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v\OneDrive\Documenten\GitHub\FreeCAD-Experiments\Python\Raw Building Data\"/>
    </mc:Choice>
  </mc:AlternateContent>
  <xr:revisionPtr revIDLastSave="0" documentId="13_ncr:1_{AB76967C-4016-461C-8043-8EEA1A8C6932}" xr6:coauthVersionLast="43" xr6:coauthVersionMax="43" xr10:uidLastSave="{00000000-0000-0000-0000-000000000000}"/>
  <bookViews>
    <workbookView xWindow="-120" yWindow="-120" windowWidth="29040" windowHeight="15840" activeTab="6" xr2:uid="{2843EB67-4346-4272-882A-90D54B69536B}"/>
  </bookViews>
  <sheets>
    <sheet name="RAW" sheetId="6" r:id="rId1"/>
    <sheet name="DAT" sheetId="5" r:id="rId2"/>
    <sheet name="PS" sheetId="4" r:id="rId3"/>
    <sheet name="IPE" sheetId="9" r:id="rId4"/>
    <sheet name="HF RHS EQ" sheetId="10" r:id="rId5"/>
    <sheet name="HF CHS " sheetId="13" r:id="rId6"/>
    <sheet name="UB" sheetId="17" r:id="rId7"/>
    <sheet name="HF RHS UEQ" sheetId="12" r:id="rId8"/>
    <sheet name="BOLTS" sheetId="11" r:id="rId9"/>
    <sheet name="HEA" sheetId="1" r:id="rId10"/>
    <sheet name="HEM" sheetId="15" r:id="rId11"/>
    <sheet name="UNP" sheetId="8" r:id="rId12"/>
    <sheet name="LEQU" sheetId="16" r:id="rId13"/>
    <sheet name="UPE" sheetId="14" r:id="rId14"/>
    <sheet name="MAT" sheetId="2" r:id="rId15"/>
    <sheet name="PROF" sheetId="3" r:id="rId16"/>
    <sheet name="BWK_DATA" sheetId="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____xlfnodf_SHEET">NA()</definedName>
    <definedName name="_____xlfnodf_SHEET">NA()</definedName>
    <definedName name="____xlfnodf_SHEET">NA()</definedName>
    <definedName name="___xlfnodf_SHEET">NA()</definedName>
    <definedName name="__xlfnodf_ISOWEEKNUM">#N/A</definedName>
    <definedName name="__xlfnodf_SHEET">NA()</definedName>
    <definedName name="a">NA()</definedName>
    <definedName name="ag" localSheetId="5">#REF!</definedName>
    <definedName name="ag" localSheetId="7">#REF!</definedName>
    <definedName name="ag">#REF!</definedName>
    <definedName name="AVloer">[1]CO1!$G$29</definedName>
    <definedName name="b" localSheetId="5">#REF!</definedName>
    <definedName name="b" localSheetId="7">#REF!</definedName>
    <definedName name="b">#REF!</definedName>
    <definedName name="bm" localSheetId="5">#REF!</definedName>
    <definedName name="bm" localSheetId="7">#REF!</definedName>
    <definedName name="bm">#REF!</definedName>
    <definedName name="bp" localSheetId="5">#REF!</definedName>
    <definedName name="bp" localSheetId="7">#REF!</definedName>
    <definedName name="bp">#REF!</definedName>
    <definedName name="bv" localSheetId="5">#REF!</definedName>
    <definedName name="bv" localSheetId="7">#REF!</definedName>
    <definedName name="bv">#REF!</definedName>
    <definedName name="cap" localSheetId="5">#REF!</definedName>
    <definedName name="cap" localSheetId="7">#REF!</definedName>
    <definedName name="cap">#REF!</definedName>
    <definedName name="cm" localSheetId="5">#REF!</definedName>
    <definedName name="cm" localSheetId="7">#REF!</definedName>
    <definedName name="cm">#REF!</definedName>
    <definedName name="cp" localSheetId="5">#REF!</definedName>
    <definedName name="cp" localSheetId="7">#REF!</definedName>
    <definedName name="cp">#REF!</definedName>
    <definedName name="cv" localSheetId="5">#REF!</definedName>
    <definedName name="cv" localSheetId="7">#REF!</definedName>
    <definedName name="cv">#REF!</definedName>
    <definedName name="date" localSheetId="16">[2]b1!$C$20</definedName>
    <definedName name="Date">[3]C1!$C$16</definedName>
    <definedName name="erc" localSheetId="5">#REF!</definedName>
    <definedName name="erc" localSheetId="7">#REF!</definedName>
    <definedName name="erc">#REF!</definedName>
    <definedName name="Excel_BuiltIn_Print_Area_1" localSheetId="16">#REF!</definedName>
    <definedName name="Excel_BuiltIn_Print_Area_1" localSheetId="5">#REF!</definedName>
    <definedName name="Excel_BuiltIn_Print_Area_1" localSheetId="7">#REF!</definedName>
    <definedName name="Excel_BuiltIn_Print_Area_1">#REF!</definedName>
    <definedName name="Excel_BuiltIn_Print_Area_2">"$#VERW!.$A$1:$C$43"</definedName>
    <definedName name="Excel_BuiltIn_Print_Area_3" localSheetId="5">#REF!</definedName>
    <definedName name="Excel_BuiltIn_Print_Area_3" localSheetId="7">#REF!</definedName>
    <definedName name="Excel_BuiltIn_Print_Area_3">#REF!</definedName>
    <definedName name="Excel_BuiltIn_Print_Area_4">NA()</definedName>
    <definedName name="Excel_BuiltIn_Print_Area_5">NA()</definedName>
    <definedName name="Excel_BuiltIn_Print_Titles_4">NA()</definedName>
    <definedName name="Excel_BuiltIn_Print_Titles_5">NA()</definedName>
    <definedName name="f">NA()</definedName>
    <definedName name="Fddd" localSheetId="16">"$#VERW!.$C$#VERW!"</definedName>
    <definedName name="Fddd">"$#VERW!.$C$28"</definedName>
    <definedName name="gg610a" localSheetId="16">#REF!</definedName>
    <definedName name="gg610a">"$#VERW!.$B$41"</definedName>
    <definedName name="gg610b" localSheetId="16">#REF!</definedName>
    <definedName name="gg610b">"$#VERW!.$B$42"</definedName>
    <definedName name="GLOAD1">[1]C2!$B$110</definedName>
    <definedName name="GLOAD1v">[1]C2!$F$114</definedName>
    <definedName name="GLOAD2">[1]C2!$B$116</definedName>
    <definedName name="GLOAD2v">[1]C2!$F$121</definedName>
    <definedName name="GLOAD3">[1]C2!$B$123</definedName>
    <definedName name="GLOAD3v">[1]C2!$F$126</definedName>
    <definedName name="GLOAD4">[1]C2!$B$135</definedName>
    <definedName name="GLOAD4v">[1]C2!$F$138</definedName>
    <definedName name="GLOAD5">[1]C2!$B$140</definedName>
    <definedName name="GLOAD5v">[1]C2!$F$143</definedName>
    <definedName name="GLOAD6">[1]C2!$B$145</definedName>
    <definedName name="GLOAD6v">[1]C2!$F$149</definedName>
    <definedName name="GLOAD7">[1]C2!$B$152</definedName>
    <definedName name="GLOAD7v">[1]C2!$G$152</definedName>
    <definedName name="GLOAD8">[1]C2!$B$153</definedName>
    <definedName name="GLOAD8v">[1]C2!$G$153</definedName>
    <definedName name="GLOAD9">[1]C2!$B$157</definedName>
    <definedName name="GLOAD9v">[1]C2!$F$161</definedName>
    <definedName name="gq610a" localSheetId="16">#REF!</definedName>
    <definedName name="gq610a">"$#VERW!.$D$41"</definedName>
    <definedName name="gq610b" localSheetId="16">#REF!</definedName>
    <definedName name="gq610b">"$#VERW!.$D$42"</definedName>
    <definedName name="gr" localSheetId="5">#REF!</definedName>
    <definedName name="gr" localSheetId="7">#REF!</definedName>
    <definedName name="gr">#REF!</definedName>
    <definedName name="h" localSheetId="5">#REF!</definedName>
    <definedName name="h" localSheetId="7">#REF!</definedName>
    <definedName name="h">#REF!</definedName>
    <definedName name="HeaderDate" localSheetId="16">[4]STR!$B$40</definedName>
    <definedName name="HeaderDate">[1]STR!$B$40</definedName>
    <definedName name="HeaderPage" localSheetId="16">[4]STR!$B$41</definedName>
    <definedName name="HeaderPage">[1]STR!$B$41</definedName>
    <definedName name="HeaderPart" localSheetId="16">[4]STR!$B$39</definedName>
    <definedName name="HeaderPart">[1]STR!$B$39</definedName>
    <definedName name="HeaderProjectnumber" localSheetId="16">[4]STR!$B$38</definedName>
    <definedName name="HeaderProjectnumber">[1]STR!$B$38</definedName>
    <definedName name="HeaderVersion" localSheetId="16">[5]STR!$B$44</definedName>
    <definedName name="HeaderVersion">[1]STR!$B$44</definedName>
    <definedName name="hm" localSheetId="5">#REF!</definedName>
    <definedName name="hm" localSheetId="7">#REF!</definedName>
    <definedName name="hm">#REF!</definedName>
    <definedName name="hv" localSheetId="5">#REF!</definedName>
    <definedName name="hv" localSheetId="7">#REF!</definedName>
    <definedName name="hv">#REF!</definedName>
    <definedName name="iy" localSheetId="16">"$#VERW!.$L$#VERW!"</definedName>
    <definedName name="iy" localSheetId="5">#REF!</definedName>
    <definedName name="iy" localSheetId="7">#REF!</definedName>
    <definedName name="iy">#REF!</definedName>
    <definedName name="knm" localSheetId="16">#REF!</definedName>
    <definedName name="knm">"$#VERW!.$K$78"</definedName>
    <definedName name="lef">NA()</definedName>
    <definedName name="lr" localSheetId="5">#REF!</definedName>
    <definedName name="lr" localSheetId="7">#REF!</definedName>
    <definedName name="lr">#REF!</definedName>
    <definedName name="lx" localSheetId="16">"$#VERW!.$#VERW!$6"</definedName>
    <definedName name="lx" localSheetId="5">#REF!</definedName>
    <definedName name="lx" localSheetId="7">#REF!</definedName>
    <definedName name="lx">#REF!</definedName>
    <definedName name="ly" localSheetId="16">"$#VERW!.$C$#VERW!"</definedName>
    <definedName name="ly" localSheetId="5">#REF!</definedName>
    <definedName name="ly" localSheetId="7">#REF!</definedName>
    <definedName name="ly">#REF!</definedName>
    <definedName name="maaiveld">[1]C2!$E$186</definedName>
    <definedName name="msd">NA()</definedName>
    <definedName name="OKFUNDERING">[1]C2!$E$187</definedName>
    <definedName name="pag">[3]C3!$J$4</definedName>
    <definedName name="pd" localSheetId="16">"$#VERW!.$C$#VERW!"</definedName>
    <definedName name="pd" localSheetId="5">#REF!</definedName>
    <definedName name="pd" localSheetId="7">#REF!</definedName>
    <definedName name="pd">#REF!</definedName>
    <definedName name="peilnap" localSheetId="16">#REF!</definedName>
    <definedName name="peilnap">[1]C2!$C$180</definedName>
    <definedName name="_xlnm.Print_Area" localSheetId="1">DAT!$A$1:$K$265</definedName>
    <definedName name="_xlnm.Print_Area" localSheetId="14">MAT!$A$1:$N$516</definedName>
    <definedName name="_xlnm.Print_Area" localSheetId="2">PS!$A$1:$BI$300</definedName>
    <definedName name="_xlnm.Print_Titles" localSheetId="1">DAT!$1:$1</definedName>
    <definedName name="projectnumber" localSheetId="16">[2]PN!$A$2</definedName>
    <definedName name="ProjectNumber">[3]C1!$C$8</definedName>
    <definedName name="rm" localSheetId="5">#REF!</definedName>
    <definedName name="rm" localSheetId="7">#REF!</definedName>
    <definedName name="rm">#REF!</definedName>
    <definedName name="t" localSheetId="5">#REF!</definedName>
    <definedName name="t" localSheetId="7">#REF!</definedName>
    <definedName name="t">#REF!</definedName>
    <definedName name="uurloon_timmerman">'[2]BEGR (2)'!$E$5</definedName>
    <definedName name="γcu">[1]C2!$C$196</definedName>
    <definedName name="γGinf610">[1]C2!$E$40</definedName>
    <definedName name="γGinf610a">[1]C2!$E$40</definedName>
    <definedName name="γGinf610b">[1]C2!$E$50</definedName>
    <definedName name="γGsup610">[1]C2!$F$40</definedName>
    <definedName name="γGsup610a">[1]C2!$F$40</definedName>
    <definedName name="γGsup610b">[1]C2!$F$50</definedName>
    <definedName name="γQ610a">[1]C2!$G$40</definedName>
    <definedName name="γQ610b">[1]C2!$G$50</definedName>
    <definedName name="γQ610EQU">[1]C2!$G$39</definedName>
    <definedName name="γQ610STR">[1]C2!$G$40</definedName>
    <definedName name="γγ">[1]C2!$C$194</definedName>
    <definedName name="γφ">[1]C2!$C$195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7" l="1"/>
  <c r="A4" i="7"/>
  <c r="J3" i="7"/>
  <c r="H3" i="7"/>
  <c r="C3" i="7"/>
  <c r="A3" i="7"/>
  <c r="B159" i="5"/>
  <c r="B160" i="5" s="1"/>
  <c r="B161" i="5" s="1"/>
  <c r="B162" i="5" s="1"/>
  <c r="B158" i="5"/>
  <c r="B155" i="5"/>
  <c r="H154" i="5"/>
  <c r="H155" i="5" s="1"/>
  <c r="B154" i="5"/>
  <c r="H153" i="5"/>
  <c r="B153" i="5"/>
  <c r="H152" i="5"/>
  <c r="B152" i="5"/>
  <c r="H151" i="5"/>
  <c r="B151" i="5"/>
  <c r="H150" i="5"/>
  <c r="B150" i="5"/>
  <c r="H149" i="5"/>
  <c r="E149" i="5"/>
  <c r="B149" i="5"/>
  <c r="H145" i="5"/>
  <c r="B145" i="5"/>
  <c r="D145" i="5" s="1"/>
  <c r="F144" i="5"/>
  <c r="F143" i="5"/>
  <c r="B143" i="5"/>
  <c r="H143" i="5" s="1"/>
  <c r="H142" i="5"/>
  <c r="B144" i="5" s="1"/>
  <c r="D144" i="5" s="1"/>
  <c r="F142" i="5"/>
  <c r="D142" i="5"/>
  <c r="B138" i="5"/>
  <c r="B88" i="5"/>
  <c r="D62" i="5"/>
  <c r="D64" i="5" s="1"/>
  <c r="D65" i="5" s="1"/>
  <c r="D67" i="5" s="1"/>
  <c r="D68" i="5" s="1"/>
  <c r="D60" i="5"/>
  <c r="K3" i="5"/>
  <c r="I3" i="5"/>
  <c r="C3" i="5"/>
  <c r="A3" i="5"/>
  <c r="J300" i="4"/>
  <c r="H300" i="4"/>
  <c r="I300" i="4" s="1"/>
  <c r="J299" i="4"/>
  <c r="H299" i="4"/>
  <c r="I299" i="4" s="1"/>
  <c r="J298" i="4"/>
  <c r="H298" i="4"/>
  <c r="I298" i="4" s="1"/>
  <c r="J297" i="4"/>
  <c r="H297" i="4"/>
  <c r="I297" i="4" s="1"/>
  <c r="J296" i="4"/>
  <c r="H296" i="4"/>
  <c r="I296" i="4" s="1"/>
  <c r="J295" i="4"/>
  <c r="H295" i="4"/>
  <c r="I295" i="4" s="1"/>
  <c r="J294" i="4"/>
  <c r="H294" i="4"/>
  <c r="I294" i="4" s="1"/>
  <c r="J293" i="4"/>
  <c r="H293" i="4"/>
  <c r="I293" i="4" s="1"/>
  <c r="J292" i="4"/>
  <c r="H292" i="4"/>
  <c r="I292" i="4" s="1"/>
  <c r="J291" i="4"/>
  <c r="H291" i="4"/>
  <c r="I291" i="4" s="1"/>
  <c r="J290" i="4"/>
  <c r="H290" i="4"/>
  <c r="I290" i="4" s="1"/>
  <c r="J289" i="4"/>
  <c r="H289" i="4"/>
  <c r="I289" i="4" s="1"/>
  <c r="J288" i="4"/>
  <c r="H288" i="4"/>
  <c r="I288" i="4" s="1"/>
  <c r="J287" i="4"/>
  <c r="H287" i="4"/>
  <c r="I287" i="4" s="1"/>
  <c r="J286" i="4"/>
  <c r="H286" i="4"/>
  <c r="I286" i="4" s="1"/>
  <c r="J285" i="4"/>
  <c r="H285" i="4"/>
  <c r="I285" i="4" s="1"/>
  <c r="J284" i="4"/>
  <c r="H284" i="4"/>
  <c r="I284" i="4" s="1"/>
  <c r="J283" i="4"/>
  <c r="H283" i="4"/>
  <c r="I283" i="4" s="1"/>
  <c r="J280" i="4"/>
  <c r="I280" i="4"/>
  <c r="H280" i="4"/>
  <c r="J279" i="4"/>
  <c r="H279" i="4"/>
  <c r="I279" i="4" s="1"/>
  <c r="J278" i="4"/>
  <c r="H278" i="4"/>
  <c r="I278" i="4" s="1"/>
  <c r="J277" i="4"/>
  <c r="I277" i="4"/>
  <c r="H277" i="4"/>
  <c r="J276" i="4"/>
  <c r="H276" i="4"/>
  <c r="I276" i="4" s="1"/>
  <c r="J275" i="4"/>
  <c r="H275" i="4"/>
  <c r="I275" i="4" s="1"/>
  <c r="J274" i="4"/>
  <c r="H274" i="4"/>
  <c r="I274" i="4" s="1"/>
  <c r="J273" i="4"/>
  <c r="H273" i="4"/>
  <c r="I273" i="4" s="1"/>
  <c r="J272" i="4"/>
  <c r="H272" i="4"/>
  <c r="I272" i="4" s="1"/>
  <c r="J271" i="4"/>
  <c r="H271" i="4"/>
  <c r="I271" i="4" s="1"/>
  <c r="J270" i="4"/>
  <c r="H270" i="4"/>
  <c r="I270" i="4" s="1"/>
  <c r="J269" i="4"/>
  <c r="H269" i="4"/>
  <c r="I269" i="4" s="1"/>
  <c r="J268" i="4"/>
  <c r="H268" i="4"/>
  <c r="I268" i="4" s="1"/>
  <c r="J267" i="4"/>
  <c r="H267" i="4"/>
  <c r="I267" i="4" s="1"/>
  <c r="J266" i="4"/>
  <c r="H266" i="4"/>
  <c r="I266" i="4" s="1"/>
  <c r="J265" i="4"/>
  <c r="H265" i="4"/>
  <c r="I265" i="4" s="1"/>
  <c r="J264" i="4"/>
  <c r="H264" i="4"/>
  <c r="I264" i="4" s="1"/>
  <c r="J263" i="4"/>
  <c r="I263" i="4"/>
  <c r="H263" i="4"/>
  <c r="J262" i="4"/>
  <c r="H262" i="4"/>
  <c r="I262" i="4" s="1"/>
  <c r="J261" i="4"/>
  <c r="H261" i="4"/>
  <c r="I261" i="4" s="1"/>
  <c r="J260" i="4"/>
  <c r="H260" i="4"/>
  <c r="I260" i="4" s="1"/>
  <c r="J259" i="4"/>
  <c r="H259" i="4"/>
  <c r="I259" i="4" s="1"/>
  <c r="J258" i="4"/>
  <c r="H258" i="4"/>
  <c r="I258" i="4" s="1"/>
  <c r="J257" i="4"/>
  <c r="H257" i="4"/>
  <c r="I257" i="4" s="1"/>
  <c r="J254" i="4"/>
  <c r="I254" i="4"/>
  <c r="H254" i="4"/>
  <c r="J253" i="4"/>
  <c r="I253" i="4"/>
  <c r="H253" i="4"/>
  <c r="J252" i="4"/>
  <c r="H252" i="4"/>
  <c r="I252" i="4" s="1"/>
  <c r="J251" i="4"/>
  <c r="I251" i="4"/>
  <c r="H251" i="4"/>
  <c r="J250" i="4"/>
  <c r="H250" i="4"/>
  <c r="I250" i="4" s="1"/>
  <c r="J249" i="4"/>
  <c r="H249" i="4"/>
  <c r="I249" i="4" s="1"/>
  <c r="J248" i="4"/>
  <c r="H248" i="4"/>
  <c r="I248" i="4" s="1"/>
  <c r="J247" i="4"/>
  <c r="H247" i="4"/>
  <c r="I247" i="4" s="1"/>
  <c r="J246" i="4"/>
  <c r="I246" i="4"/>
  <c r="H246" i="4"/>
  <c r="J245" i="4"/>
  <c r="I245" i="4"/>
  <c r="H245" i="4"/>
  <c r="J244" i="4"/>
  <c r="H244" i="4"/>
  <c r="I244" i="4" s="1"/>
  <c r="J243" i="4"/>
  <c r="I243" i="4"/>
  <c r="H243" i="4"/>
  <c r="J242" i="4"/>
  <c r="H242" i="4"/>
  <c r="I242" i="4" s="1"/>
  <c r="J241" i="4"/>
  <c r="H241" i="4"/>
  <c r="I241" i="4" s="1"/>
  <c r="J240" i="4"/>
  <c r="H240" i="4"/>
  <c r="I240" i="4" s="1"/>
  <c r="J239" i="4"/>
  <c r="H239" i="4"/>
  <c r="I239" i="4" s="1"/>
  <c r="J238" i="4"/>
  <c r="I238" i="4"/>
  <c r="H238" i="4"/>
  <c r="J237" i="4"/>
  <c r="H237" i="4"/>
  <c r="I237" i="4" s="1"/>
  <c r="J236" i="4"/>
  <c r="H236" i="4"/>
  <c r="I236" i="4" s="1"/>
  <c r="J235" i="4"/>
  <c r="I235" i="4"/>
  <c r="H235" i="4"/>
  <c r="J234" i="4"/>
  <c r="H234" i="4"/>
  <c r="I234" i="4" s="1"/>
  <c r="J233" i="4"/>
  <c r="H233" i="4"/>
  <c r="I233" i="4" s="1"/>
  <c r="J232" i="4"/>
  <c r="H232" i="4"/>
  <c r="I232" i="4" s="1"/>
  <c r="J231" i="4"/>
  <c r="H231" i="4"/>
  <c r="I231" i="4" s="1"/>
  <c r="J228" i="4"/>
  <c r="H228" i="4"/>
  <c r="I228" i="4" s="1"/>
  <c r="J227" i="4"/>
  <c r="I227" i="4"/>
  <c r="H227" i="4"/>
  <c r="J226" i="4"/>
  <c r="H226" i="4"/>
  <c r="I226" i="4" s="1"/>
  <c r="J225" i="4"/>
  <c r="H225" i="4"/>
  <c r="I225" i="4" s="1"/>
  <c r="J224" i="4"/>
  <c r="H224" i="4"/>
  <c r="I224" i="4" s="1"/>
  <c r="J223" i="4"/>
  <c r="H223" i="4"/>
  <c r="I223" i="4" s="1"/>
  <c r="J222" i="4"/>
  <c r="H222" i="4"/>
  <c r="I222" i="4" s="1"/>
  <c r="J221" i="4"/>
  <c r="H221" i="4"/>
  <c r="I221" i="4" s="1"/>
  <c r="J220" i="4"/>
  <c r="I220" i="4"/>
  <c r="H220" i="4"/>
  <c r="J219" i="4"/>
  <c r="I219" i="4"/>
  <c r="H219" i="4"/>
  <c r="J218" i="4"/>
  <c r="H218" i="4"/>
  <c r="I218" i="4" s="1"/>
  <c r="J217" i="4"/>
  <c r="I217" i="4"/>
  <c r="H217" i="4"/>
  <c r="J216" i="4"/>
  <c r="H216" i="4"/>
  <c r="I216" i="4" s="1"/>
  <c r="J215" i="4"/>
  <c r="H215" i="4"/>
  <c r="I215" i="4" s="1"/>
  <c r="J214" i="4"/>
  <c r="H214" i="4"/>
  <c r="I214" i="4" s="1"/>
  <c r="J213" i="4"/>
  <c r="H213" i="4"/>
  <c r="I213" i="4" s="1"/>
  <c r="J212" i="4"/>
  <c r="I212" i="4"/>
  <c r="H212" i="4"/>
  <c r="J211" i="4"/>
  <c r="H211" i="4"/>
  <c r="I211" i="4" s="1"/>
  <c r="J210" i="4"/>
  <c r="H210" i="4"/>
  <c r="I210" i="4" s="1"/>
  <c r="J209" i="4"/>
  <c r="I209" i="4"/>
  <c r="H209" i="4"/>
  <c r="J208" i="4"/>
  <c r="H208" i="4"/>
  <c r="I208" i="4" s="1"/>
  <c r="J207" i="4"/>
  <c r="H207" i="4"/>
  <c r="I207" i="4" s="1"/>
  <c r="J206" i="4"/>
  <c r="H206" i="4"/>
  <c r="I206" i="4" s="1"/>
  <c r="J205" i="4"/>
  <c r="H205" i="4"/>
  <c r="I205" i="4" s="1"/>
  <c r="J198" i="4"/>
  <c r="H198" i="4"/>
  <c r="I198" i="4" s="1"/>
  <c r="J197" i="4"/>
  <c r="H197" i="4"/>
  <c r="I197" i="4" s="1"/>
  <c r="J196" i="4"/>
  <c r="H196" i="4"/>
  <c r="I196" i="4" s="1"/>
  <c r="J195" i="4"/>
  <c r="H195" i="4"/>
  <c r="I195" i="4" s="1"/>
  <c r="J194" i="4"/>
  <c r="H194" i="4"/>
  <c r="I194" i="4" s="1"/>
  <c r="J193" i="4"/>
  <c r="H193" i="4"/>
  <c r="I193" i="4" s="1"/>
  <c r="J192" i="4"/>
  <c r="H192" i="4"/>
  <c r="I192" i="4" s="1"/>
  <c r="J191" i="4"/>
  <c r="H191" i="4"/>
  <c r="I191" i="4" s="1"/>
  <c r="J190" i="4"/>
  <c r="H190" i="4"/>
  <c r="I190" i="4" s="1"/>
  <c r="J189" i="4"/>
  <c r="I189" i="4"/>
  <c r="H189" i="4"/>
  <c r="J188" i="4"/>
  <c r="H188" i="4"/>
  <c r="I188" i="4" s="1"/>
  <c r="J187" i="4"/>
  <c r="H187" i="4"/>
  <c r="I187" i="4" s="1"/>
  <c r="J186" i="4"/>
  <c r="H186" i="4"/>
  <c r="I186" i="4" s="1"/>
  <c r="J185" i="4"/>
  <c r="H185" i="4"/>
  <c r="I185" i="4" s="1"/>
  <c r="J184" i="4"/>
  <c r="H184" i="4"/>
  <c r="I184" i="4" s="1"/>
  <c r="J183" i="4"/>
  <c r="H183" i="4"/>
  <c r="I183" i="4" s="1"/>
  <c r="J182" i="4"/>
  <c r="I182" i="4"/>
  <c r="H182" i="4"/>
  <c r="J181" i="4"/>
  <c r="I181" i="4"/>
  <c r="H181" i="4"/>
  <c r="J180" i="4"/>
  <c r="H180" i="4"/>
  <c r="I180" i="4" s="1"/>
  <c r="J179" i="4"/>
  <c r="I179" i="4"/>
  <c r="H179" i="4"/>
  <c r="J178" i="4"/>
  <c r="H178" i="4"/>
  <c r="I178" i="4" s="1"/>
  <c r="J177" i="4"/>
  <c r="H177" i="4"/>
  <c r="I177" i="4" s="1"/>
  <c r="J176" i="4"/>
  <c r="H176" i="4"/>
  <c r="I176" i="4" s="1"/>
  <c r="J175" i="4"/>
  <c r="H175" i="4"/>
  <c r="I175" i="4" s="1"/>
  <c r="J174" i="4"/>
  <c r="I174" i="4"/>
  <c r="H174" i="4"/>
  <c r="J173" i="4"/>
  <c r="I173" i="4"/>
  <c r="H173" i="4"/>
  <c r="J172" i="4"/>
  <c r="H172" i="4"/>
  <c r="I172" i="4" s="1"/>
  <c r="J171" i="4"/>
  <c r="I171" i="4"/>
  <c r="H171" i="4"/>
  <c r="J170" i="4"/>
  <c r="H170" i="4"/>
  <c r="I170" i="4" s="1"/>
  <c r="J107" i="4"/>
  <c r="H107" i="4"/>
  <c r="I107" i="4" s="1"/>
  <c r="J106" i="4"/>
  <c r="H106" i="4"/>
  <c r="I106" i="4" s="1"/>
  <c r="J105" i="4"/>
  <c r="H105" i="4"/>
  <c r="I105" i="4" s="1"/>
  <c r="J104" i="4"/>
  <c r="I104" i="4"/>
  <c r="H104" i="4"/>
  <c r="J103" i="4"/>
  <c r="H103" i="4"/>
  <c r="I103" i="4" s="1"/>
  <c r="J102" i="4"/>
  <c r="H102" i="4"/>
  <c r="I102" i="4" s="1"/>
  <c r="J101" i="4"/>
  <c r="I101" i="4"/>
  <c r="H101" i="4"/>
  <c r="J100" i="4"/>
  <c r="H100" i="4"/>
  <c r="I100" i="4" s="1"/>
  <c r="J99" i="4"/>
  <c r="H99" i="4"/>
  <c r="I99" i="4" s="1"/>
  <c r="J98" i="4"/>
  <c r="H98" i="4"/>
  <c r="I98" i="4" s="1"/>
  <c r="J97" i="4"/>
  <c r="H97" i="4"/>
  <c r="I97" i="4" s="1"/>
  <c r="J96" i="4"/>
  <c r="H96" i="4"/>
  <c r="I96" i="4" s="1"/>
  <c r="J95" i="4"/>
  <c r="I95" i="4"/>
  <c r="H95" i="4"/>
  <c r="J94" i="4"/>
  <c r="H94" i="4"/>
  <c r="I94" i="4" s="1"/>
  <c r="J93" i="4"/>
  <c r="H93" i="4"/>
  <c r="I93" i="4" s="1"/>
  <c r="J92" i="4"/>
  <c r="H92" i="4"/>
  <c r="I92" i="4" s="1"/>
  <c r="J91" i="4"/>
  <c r="H91" i="4"/>
  <c r="I91" i="4" s="1"/>
  <c r="J90" i="4"/>
  <c r="H90" i="4"/>
  <c r="I90" i="4" s="1"/>
  <c r="J89" i="4"/>
  <c r="H89" i="4"/>
  <c r="I89" i="4" s="1"/>
  <c r="J88" i="4"/>
  <c r="I88" i="4"/>
  <c r="H88" i="4"/>
  <c r="J87" i="4"/>
  <c r="I87" i="4"/>
  <c r="H87" i="4"/>
  <c r="J86" i="4"/>
  <c r="H86" i="4"/>
  <c r="I86" i="4" s="1"/>
  <c r="J83" i="4"/>
  <c r="I83" i="4"/>
  <c r="H83" i="4"/>
  <c r="J82" i="4"/>
  <c r="H82" i="4"/>
  <c r="I82" i="4" s="1"/>
  <c r="J81" i="4"/>
  <c r="H81" i="4"/>
  <c r="I81" i="4" s="1"/>
  <c r="J80" i="4"/>
  <c r="H80" i="4"/>
  <c r="I80" i="4" s="1"/>
  <c r="J79" i="4"/>
  <c r="H79" i="4"/>
  <c r="I79" i="4" s="1"/>
  <c r="J78" i="4"/>
  <c r="I78" i="4"/>
  <c r="H78" i="4"/>
  <c r="J77" i="4"/>
  <c r="H77" i="4"/>
  <c r="I77" i="4" s="1"/>
  <c r="J76" i="4"/>
  <c r="H76" i="4"/>
  <c r="I76" i="4" s="1"/>
  <c r="J75" i="4"/>
  <c r="I75" i="4"/>
  <c r="H75" i="4"/>
  <c r="J74" i="4"/>
  <c r="H74" i="4"/>
  <c r="I74" i="4" s="1"/>
  <c r="J73" i="4"/>
  <c r="H73" i="4"/>
  <c r="I73" i="4" s="1"/>
  <c r="J72" i="4"/>
  <c r="H72" i="4"/>
  <c r="I72" i="4" s="1"/>
  <c r="J71" i="4"/>
  <c r="H71" i="4"/>
  <c r="I71" i="4" s="1"/>
  <c r="J70" i="4"/>
  <c r="H70" i="4"/>
  <c r="I70" i="4" s="1"/>
  <c r="J69" i="4"/>
  <c r="H69" i="4"/>
  <c r="I69" i="4" s="1"/>
  <c r="J68" i="4"/>
  <c r="H68" i="4"/>
  <c r="I68" i="4" s="1"/>
  <c r="J67" i="4"/>
  <c r="H67" i="4"/>
  <c r="I67" i="4" s="1"/>
  <c r="J66" i="4"/>
  <c r="H66" i="4"/>
  <c r="I66" i="4" s="1"/>
  <c r="AS65" i="4"/>
  <c r="AQ65" i="4"/>
  <c r="AR65" i="4" s="1"/>
  <c r="AJ65" i="4"/>
  <c r="J65" i="4"/>
  <c r="H65" i="4"/>
  <c r="I65" i="4" s="1"/>
  <c r="AS64" i="4"/>
  <c r="AQ64" i="4"/>
  <c r="AR64" i="4" s="1"/>
  <c r="AJ64" i="4"/>
  <c r="J64" i="4"/>
  <c r="H64" i="4"/>
  <c r="I64" i="4" s="1"/>
  <c r="AS63" i="4"/>
  <c r="AQ63" i="4"/>
  <c r="AR63" i="4" s="1"/>
  <c r="AJ63" i="4"/>
  <c r="J63" i="4"/>
  <c r="H63" i="4"/>
  <c r="I63" i="4" s="1"/>
  <c r="AS62" i="4"/>
  <c r="AQ62" i="4"/>
  <c r="AR62" i="4" s="1"/>
  <c r="AJ62" i="4"/>
  <c r="J62" i="4"/>
  <c r="I62" i="4"/>
  <c r="H62" i="4"/>
  <c r="AS61" i="4"/>
  <c r="AR61" i="4"/>
  <c r="AQ61" i="4"/>
  <c r="AJ61" i="4"/>
  <c r="J61" i="4"/>
  <c r="H61" i="4"/>
  <c r="I61" i="4" s="1"/>
  <c r="AS60" i="4"/>
  <c r="AQ60" i="4"/>
  <c r="AR60" i="4" s="1"/>
  <c r="AJ60" i="4"/>
  <c r="J60" i="4"/>
  <c r="H60" i="4"/>
  <c r="I60" i="4" s="1"/>
  <c r="AS59" i="4"/>
  <c r="AR59" i="4"/>
  <c r="AQ59" i="4"/>
  <c r="AJ59" i="4"/>
  <c r="J59" i="4"/>
  <c r="H59" i="4"/>
  <c r="I59" i="4" s="1"/>
  <c r="AS58" i="4"/>
  <c r="AQ58" i="4"/>
  <c r="AR58" i="4" s="1"/>
  <c r="AJ58" i="4"/>
  <c r="J58" i="4"/>
  <c r="H58" i="4"/>
  <c r="I58" i="4" s="1"/>
  <c r="AS57" i="4"/>
  <c r="AQ57" i="4"/>
  <c r="AR57" i="4" s="1"/>
  <c r="AJ57" i="4"/>
  <c r="J57" i="4"/>
  <c r="H57" i="4"/>
  <c r="I57" i="4" s="1"/>
  <c r="AS56" i="4"/>
  <c r="AQ56" i="4"/>
  <c r="AR56" i="4" s="1"/>
  <c r="AJ56" i="4"/>
  <c r="J56" i="4"/>
  <c r="H56" i="4"/>
  <c r="I56" i="4" s="1"/>
  <c r="AS55" i="4"/>
  <c r="AQ55" i="4"/>
  <c r="AR55" i="4" s="1"/>
  <c r="AJ55" i="4"/>
  <c r="J55" i="4"/>
  <c r="H55" i="4"/>
  <c r="I55" i="4" s="1"/>
  <c r="AS54" i="4"/>
  <c r="AQ54" i="4"/>
  <c r="AR54" i="4" s="1"/>
  <c r="AJ54" i="4"/>
  <c r="J54" i="4"/>
  <c r="I54" i="4"/>
  <c r="H54" i="4"/>
  <c r="AS53" i="4"/>
  <c r="AQ53" i="4"/>
  <c r="AR53" i="4" s="1"/>
  <c r="AJ53" i="4"/>
  <c r="AS52" i="4"/>
  <c r="AQ52" i="4"/>
  <c r="AR52" i="4" s="1"/>
  <c r="AJ52" i="4"/>
  <c r="BD51" i="4"/>
  <c r="BB51" i="4"/>
  <c r="BC51" i="4" s="1"/>
  <c r="AS51" i="4"/>
  <c r="AQ51" i="4"/>
  <c r="AR51" i="4" s="1"/>
  <c r="AJ51" i="4"/>
  <c r="J51" i="4"/>
  <c r="H51" i="4"/>
  <c r="I51" i="4" s="1"/>
  <c r="BD50" i="4"/>
  <c r="BB50" i="4"/>
  <c r="BC50" i="4" s="1"/>
  <c r="AS50" i="4"/>
  <c r="AQ50" i="4"/>
  <c r="AR50" i="4" s="1"/>
  <c r="AJ50" i="4"/>
  <c r="J50" i="4"/>
  <c r="H50" i="4"/>
  <c r="I50" i="4" s="1"/>
  <c r="BD49" i="4"/>
  <c r="BB49" i="4"/>
  <c r="BC49" i="4" s="1"/>
  <c r="AS49" i="4"/>
  <c r="AQ49" i="4"/>
  <c r="AR49" i="4" s="1"/>
  <c r="AJ49" i="4"/>
  <c r="J49" i="4"/>
  <c r="H49" i="4"/>
  <c r="I49" i="4" s="1"/>
  <c r="BD48" i="4"/>
  <c r="BC48" i="4"/>
  <c r="BB48" i="4"/>
  <c r="AS48" i="4"/>
  <c r="AQ48" i="4"/>
  <c r="AR48" i="4" s="1"/>
  <c r="AJ48" i="4"/>
  <c r="J48" i="4"/>
  <c r="I48" i="4"/>
  <c r="H48" i="4"/>
  <c r="BD47" i="4"/>
  <c r="BB47" i="4"/>
  <c r="BC47" i="4" s="1"/>
  <c r="AS47" i="4"/>
  <c r="AQ47" i="4"/>
  <c r="AR47" i="4" s="1"/>
  <c r="AJ47" i="4"/>
  <c r="J47" i="4"/>
  <c r="I47" i="4"/>
  <c r="H47" i="4"/>
  <c r="BD46" i="4"/>
  <c r="BB46" i="4"/>
  <c r="BC46" i="4" s="1"/>
  <c r="AS46" i="4"/>
  <c r="AR46" i="4"/>
  <c r="AQ46" i="4"/>
  <c r="AJ46" i="4"/>
  <c r="J46" i="4"/>
  <c r="H46" i="4"/>
  <c r="I46" i="4" s="1"/>
  <c r="BD45" i="4"/>
  <c r="BB45" i="4"/>
  <c r="BC45" i="4" s="1"/>
  <c r="AS45" i="4"/>
  <c r="AR45" i="4"/>
  <c r="AQ45" i="4"/>
  <c r="AJ45" i="4"/>
  <c r="J45" i="4"/>
  <c r="I45" i="4"/>
  <c r="H45" i="4"/>
  <c r="BD44" i="4"/>
  <c r="BB44" i="4"/>
  <c r="BC44" i="4" s="1"/>
  <c r="AS44" i="4"/>
  <c r="AQ44" i="4"/>
  <c r="AR44" i="4" s="1"/>
  <c r="AJ44" i="4"/>
  <c r="J44" i="4"/>
  <c r="I44" i="4"/>
  <c r="H44" i="4"/>
  <c r="BD43" i="4"/>
  <c r="BB43" i="4"/>
  <c r="BC43" i="4" s="1"/>
  <c r="AS43" i="4"/>
  <c r="AR43" i="4"/>
  <c r="AQ43" i="4"/>
  <c r="AJ43" i="4"/>
  <c r="J43" i="4"/>
  <c r="H43" i="4"/>
  <c r="I43" i="4" s="1"/>
  <c r="BD42" i="4"/>
  <c r="BB42" i="4"/>
  <c r="BC42" i="4" s="1"/>
  <c r="AS42" i="4"/>
  <c r="AR42" i="4"/>
  <c r="AQ42" i="4"/>
  <c r="AJ42" i="4"/>
  <c r="J42" i="4"/>
  <c r="I42" i="4"/>
  <c r="H42" i="4"/>
  <c r="BD41" i="4"/>
  <c r="BB41" i="4"/>
  <c r="BC41" i="4" s="1"/>
  <c r="AS41" i="4"/>
  <c r="AR41" i="4"/>
  <c r="AQ41" i="4"/>
  <c r="AJ41" i="4"/>
  <c r="J41" i="4"/>
  <c r="I41" i="4"/>
  <c r="H41" i="4"/>
  <c r="BD40" i="4"/>
  <c r="BC40" i="4"/>
  <c r="BB40" i="4"/>
  <c r="AS40" i="4"/>
  <c r="AQ40" i="4"/>
  <c r="AR40" i="4" s="1"/>
  <c r="AJ40" i="4"/>
  <c r="J40" i="4"/>
  <c r="I40" i="4"/>
  <c r="H40" i="4"/>
  <c r="BD39" i="4"/>
  <c r="BB39" i="4"/>
  <c r="BC39" i="4" s="1"/>
  <c r="AS39" i="4"/>
  <c r="AR39" i="4"/>
  <c r="AQ39" i="4"/>
  <c r="AJ39" i="4"/>
  <c r="J39" i="4"/>
  <c r="I39" i="4"/>
  <c r="H39" i="4"/>
  <c r="BD38" i="4"/>
  <c r="BB38" i="4"/>
  <c r="BC38" i="4" s="1"/>
  <c r="AS38" i="4"/>
  <c r="AR38" i="4"/>
  <c r="AQ38" i="4"/>
  <c r="AJ38" i="4"/>
  <c r="J38" i="4"/>
  <c r="I38" i="4"/>
  <c r="H38" i="4"/>
  <c r="BD37" i="4"/>
  <c r="BB37" i="4"/>
  <c r="BC37" i="4" s="1"/>
  <c r="AS37" i="4"/>
  <c r="AQ37" i="4"/>
  <c r="AR37" i="4" s="1"/>
  <c r="AJ37" i="4"/>
  <c r="J37" i="4"/>
  <c r="I37" i="4"/>
  <c r="H37" i="4"/>
  <c r="BD36" i="4"/>
  <c r="BB36" i="4"/>
  <c r="BC36" i="4" s="1"/>
  <c r="AS36" i="4"/>
  <c r="AR36" i="4"/>
  <c r="AQ36" i="4"/>
  <c r="AJ36" i="4"/>
  <c r="J36" i="4"/>
  <c r="H36" i="4"/>
  <c r="I36" i="4" s="1"/>
  <c r="BD35" i="4"/>
  <c r="BB35" i="4"/>
  <c r="BC35" i="4" s="1"/>
  <c r="AS35" i="4"/>
  <c r="AR35" i="4"/>
  <c r="AQ35" i="4"/>
  <c r="AJ35" i="4"/>
  <c r="J35" i="4"/>
  <c r="I35" i="4"/>
  <c r="H35" i="4"/>
  <c r="BD34" i="4"/>
  <c r="BB34" i="4"/>
  <c r="BC34" i="4" s="1"/>
  <c r="AS34" i="4"/>
  <c r="AR34" i="4"/>
  <c r="AQ34" i="4"/>
  <c r="AJ34" i="4"/>
  <c r="J34" i="4"/>
  <c r="I34" i="4"/>
  <c r="H34" i="4"/>
  <c r="BD33" i="4"/>
  <c r="BB33" i="4"/>
  <c r="BC33" i="4" s="1"/>
  <c r="AS33" i="4"/>
  <c r="AR33" i="4"/>
  <c r="AQ33" i="4"/>
  <c r="AJ33" i="4"/>
  <c r="J33" i="4"/>
  <c r="H33" i="4"/>
  <c r="I33" i="4" s="1"/>
  <c r="BD32" i="4"/>
  <c r="BB32" i="4"/>
  <c r="BC32" i="4" s="1"/>
  <c r="AS32" i="4"/>
  <c r="AQ32" i="4"/>
  <c r="AR32" i="4" s="1"/>
  <c r="AJ32" i="4"/>
  <c r="J32" i="4"/>
  <c r="I32" i="4"/>
  <c r="H32" i="4"/>
  <c r="BD31" i="4"/>
  <c r="BB31" i="4"/>
  <c r="BC31" i="4" s="1"/>
  <c r="AS31" i="4"/>
  <c r="AR31" i="4"/>
  <c r="AQ31" i="4"/>
  <c r="AJ31" i="4"/>
  <c r="J31" i="4"/>
  <c r="I31" i="4"/>
  <c r="H31" i="4"/>
  <c r="BD30" i="4"/>
  <c r="BB30" i="4"/>
  <c r="BC30" i="4" s="1"/>
  <c r="AS30" i="4"/>
  <c r="AR30" i="4"/>
  <c r="AQ30" i="4"/>
  <c r="AJ30" i="4"/>
  <c r="J30" i="4"/>
  <c r="I30" i="4"/>
  <c r="H30" i="4"/>
  <c r="BD29" i="4"/>
  <c r="BB29" i="4"/>
  <c r="BC29" i="4" s="1"/>
  <c r="AS29" i="4"/>
  <c r="AQ29" i="4"/>
  <c r="AR29" i="4" s="1"/>
  <c r="AJ29" i="4"/>
  <c r="J29" i="4"/>
  <c r="I29" i="4"/>
  <c r="H29" i="4"/>
  <c r="BD28" i="4"/>
  <c r="BB28" i="4"/>
  <c r="BC28" i="4" s="1"/>
  <c r="AS28" i="4"/>
  <c r="AQ28" i="4"/>
  <c r="AR28" i="4" s="1"/>
  <c r="AJ28" i="4"/>
  <c r="J28" i="4"/>
  <c r="H28" i="4"/>
  <c r="I28" i="4" s="1"/>
  <c r="BD27" i="4"/>
  <c r="BB27" i="4"/>
  <c r="BC27" i="4" s="1"/>
  <c r="AS27" i="4"/>
  <c r="AR27" i="4"/>
  <c r="AQ27" i="4"/>
  <c r="AJ27" i="4"/>
  <c r="J27" i="4"/>
  <c r="I27" i="4"/>
  <c r="H27" i="4"/>
  <c r="BD26" i="4"/>
  <c r="BB26" i="4"/>
  <c r="BC26" i="4" s="1"/>
  <c r="AS26" i="4"/>
  <c r="AR26" i="4"/>
  <c r="AQ26" i="4"/>
  <c r="AJ26" i="4"/>
  <c r="J26" i="4"/>
  <c r="I26" i="4"/>
  <c r="H26" i="4"/>
  <c r="BD25" i="4"/>
  <c r="BB25" i="4"/>
  <c r="BC25" i="4" s="1"/>
  <c r="AS25" i="4"/>
  <c r="AR25" i="4"/>
  <c r="AQ25" i="4"/>
  <c r="AJ25" i="4"/>
  <c r="J25" i="4"/>
  <c r="H25" i="4"/>
  <c r="I25" i="4" s="1"/>
  <c r="BD24" i="4"/>
  <c r="BB24" i="4"/>
  <c r="BC24" i="4" s="1"/>
  <c r="AS24" i="4"/>
  <c r="AQ24" i="4"/>
  <c r="AR24" i="4" s="1"/>
  <c r="AJ24" i="4"/>
  <c r="J24" i="4"/>
  <c r="H24" i="4"/>
  <c r="I24" i="4" s="1"/>
  <c r="BD23" i="4"/>
  <c r="BB23" i="4"/>
  <c r="BC23" i="4" s="1"/>
  <c r="AS23" i="4"/>
  <c r="AR23" i="4"/>
  <c r="AQ23" i="4"/>
  <c r="AJ23" i="4"/>
  <c r="J23" i="4"/>
  <c r="I23" i="4"/>
  <c r="H23" i="4"/>
  <c r="BD22" i="4"/>
  <c r="BB22" i="4"/>
  <c r="BC22" i="4" s="1"/>
  <c r="AS22" i="4"/>
  <c r="AR22" i="4"/>
  <c r="AQ22" i="4"/>
  <c r="AJ22" i="4"/>
  <c r="J22" i="4"/>
  <c r="I22" i="4"/>
  <c r="H22" i="4"/>
  <c r="B70" i="3"/>
  <c r="C70" i="3" s="1"/>
  <c r="F69" i="3"/>
  <c r="G69" i="3" s="1"/>
  <c r="B69" i="3"/>
  <c r="C69" i="3" s="1"/>
  <c r="F68" i="3"/>
  <c r="G68" i="3" s="1"/>
  <c r="B68" i="3"/>
  <c r="C68" i="3" s="1"/>
  <c r="F67" i="3"/>
  <c r="G67" i="3" s="1"/>
  <c r="B67" i="3"/>
  <c r="C67" i="3" s="1"/>
  <c r="F66" i="3"/>
  <c r="G66" i="3" s="1"/>
  <c r="B66" i="3"/>
  <c r="C66" i="3" s="1"/>
  <c r="F65" i="3"/>
  <c r="G65" i="3" s="1"/>
  <c r="B65" i="3"/>
  <c r="C65" i="3" s="1"/>
  <c r="F64" i="3"/>
  <c r="G64" i="3" s="1"/>
  <c r="B64" i="3"/>
  <c r="C64" i="3" s="1"/>
  <c r="K435" i="2"/>
  <c r="J435" i="2"/>
  <c r="I435" i="2"/>
  <c r="H435" i="2"/>
  <c r="G435" i="2"/>
  <c r="F435" i="2"/>
  <c r="E435" i="2"/>
  <c r="D435" i="2"/>
  <c r="C435" i="2"/>
  <c r="B435" i="2"/>
  <c r="A5" i="2"/>
</calcChain>
</file>

<file path=xl/sharedStrings.xml><?xml version="1.0" encoding="utf-8"?>
<sst xmlns="http://schemas.openxmlformats.org/spreadsheetml/2006/main" count="3624" uniqueCount="2809">
  <si>
    <t>Werknr.</t>
  </si>
  <si>
    <t>Onderdeel</t>
  </si>
  <si>
    <t>Datum</t>
  </si>
  <si>
    <t>blad</t>
  </si>
  <si>
    <t>Materiaalgegevens</t>
  </si>
  <si>
    <t>STAAL en IJZER</t>
  </si>
  <si>
    <t>bron</t>
  </si>
  <si>
    <t>GIETIJZER</t>
  </si>
  <si>
    <t>-</t>
  </si>
  <si>
    <t>(1) 2000 jaar beweegbare bruggen pag 16</t>
  </si>
  <si>
    <t>Bestandsdelen:</t>
  </si>
  <si>
    <t>Ijzer, koolstof, silicium</t>
  </si>
  <si>
    <t>(2) Bruggen in Nederland 1800-1940</t>
  </si>
  <si>
    <t>Koolstofgehalte tussen 2 en 4,5 %</t>
  </si>
  <si>
    <t>Siliciumgehalte tussen 0,5 en 3,5%</t>
  </si>
  <si>
    <t>min</t>
  </si>
  <si>
    <t>max</t>
  </si>
  <si>
    <t>Treksterkte(proeven in 19e eeuw)</t>
  </si>
  <si>
    <r>
      <t>[kG/cm</t>
    </r>
    <r>
      <rPr>
        <vertAlign val="superscript"/>
        <sz val="10"/>
        <rFont val="Swis721 Cn BT"/>
        <family val="2"/>
      </rPr>
      <t>2</t>
    </r>
    <r>
      <rPr>
        <sz val="10"/>
        <rFont val="Swis721 Cn BT"/>
        <family val="2"/>
      </rPr>
      <t>]</t>
    </r>
  </si>
  <si>
    <r>
      <t>[N/mm</t>
    </r>
    <r>
      <rPr>
        <vertAlign val="superscript"/>
        <sz val="10"/>
        <rFont val="Swis721 Cn BT"/>
        <family val="2"/>
      </rPr>
      <t>2</t>
    </r>
    <r>
      <rPr>
        <sz val="10"/>
        <rFont val="Swis721 Cn BT"/>
        <family val="2"/>
      </rPr>
      <t>]</t>
    </r>
  </si>
  <si>
    <t>Druksterkte(proeven in 19e eeuw)</t>
  </si>
  <si>
    <t>Zeer geringe breukrek</t>
  </si>
  <si>
    <t>SMEED/WELIJZER</t>
  </si>
  <si>
    <t>Koolstofgehalte circa 0,04%</t>
  </si>
  <si>
    <t>Fosforgehalte circa 0,5%</t>
  </si>
  <si>
    <t>Druksterkte gelijk aan treksterkte,</t>
  </si>
  <si>
    <t>Langsrichting</t>
  </si>
  <si>
    <t>Dwarsrichting</t>
  </si>
  <si>
    <t>Vloeigrens</t>
  </si>
  <si>
    <t>2100-3500</t>
  </si>
  <si>
    <t>1900-2900</t>
  </si>
  <si>
    <t>Treksterkte</t>
  </si>
  <si>
    <t xml:space="preserve">2700-4500 </t>
  </si>
  <si>
    <t>1900-3300</t>
  </si>
  <si>
    <t>breukrek</t>
  </si>
  <si>
    <t>2-29%</t>
  </si>
  <si>
    <t>0-8%</t>
  </si>
  <si>
    <t>1e walsprofielen in 1830 T en L-profielen</t>
  </si>
  <si>
    <t>1850 H en I-profielen</t>
  </si>
  <si>
    <t>BESSEMER-STAAL</t>
  </si>
  <si>
    <t>1e keer in NL 1863(bruggen)</t>
  </si>
  <si>
    <t>met name gebruikt bij bruggen</t>
  </si>
  <si>
    <t>Koolstofgehalte 0,3-0,4%</t>
  </si>
  <si>
    <t>Hoog koolstof en stikstofgehalte, daardoor veroudering(vermindering van ductuliteit), hoog fosforgehalte, daardoor nog brosser.</t>
  </si>
  <si>
    <t>4500-8700</t>
  </si>
  <si>
    <t>6-28%</t>
  </si>
  <si>
    <t>Thomas-vloei-ijzer; Siemens-Martin-vloei-ijzer</t>
  </si>
  <si>
    <t xml:space="preserve">1898; 1900 </t>
  </si>
  <si>
    <t>Thomas</t>
  </si>
  <si>
    <t>Siemens-Martin-</t>
  </si>
  <si>
    <t>Stifstof</t>
  </si>
  <si>
    <t>0,01-0,025%</t>
  </si>
  <si>
    <t>&lt;0,01%</t>
  </si>
  <si>
    <t>Fosfor</t>
  </si>
  <si>
    <t>0,06-0,12%</t>
  </si>
  <si>
    <t>&lt;0,05%</t>
  </si>
  <si>
    <t>2400-3400</t>
  </si>
  <si>
    <t>3900-4400</t>
  </si>
  <si>
    <t>20-34%</t>
  </si>
  <si>
    <t>STAAL</t>
  </si>
  <si>
    <t>wsx</t>
  </si>
  <si>
    <t>STAALSOORTEN</t>
  </si>
  <si>
    <t>Jaar</t>
  </si>
  <si>
    <t>Naam</t>
  </si>
  <si>
    <t>Land</t>
  </si>
  <si>
    <t>koolstofgehalte</t>
  </si>
  <si>
    <t>treksterkte</t>
  </si>
  <si>
    <t>vloeigrens</t>
  </si>
  <si>
    <t>opmerkingen</t>
  </si>
  <si>
    <t>ST.37</t>
  </si>
  <si>
    <t>Duitsland</t>
  </si>
  <si>
    <t>0,1-0,16%</t>
  </si>
  <si>
    <t>ST.48</t>
  </si>
  <si>
    <t>0,25-0,3%</t>
  </si>
  <si>
    <t>4800-5800</t>
  </si>
  <si>
    <t>ca 2900</t>
  </si>
  <si>
    <t>&gt; 18%</t>
  </si>
  <si>
    <t>1929 gebruikt in NL, niet geschikt om te lassen</t>
  </si>
  <si>
    <t>Siliciumstaal</t>
  </si>
  <si>
    <t>0,12-0,2%</t>
  </si>
  <si>
    <t>5000-6200</t>
  </si>
  <si>
    <t>&gt; 3600</t>
  </si>
  <si>
    <t>&gt; 20%</t>
  </si>
  <si>
    <t>niet altijd gewenste treksterkte en vloeigrens aanwezig, bij grote profielen dikwijls lasfouten</t>
  </si>
  <si>
    <t>ST.52</t>
  </si>
  <si>
    <t>0,17-0,25%</t>
  </si>
  <si>
    <t xml:space="preserve">1930-1940 gebruikt in geklonken bruggen, </t>
  </si>
  <si>
    <t>Fe.510</t>
  </si>
  <si>
    <t xml:space="preserve">betere lasbaarheid, andere samenstelling </t>
  </si>
  <si>
    <t>Constructiestaal</t>
  </si>
  <si>
    <t>oude benaming</t>
  </si>
  <si>
    <t>norm</t>
  </si>
  <si>
    <t>Vloeigrens t&lt;40 mm</t>
  </si>
  <si>
    <t>Fe 310</t>
  </si>
  <si>
    <t>Fe 33</t>
  </si>
  <si>
    <t>Fe 360</t>
  </si>
  <si>
    <t>Fe 37</t>
  </si>
  <si>
    <t>Fe 430</t>
  </si>
  <si>
    <t>Fe 44</t>
  </si>
  <si>
    <t>Fe 510</t>
  </si>
  <si>
    <t>Fe 52</t>
  </si>
  <si>
    <t>Constructiestaal, uitgebreid</t>
  </si>
  <si>
    <t>TABEL 3.1</t>
  </si>
  <si>
    <t>t&lt;40 mm</t>
  </si>
  <si>
    <t>t 40 –80 mm</t>
  </si>
  <si>
    <r>
      <t>f</t>
    </r>
    <r>
      <rPr>
        <vertAlign val="subscript"/>
        <sz val="10"/>
        <rFont val="Swis721 Cn BT"/>
        <family val="2"/>
      </rPr>
      <t>y</t>
    </r>
  </si>
  <si>
    <r>
      <t>f</t>
    </r>
    <r>
      <rPr>
        <vertAlign val="subscript"/>
        <sz val="10"/>
        <rFont val="Swis721 Cn BT"/>
        <family val="2"/>
      </rPr>
      <t>u</t>
    </r>
  </si>
  <si>
    <t>rek</t>
  </si>
  <si>
    <r>
      <t>β</t>
    </r>
    <r>
      <rPr>
        <vertAlign val="subscript"/>
        <sz val="10"/>
        <rFont val="Swis721 Cn BT"/>
        <family val="2"/>
      </rPr>
      <t>w</t>
    </r>
  </si>
  <si>
    <t>EN</t>
  </si>
  <si>
    <t>[%]</t>
  </si>
  <si>
    <t>10025-2</t>
  </si>
  <si>
    <t>S235</t>
  </si>
  <si>
    <t>S275</t>
  </si>
  <si>
    <t>S355</t>
  </si>
  <si>
    <t>S450</t>
  </si>
  <si>
    <t>??</t>
  </si>
  <si>
    <t>10025-3</t>
  </si>
  <si>
    <t>S275N/NL</t>
  </si>
  <si>
    <t>S355N/NL</t>
  </si>
  <si>
    <t>S420N/NL</t>
  </si>
  <si>
    <t>S460N/NL</t>
  </si>
  <si>
    <t>10025-4</t>
  </si>
  <si>
    <t>S 275 M/ML</t>
  </si>
  <si>
    <t>S 355 M/ML</t>
  </si>
  <si>
    <t>S 420 M/ML</t>
  </si>
  <si>
    <t>S 460 M/ML</t>
  </si>
  <si>
    <t>10025-5</t>
  </si>
  <si>
    <t>S 235 W</t>
  </si>
  <si>
    <t>S 355 W</t>
  </si>
  <si>
    <t>10025-6</t>
  </si>
  <si>
    <t>S 460 Q/QL/QL1</t>
  </si>
  <si>
    <t>10210-1</t>
  </si>
  <si>
    <t>S 235 H</t>
  </si>
  <si>
    <t>S 275 H</t>
  </si>
  <si>
    <t>S 355 H</t>
  </si>
  <si>
    <t>S 275 NH-NLH</t>
  </si>
  <si>
    <t>S 355 NH/NLH</t>
  </si>
  <si>
    <t>S 420 NH/NHL</t>
  </si>
  <si>
    <t>S 460 NH/NLH</t>
  </si>
  <si>
    <t>10219-1</t>
  </si>
  <si>
    <t>S 275 NH/NLH</t>
  </si>
  <si>
    <t>S 275 MH/MLH</t>
  </si>
  <si>
    <t>S 355 MH/MLH</t>
  </si>
  <si>
    <t>S 420 MH/MLH</t>
  </si>
  <si>
    <t>oude aanduidingen</t>
  </si>
  <si>
    <t>S 460 MH/MLH</t>
  </si>
  <si>
    <t>FR</t>
  </si>
  <si>
    <t>DU</t>
  </si>
  <si>
    <t>BE</t>
  </si>
  <si>
    <t>GB</t>
  </si>
  <si>
    <t>koudgewalst</t>
  </si>
  <si>
    <t>EN 10249??:</t>
  </si>
  <si>
    <t>S 235 JRC</t>
  </si>
  <si>
    <t>340-470</t>
  </si>
  <si>
    <t>E24-2</t>
  </si>
  <si>
    <t>St 37-2</t>
  </si>
  <si>
    <t>AE 235-B</t>
  </si>
  <si>
    <t>40 B</t>
  </si>
  <si>
    <t>S 275 JRC</t>
  </si>
  <si>
    <t>410-560</t>
  </si>
  <si>
    <t>E28-2</t>
  </si>
  <si>
    <t>St 44-2</t>
  </si>
  <si>
    <t>AE 275-B</t>
  </si>
  <si>
    <t>43 B</t>
  </si>
  <si>
    <t>S 355 JRC</t>
  </si>
  <si>
    <t>490-630</t>
  </si>
  <si>
    <t>E36-3</t>
  </si>
  <si>
    <t>St 52-3</t>
  </si>
  <si>
    <t>AE 355-C</t>
  </si>
  <si>
    <t>50 C</t>
  </si>
  <si>
    <t>warmgewalst</t>
  </si>
  <si>
    <t>S 240 GP</t>
  </si>
  <si>
    <t>E240SP</t>
  </si>
  <si>
    <t>StSp 37</t>
  </si>
  <si>
    <t>PAE 250</t>
  </si>
  <si>
    <t>40 A</t>
  </si>
  <si>
    <t>S 270 GP</t>
  </si>
  <si>
    <t>E270SP</t>
  </si>
  <si>
    <t>StSp 45</t>
  </si>
  <si>
    <t>PAE 270</t>
  </si>
  <si>
    <t>43 A</t>
  </si>
  <si>
    <t>S 320 GP</t>
  </si>
  <si>
    <t>E320SP</t>
  </si>
  <si>
    <t>PAE 320</t>
  </si>
  <si>
    <t>S 355 GP</t>
  </si>
  <si>
    <t>E360SP</t>
  </si>
  <si>
    <t>StSp S</t>
  </si>
  <si>
    <t>PAE 360</t>
  </si>
  <si>
    <t>50 A</t>
  </si>
  <si>
    <t>S 390 GP</t>
  </si>
  <si>
    <t>E390SP</t>
  </si>
  <si>
    <t>PAE 390</t>
  </si>
  <si>
    <t>S 430 GP</t>
  </si>
  <si>
    <t>E430SP</t>
  </si>
  <si>
    <t>PAE 420</t>
  </si>
  <si>
    <t>BETONSTAAL</t>
  </si>
  <si>
    <t>B220</t>
  </si>
  <si>
    <t>Feb220</t>
  </si>
  <si>
    <t>B400</t>
  </si>
  <si>
    <t>Feb400</t>
  </si>
  <si>
    <t>B500</t>
  </si>
  <si>
    <t>FeB500</t>
  </si>
  <si>
    <t>soms zijn beugels van QR220 en hoofdwapening van QR400</t>
  </si>
  <si>
    <t>Betonstaal toelaatbaar vlgns 'Bouwkundige Constructies'</t>
  </si>
  <si>
    <t>QR220</t>
  </si>
  <si>
    <t>QR400</t>
  </si>
  <si>
    <r>
      <t>f</t>
    </r>
    <r>
      <rPr>
        <b/>
        <vertAlign val="subscript"/>
        <sz val="10"/>
        <rFont val="Swis721 Cn BT"/>
        <family val="2"/>
      </rPr>
      <t>yk</t>
    </r>
  </si>
  <si>
    <r>
      <t>f</t>
    </r>
    <r>
      <rPr>
        <b/>
        <vertAlign val="subscript"/>
        <sz val="10"/>
        <rFont val="Swis721 Cn BT"/>
        <family val="2"/>
      </rPr>
      <t>yd</t>
    </r>
  </si>
  <si>
    <t>Ductiliteitsklasse</t>
  </si>
  <si>
    <t>QR22</t>
  </si>
  <si>
    <t>B</t>
  </si>
  <si>
    <t>QR24</t>
  </si>
  <si>
    <t>QR30</t>
  </si>
  <si>
    <t>QR36</t>
  </si>
  <si>
    <t>QR42</t>
  </si>
  <si>
    <t>QRn36</t>
  </si>
  <si>
    <t>A</t>
  </si>
  <si>
    <t>QRn42</t>
  </si>
  <si>
    <t>QRn48</t>
  </si>
  <si>
    <t>QRn54</t>
  </si>
  <si>
    <t>BOUTKWALITEITEN</t>
  </si>
  <si>
    <t>Fy</t>
  </si>
  <si>
    <t>ft</t>
  </si>
  <si>
    <t>PLAATMATERIAAL</t>
  </si>
  <si>
    <t>EN 636-1</t>
  </si>
  <si>
    <t>toepassingen onder droge omstandigheden</t>
  </si>
  <si>
    <t>Tabel 2</t>
  </si>
  <si>
    <t>Klasse</t>
  </si>
  <si>
    <r>
      <t>F</t>
    </r>
    <r>
      <rPr>
        <b/>
        <vertAlign val="subscript"/>
        <sz val="10"/>
        <rFont val="Swis721 Cn BT"/>
        <family val="2"/>
      </rPr>
      <t>m 0,5</t>
    </r>
  </si>
  <si>
    <r>
      <t>E</t>
    </r>
    <r>
      <rPr>
        <b/>
        <vertAlign val="subscript"/>
        <sz val="10"/>
        <rFont val="Swis721 Cn BT"/>
        <family val="2"/>
      </rPr>
      <t>m 0,5</t>
    </r>
  </si>
  <si>
    <t>F 3</t>
  </si>
  <si>
    <t>E 5</t>
  </si>
  <si>
    <t>F 5</t>
  </si>
  <si>
    <t>E 10</t>
  </si>
  <si>
    <t>F 10</t>
  </si>
  <si>
    <t>E 15</t>
  </si>
  <si>
    <t>F 15</t>
  </si>
  <si>
    <t>E 20</t>
  </si>
  <si>
    <t>F 20</t>
  </si>
  <si>
    <t>E 25</t>
  </si>
  <si>
    <t>F 25</t>
  </si>
  <si>
    <t>E 30</t>
  </si>
  <si>
    <t>F 30</t>
  </si>
  <si>
    <t>E 40</t>
  </si>
  <si>
    <t>F 40</t>
  </si>
  <si>
    <t>E 50</t>
  </si>
  <si>
    <t>F 50</t>
  </si>
  <si>
    <t>E 60</t>
  </si>
  <si>
    <t>F 60</t>
  </si>
  <si>
    <t>E 70</t>
  </si>
  <si>
    <t>F 70</t>
  </si>
  <si>
    <t>E 80</t>
  </si>
  <si>
    <t>F 80</t>
  </si>
  <si>
    <t>E 90</t>
  </si>
  <si>
    <t>E 100</t>
  </si>
  <si>
    <t>E 120</t>
  </si>
  <si>
    <t>E 140</t>
  </si>
  <si>
    <t>Plaatmaterialen:</t>
  </si>
  <si>
    <t>Cert.</t>
  </si>
  <si>
    <t>ρ</t>
  </si>
  <si>
    <t>Underlayment</t>
  </si>
  <si>
    <r>
      <t>[kg/m</t>
    </r>
    <r>
      <rPr>
        <vertAlign val="superscript"/>
        <sz val="10"/>
        <rFont val="Swis721 Cn BT"/>
        <family val="2"/>
      </rPr>
      <t>3</t>
    </r>
    <r>
      <rPr>
        <sz val="10"/>
        <rFont val="Swis721 Cn BT"/>
        <family val="2"/>
      </rPr>
      <t>]</t>
    </r>
  </si>
  <si>
    <t>Constructiemultiplex</t>
  </si>
  <si>
    <t>Chili pine G2 wbp FSC</t>
  </si>
  <si>
    <t>CE 2+</t>
  </si>
  <si>
    <t>(chiliplex)</t>
  </si>
  <si>
    <t>Elliotis pine</t>
  </si>
  <si>
    <t>Metsaspruce(fins vuren)</t>
  </si>
  <si>
    <t>Sterling panel/OSB II</t>
  </si>
  <si>
    <t>OSB III</t>
  </si>
  <si>
    <t>russich grenen triplex WBP</t>
  </si>
  <si>
    <t>russich naaldhouttriplex</t>
  </si>
  <si>
    <t>tigerfloor</t>
  </si>
  <si>
    <t>tjechisch vuren triplex</t>
  </si>
  <si>
    <t>varelplex</t>
  </si>
  <si>
    <t>(grenen triplex)</t>
  </si>
  <si>
    <t>Russisch berken multiplex</t>
  </si>
  <si>
    <t>Gipsplaten</t>
  </si>
  <si>
    <t>Oude aanduiding</t>
  </si>
  <si>
    <t>conform NEN-EN 520</t>
  </si>
  <si>
    <t>Normale plaat</t>
  </si>
  <si>
    <t>GKB</t>
  </si>
  <si>
    <t>plaat met verlaagde wateropname</t>
  </si>
  <si>
    <t>GKBI</t>
  </si>
  <si>
    <t>H</t>
  </si>
  <si>
    <t>verhoogde brandwerendheid</t>
  </si>
  <si>
    <t>GKF</t>
  </si>
  <si>
    <t>F</t>
  </si>
  <si>
    <t>verhoogde brandwerendheid en verlaagde wateropname</t>
  </si>
  <si>
    <t>GKFI</t>
  </si>
  <si>
    <t>FH</t>
  </si>
  <si>
    <t>plaat voor het dragen van pleisterwerk</t>
  </si>
  <si>
    <t>GKP</t>
  </si>
  <si>
    <t>P</t>
  </si>
  <si>
    <t xml:space="preserve">Sterkte-eigenschappen gipsplaat </t>
  </si>
  <si>
    <t>Bron Handboek HSB, DIN-EN 1995-1-1/NA</t>
  </si>
  <si>
    <t>A 12,5 mm</t>
  </si>
  <si>
    <t>F/FH 12,5 mm</t>
  </si>
  <si>
    <t>A 15 mm</t>
  </si>
  <si>
    <t>F/FH 15 mm</t>
  </si>
  <si>
    <t>buiging loodrecht op het vlak</t>
  </si>
  <si>
    <r>
      <t>f</t>
    </r>
    <r>
      <rPr>
        <vertAlign val="subscript"/>
        <sz val="10"/>
        <rFont val="Swis721 Cn BT"/>
        <family val="2"/>
      </rPr>
      <t>m,k</t>
    </r>
  </si>
  <si>
    <t>//</t>
  </si>
  <si>
    <t>┴</t>
  </si>
  <si>
    <t>Druk loodrecht op het vlak</t>
  </si>
  <si>
    <r>
      <t>f</t>
    </r>
    <r>
      <rPr>
        <vertAlign val="subscript"/>
        <sz val="10"/>
        <rFont val="Swis721 Cn BT"/>
        <family val="2"/>
      </rPr>
      <t>c,90,k</t>
    </r>
  </si>
  <si>
    <t>Buiging in het vlak</t>
  </si>
  <si>
    <t>Trek in het vlak</t>
  </si>
  <si>
    <r>
      <t>f</t>
    </r>
    <r>
      <rPr>
        <vertAlign val="subscript"/>
        <sz val="10"/>
        <rFont val="Swis721 Cn BT"/>
        <family val="2"/>
      </rPr>
      <t>t,k</t>
    </r>
  </si>
  <si>
    <t>Druk in het vlak</t>
  </si>
  <si>
    <r>
      <t>f</t>
    </r>
    <r>
      <rPr>
        <vertAlign val="subscript"/>
        <sz val="10"/>
        <rFont val="Swis721 Cn BT"/>
        <family val="2"/>
      </rPr>
      <t>c,k</t>
    </r>
  </si>
  <si>
    <t>Afschuiving in het vlak</t>
  </si>
  <si>
    <t>Elasticiteitsmodulus loodrecht op het vlak</t>
  </si>
  <si>
    <t>Elasticiteitsmodulus in het vlak</t>
  </si>
  <si>
    <t>Afschuivingsmodulus bij belasting in het vlak Gmean</t>
  </si>
  <si>
    <t>Volumieke massa</t>
  </si>
  <si>
    <t>kG/m3</t>
  </si>
  <si>
    <t>Gebruik in Nederland</t>
  </si>
  <si>
    <t>tot 18e eeuw</t>
  </si>
  <si>
    <t>voornamelijk eikenhout</t>
  </si>
  <si>
    <t>olm</t>
  </si>
  <si>
    <t>abeel</t>
  </si>
  <si>
    <t>18e en 19e eeuw</t>
  </si>
  <si>
    <t>Dennenhout uit met name wallonie</t>
  </si>
  <si>
    <t>HOUT vanaf 2010</t>
  </si>
  <si>
    <t>Sterkteklassen voor gezaagd populieren en naaldhout</t>
  </si>
  <si>
    <t>Grootheid</t>
  </si>
  <si>
    <t>Symbool</t>
  </si>
  <si>
    <t>C14</t>
  </si>
  <si>
    <t>C16</t>
  </si>
  <si>
    <t>C18</t>
  </si>
  <si>
    <t>C20</t>
  </si>
  <si>
    <t>C22</t>
  </si>
  <si>
    <t>C24</t>
  </si>
  <si>
    <t>C27</t>
  </si>
  <si>
    <t>C30</t>
  </si>
  <si>
    <t>C35</t>
  </si>
  <si>
    <t>D70</t>
  </si>
  <si>
    <t>buigsterkte</t>
  </si>
  <si>
    <r>
      <t>f</t>
    </r>
    <r>
      <rPr>
        <vertAlign val="subscript"/>
        <sz val="10"/>
        <rFont val="Swis721 Cn BT"/>
        <family val="2"/>
      </rPr>
      <t>m;0;k</t>
    </r>
  </si>
  <si>
    <t>volumieke massa</t>
  </si>
  <si>
    <r>
      <t>ρ</t>
    </r>
    <r>
      <rPr>
        <vertAlign val="subscript"/>
        <sz val="11.5"/>
        <rFont val="Swis721 Cn BT"/>
        <family val="2"/>
      </rPr>
      <t>k</t>
    </r>
  </si>
  <si>
    <t>treksterkte(evenw)</t>
  </si>
  <si>
    <r>
      <t>f</t>
    </r>
    <r>
      <rPr>
        <vertAlign val="subscript"/>
        <sz val="10"/>
        <rFont val="Swis721 Cn BT"/>
        <family val="2"/>
      </rPr>
      <t>t;0;k</t>
    </r>
  </si>
  <si>
    <t>treksterkte(loodr)</t>
  </si>
  <si>
    <r>
      <t>f</t>
    </r>
    <r>
      <rPr>
        <vertAlign val="subscript"/>
        <sz val="10"/>
        <rFont val="Swis721 Cn BT"/>
        <family val="2"/>
      </rPr>
      <t>t;90;k</t>
    </r>
  </si>
  <si>
    <t>druksterkte(evenw)</t>
  </si>
  <si>
    <r>
      <t>f</t>
    </r>
    <r>
      <rPr>
        <vertAlign val="subscript"/>
        <sz val="10"/>
        <rFont val="Swis721 Cn BT"/>
        <family val="2"/>
      </rPr>
      <t>c;0;k</t>
    </r>
  </si>
  <si>
    <t>druksterke(loodr)</t>
  </si>
  <si>
    <r>
      <t>f</t>
    </r>
    <r>
      <rPr>
        <vertAlign val="subscript"/>
        <sz val="10"/>
        <rFont val="Swis721 Cn BT"/>
        <family val="2"/>
      </rPr>
      <t>c;90;k</t>
    </r>
  </si>
  <si>
    <t>schuifsterkte</t>
  </si>
  <si>
    <r>
      <t>f</t>
    </r>
    <r>
      <rPr>
        <vertAlign val="subscript"/>
        <sz val="10"/>
        <rFont val="Swis721 Cn BT"/>
        <family val="2"/>
      </rPr>
      <t>v;0;k</t>
    </r>
  </si>
  <si>
    <t>E-modulus in UGT</t>
  </si>
  <si>
    <r>
      <t>E</t>
    </r>
    <r>
      <rPr>
        <vertAlign val="subscript"/>
        <sz val="10"/>
        <rFont val="Swis721 Cn BT"/>
        <family val="2"/>
      </rPr>
      <t>0;u;k</t>
    </r>
  </si>
  <si>
    <t>E-modulus in BGT</t>
  </si>
  <si>
    <r>
      <t>E</t>
    </r>
    <r>
      <rPr>
        <vertAlign val="subscript"/>
        <sz val="10"/>
        <rFont val="Swis721 Cn BT"/>
        <family val="2"/>
      </rPr>
      <t>0;mean</t>
    </r>
  </si>
  <si>
    <t>E-moludus (loodr)</t>
  </si>
  <si>
    <r>
      <t>E</t>
    </r>
    <r>
      <rPr>
        <vertAlign val="subscript"/>
        <sz val="10"/>
        <rFont val="Swis721 Cn BT"/>
        <family val="2"/>
      </rPr>
      <t>90;mean</t>
    </r>
  </si>
  <si>
    <t>afschuivingsmod</t>
  </si>
  <si>
    <r>
      <t>G</t>
    </r>
    <r>
      <rPr>
        <vertAlign val="subscript"/>
        <sz val="10"/>
        <rFont val="Swis721 Cn BT"/>
        <family val="2"/>
      </rPr>
      <t>mean</t>
    </r>
  </si>
  <si>
    <t>Sterkteklassen voor gezaagd hout</t>
  </si>
  <si>
    <t>D30</t>
  </si>
  <si>
    <t>D35</t>
  </si>
  <si>
    <t xml:space="preserve"> D40 </t>
  </si>
  <si>
    <t>D50</t>
  </si>
  <si>
    <t xml:space="preserve">D60 </t>
  </si>
  <si>
    <t>Sterkteklassen voor gelamineerd hout</t>
  </si>
  <si>
    <t xml:space="preserve">Eigenschap </t>
  </si>
  <si>
    <t>GL 24h</t>
  </si>
  <si>
    <t xml:space="preserve"> GL 28h </t>
  </si>
  <si>
    <t xml:space="preserve">GL 32h </t>
  </si>
  <si>
    <t xml:space="preserve"> GL 36h </t>
  </si>
  <si>
    <r>
      <t>f</t>
    </r>
    <r>
      <rPr>
        <vertAlign val="subscript"/>
        <sz val="10"/>
        <rFont val="Swis721 Cn BT"/>
        <family val="2"/>
      </rPr>
      <t>gl;m;0;rep</t>
    </r>
  </si>
  <si>
    <r>
      <t>E</t>
    </r>
    <r>
      <rPr>
        <vertAlign val="subscript"/>
        <sz val="10"/>
        <rFont val="Swis721 Cn BT"/>
        <family val="2"/>
      </rPr>
      <t>gl;0;ser;rep</t>
    </r>
  </si>
  <si>
    <r>
      <t>ρ</t>
    </r>
    <r>
      <rPr>
        <vertAlign val="subscript"/>
        <sz val="10"/>
        <rFont val="Swis721 Cn BT"/>
        <family val="2"/>
      </rPr>
      <t>gl;rep</t>
    </r>
  </si>
  <si>
    <r>
      <t>f</t>
    </r>
    <r>
      <rPr>
        <vertAlign val="subscript"/>
        <sz val="10"/>
        <rFont val="Swis721 Cn BT"/>
        <family val="2"/>
      </rPr>
      <t>gl;t;0;rep</t>
    </r>
  </si>
  <si>
    <r>
      <t>f</t>
    </r>
    <r>
      <rPr>
        <vertAlign val="subscript"/>
        <sz val="10"/>
        <rFont val="Swis721 Cn BT"/>
        <family val="2"/>
      </rPr>
      <t>gl;t;90;rep</t>
    </r>
  </si>
  <si>
    <r>
      <t>f</t>
    </r>
    <r>
      <rPr>
        <vertAlign val="subscript"/>
        <sz val="10"/>
        <rFont val="Swis721 Cn BT"/>
        <family val="2"/>
      </rPr>
      <t>gl;c;0;rep</t>
    </r>
  </si>
  <si>
    <r>
      <t>f</t>
    </r>
    <r>
      <rPr>
        <vertAlign val="subscript"/>
        <sz val="10"/>
        <rFont val="Swis721 Cn BT"/>
        <family val="2"/>
      </rPr>
      <t>gl;c;90;rep</t>
    </r>
  </si>
  <si>
    <r>
      <t>f</t>
    </r>
    <r>
      <rPr>
        <vertAlign val="subscript"/>
        <sz val="10"/>
        <rFont val="Swis721 Cn BT"/>
        <family val="2"/>
      </rPr>
      <t>gl;v;0;rep</t>
    </r>
  </si>
  <si>
    <r>
      <t>E</t>
    </r>
    <r>
      <rPr>
        <vertAlign val="subscript"/>
        <sz val="10"/>
        <rFont val="Swis721 Cn BT"/>
        <family val="2"/>
      </rPr>
      <t>gl;0;u;rep</t>
    </r>
  </si>
  <si>
    <r>
      <t>E</t>
    </r>
    <r>
      <rPr>
        <vertAlign val="subscript"/>
        <sz val="10"/>
        <rFont val="Swis721 Cn BT"/>
        <family val="2"/>
      </rPr>
      <t>gl;90;ser;rep</t>
    </r>
  </si>
  <si>
    <r>
      <t>G</t>
    </r>
    <r>
      <rPr>
        <vertAlign val="subscript"/>
        <sz val="10"/>
        <rFont val="Swis721 Cn BT"/>
        <family val="2"/>
      </rPr>
      <t>gl;ser;rep</t>
    </r>
  </si>
  <si>
    <t>Schroeven</t>
  </si>
  <si>
    <t>rekenwaarde schroef</t>
  </si>
  <si>
    <t>[kN]</t>
  </si>
  <si>
    <t>trespaschroef 4,8x38 in 20 mm achterhout</t>
  </si>
  <si>
    <t>trespaschroef 4,8 x60</t>
  </si>
  <si>
    <t>Berekende capaciteiten schroeven</t>
  </si>
  <si>
    <t xml:space="preserve">multiplex </t>
  </si>
  <si>
    <t>[mm]</t>
  </si>
  <si>
    <t xml:space="preserve">Houtsoorten  </t>
  </si>
  <si>
    <t>Handelsnaam</t>
  </si>
  <si>
    <t>Botanische naam</t>
  </si>
  <si>
    <t xml:space="preserve">Herkomstgebied </t>
  </si>
  <si>
    <t>Sterkteklasse</t>
  </si>
  <si>
    <t>Kwaliteitsklasse / norm</t>
  </si>
  <si>
    <t>proefstukken</t>
  </si>
  <si>
    <t>NEN 6760</t>
  </si>
  <si>
    <t>Andira (sucupira vermelho) 1)</t>
  </si>
  <si>
    <t>Andira spp.</t>
  </si>
  <si>
    <t xml:space="preserve">Brazilië </t>
  </si>
  <si>
    <t xml:space="preserve"> D30 </t>
  </si>
  <si>
    <t xml:space="preserve"> Tropisch / NPR 5493</t>
  </si>
  <si>
    <t>Angelim vermelho 2)5)</t>
  </si>
  <si>
    <t>Dinizia excelsa</t>
  </si>
  <si>
    <t xml:space="preserve"> D50 </t>
  </si>
  <si>
    <t>Azobé 4)</t>
  </si>
  <si>
    <t>Lophira alata</t>
  </si>
  <si>
    <t xml:space="preserve">West-Afrika </t>
  </si>
  <si>
    <t xml:space="preserve"> D70 </t>
  </si>
  <si>
    <t xml:space="preserve">Bangkirai </t>
  </si>
  <si>
    <t>Shorea spp.</t>
  </si>
  <si>
    <t xml:space="preserve">Indonesië </t>
  </si>
  <si>
    <t xml:space="preserve">Basralocus </t>
  </si>
  <si>
    <t>Dicorynia spp.</t>
  </si>
  <si>
    <t xml:space="preserve">Suriname </t>
  </si>
  <si>
    <t xml:space="preserve"> C22 </t>
  </si>
  <si>
    <t xml:space="preserve">Bilinga </t>
  </si>
  <si>
    <t>Nauclea diderrichii</t>
  </si>
  <si>
    <t xml:space="preserve">West- en Centraal Afrika </t>
  </si>
  <si>
    <t xml:space="preserve"> D35 </t>
  </si>
  <si>
    <t>Cumaru 2)</t>
  </si>
  <si>
    <t>Dypteryx spp.</t>
  </si>
  <si>
    <t xml:space="preserve"> D60 </t>
  </si>
  <si>
    <t>Cupiuba (kopie) 1)</t>
  </si>
  <si>
    <t>Goupia glabra</t>
  </si>
  <si>
    <t>Douglas, Europees 2)</t>
  </si>
  <si>
    <t>Pseudotsuga menziesii</t>
  </si>
  <si>
    <t xml:space="preserve">Europa </t>
  </si>
  <si>
    <t xml:space="preserve"> A/B / NEN 5468</t>
  </si>
  <si>
    <t xml:space="preserve"> C18 </t>
  </si>
  <si>
    <t xml:space="preserve"> C / NEN 5468</t>
  </si>
  <si>
    <t xml:space="preserve">Eiken, Pools </t>
  </si>
  <si>
    <t>Quercus petraea</t>
  </si>
  <si>
    <t xml:space="preserve">Polen </t>
  </si>
  <si>
    <t xml:space="preserve"> C24 </t>
  </si>
  <si>
    <t xml:space="preserve"> Europees / NPR 5493</t>
  </si>
  <si>
    <t xml:space="preserve">Eiken, Midden-Europees </t>
  </si>
  <si>
    <t xml:space="preserve">Midden-Europa </t>
  </si>
  <si>
    <t xml:space="preserve"> C20 </t>
  </si>
  <si>
    <t xml:space="preserve"> A/B / NEN 5477</t>
  </si>
  <si>
    <t>Gonçalo Alves (muiracatiara) 1)</t>
  </si>
  <si>
    <t>Astronium lecointei Ducke</t>
  </si>
  <si>
    <t>Grenen</t>
  </si>
  <si>
    <t>Pinus sylvestris</t>
  </si>
  <si>
    <t xml:space="preserve"> A/B / NEN 5466</t>
  </si>
  <si>
    <t xml:space="preserve"> C / NEN 5466</t>
  </si>
  <si>
    <t>Groenhart 5)</t>
  </si>
  <si>
    <t>Tabebuia spp.</t>
  </si>
  <si>
    <t xml:space="preserve">Guyana </t>
  </si>
  <si>
    <t>Iroko</t>
  </si>
  <si>
    <t>Milicia excelsa</t>
  </si>
  <si>
    <t xml:space="preserve">Tropisch-Arika </t>
  </si>
  <si>
    <t xml:space="preserve"> HS / BS 5756</t>
  </si>
  <si>
    <t>Itauba</t>
  </si>
  <si>
    <t>Mizilaurus itauba</t>
  </si>
  <si>
    <t>Jarana</t>
  </si>
  <si>
    <t>Lecythis spp.</t>
  </si>
  <si>
    <t>Jarrah</t>
  </si>
  <si>
    <t>Eucalyptus marginata</t>
  </si>
  <si>
    <t xml:space="preserve">Australië </t>
  </si>
  <si>
    <t>Karri, Australisch</t>
  </si>
  <si>
    <t>Eucalyptus diversicolor</t>
  </si>
  <si>
    <t xml:space="preserve">Karri, Zuid-Afrikaans </t>
  </si>
  <si>
    <t xml:space="preserve">Zuid-Afrika </t>
  </si>
  <si>
    <t>Kempas</t>
  </si>
  <si>
    <t>Koompassia malaccensis</t>
  </si>
  <si>
    <t xml:space="preserve">Zuidoost-Azië </t>
  </si>
  <si>
    <t xml:space="preserve">Lariks </t>
  </si>
  <si>
    <t>Larix spp.</t>
  </si>
  <si>
    <t>Meranti, rode</t>
  </si>
  <si>
    <t xml:space="preserve"> A/B / NEN 5483</t>
  </si>
  <si>
    <t>Merbau</t>
  </si>
  <si>
    <t>Intsia spp.</t>
  </si>
  <si>
    <t>Mandioqueira (sucupira amarelo) 1)</t>
  </si>
  <si>
    <t>Qualea paraensis D.</t>
  </si>
  <si>
    <t>Massaranduba 2)</t>
  </si>
  <si>
    <t>Manilkara spp.</t>
  </si>
  <si>
    <t>Mukulungu 5)</t>
  </si>
  <si>
    <t>Autranella congolensis</t>
  </si>
  <si>
    <t xml:space="preserve">Kameroen </t>
  </si>
  <si>
    <t>Nargusta 2)</t>
  </si>
  <si>
    <t>Terminalia spp.</t>
  </si>
  <si>
    <t xml:space="preserve">Honduras </t>
  </si>
  <si>
    <t>Okan/Denya 2)5)</t>
  </si>
  <si>
    <t>Cylicodiscus gabunensis</t>
  </si>
  <si>
    <t xml:space="preserve">Ghana/Kameroen </t>
  </si>
  <si>
    <t xml:space="preserve">Piquia </t>
  </si>
  <si>
    <t>Caryocar villosum</t>
  </si>
  <si>
    <t xml:space="preserve">Piquia marfim </t>
  </si>
  <si>
    <t>Aspidospermum desmanthum</t>
  </si>
  <si>
    <t xml:space="preserve">Robinia </t>
  </si>
  <si>
    <t>Robinia pseudoacacia</t>
  </si>
  <si>
    <t xml:space="preserve">Hongarije </t>
  </si>
  <si>
    <t xml:space="preserve">Sapucaia </t>
  </si>
  <si>
    <t>Lecythis pisonis</t>
  </si>
  <si>
    <t xml:space="preserve">Tali </t>
  </si>
  <si>
    <t>Erythrophleum spp.</t>
  </si>
  <si>
    <t>Kameroen/Kongo-Brazzaville</t>
  </si>
  <si>
    <t xml:space="preserve">Ghana </t>
  </si>
  <si>
    <t>Teak</t>
  </si>
  <si>
    <t>Tectona grandis</t>
  </si>
  <si>
    <t>Uchi torrado 1)</t>
  </si>
  <si>
    <t>Sacoglottis guianensis</t>
  </si>
  <si>
    <t>Vitex 2)</t>
  </si>
  <si>
    <t>Vitexcofassus spp.</t>
  </si>
  <si>
    <t xml:space="preserve">Tropisch Afrika </t>
  </si>
  <si>
    <t>Vuren</t>
  </si>
  <si>
    <t>Picea abies</t>
  </si>
  <si>
    <t xml:space="preserve">vuren, grenen en lariks NEN 5466 / kwaliteitsklasse C = sterkteklasse C18; </t>
  </si>
  <si>
    <t xml:space="preserve">vuren, grenen en lariks NEN 5466 / kwaliteitsklasse B = sterkteklasse C24; </t>
  </si>
  <si>
    <t xml:space="preserve">europees douglas NEN 5468 / kwaliteitsklasse C = sterkteklasse C18; </t>
  </si>
  <si>
    <t>europees douglas NEN 5468 / kwaliteitsklasse A/B = sterkteklasse C22;</t>
  </si>
  <si>
    <t>KALKZANDSTEEN</t>
  </si>
  <si>
    <t>metselmortel</t>
  </si>
  <si>
    <t>lijmmortel</t>
  </si>
  <si>
    <t>Kwaliteit</t>
  </si>
  <si>
    <t>fk</t>
  </si>
  <si>
    <t>M5</t>
  </si>
  <si>
    <t>M10</t>
  </si>
  <si>
    <t>M15</t>
  </si>
  <si>
    <t>CS12</t>
  </si>
  <si>
    <t>CS16</t>
  </si>
  <si>
    <t>CS20</t>
  </si>
  <si>
    <t>CS28</t>
  </si>
  <si>
    <t>CS36</t>
  </si>
  <si>
    <t>CS44</t>
  </si>
  <si>
    <t>BAKSTEEN</t>
  </si>
  <si>
    <t>http://www.ekbouwadvies.nl/tabellen/baksteen.asp</t>
  </si>
  <si>
    <t>BESTAAND METSELWERK</t>
  </si>
  <si>
    <t>G2/300</t>
  </si>
  <si>
    <t>G2/400</t>
  </si>
  <si>
    <t>G3/500</t>
  </si>
  <si>
    <t>G4/600</t>
  </si>
  <si>
    <t>G5/800</t>
  </si>
  <si>
    <t>d</t>
  </si>
  <si>
    <t>fb</t>
  </si>
  <si>
    <t>fxk</t>
  </si>
  <si>
    <t>fvko</t>
  </si>
  <si>
    <t>E</t>
  </si>
  <si>
    <t>BETON</t>
  </si>
  <si>
    <t>C12/15</t>
  </si>
  <si>
    <t>C16/20</t>
  </si>
  <si>
    <t>C20/25</t>
  </si>
  <si>
    <t>C25/30</t>
  </si>
  <si>
    <t>C30/37</t>
  </si>
  <si>
    <t>C35/45</t>
  </si>
  <si>
    <t>C40/50</t>
  </si>
  <si>
    <t>C45/55</t>
  </si>
  <si>
    <t>C50/60</t>
  </si>
  <si>
    <t>C53/65</t>
  </si>
  <si>
    <r>
      <t>f</t>
    </r>
    <r>
      <rPr>
        <vertAlign val="subscript"/>
        <sz val="10"/>
        <rFont val="Swis721 Cn BT"/>
        <family val="2"/>
      </rPr>
      <t>ck</t>
    </r>
  </si>
  <si>
    <r>
      <t>f</t>
    </r>
    <r>
      <rPr>
        <vertAlign val="subscript"/>
        <sz val="10"/>
        <rFont val="Swis721 Cn BT"/>
        <family val="2"/>
      </rPr>
      <t>cd</t>
    </r>
  </si>
  <si>
    <r>
      <t>f</t>
    </r>
    <r>
      <rPr>
        <vertAlign val="subscript"/>
        <sz val="10"/>
        <rFont val="Swis721 Cn BT"/>
        <family val="2"/>
      </rPr>
      <t>ctd</t>
    </r>
  </si>
  <si>
    <t>0,73</t>
  </si>
  <si>
    <t>1,77</t>
  </si>
  <si>
    <t>1,94</t>
  </si>
  <si>
    <r>
      <t>f</t>
    </r>
    <r>
      <rPr>
        <vertAlign val="subscript"/>
        <sz val="10"/>
        <rFont val="Swis721 Cn BT"/>
        <family val="2"/>
      </rPr>
      <t>ctm</t>
    </r>
  </si>
  <si>
    <r>
      <t>E</t>
    </r>
    <r>
      <rPr>
        <vertAlign val="subscript"/>
        <sz val="10"/>
        <rFont val="Swis721 Cn BT"/>
        <family val="2"/>
      </rPr>
      <t>cm</t>
    </r>
  </si>
  <si>
    <r>
      <t>ε</t>
    </r>
    <r>
      <rPr>
        <vertAlign val="subscript"/>
        <sz val="10"/>
        <rFont val="Swis721 Cn BT"/>
        <family val="2"/>
      </rPr>
      <t>c3</t>
    </r>
    <r>
      <rPr>
        <sz val="10"/>
        <rFont val="Swis721 Cn BT"/>
        <family val="2"/>
      </rPr>
      <t>(</t>
    </r>
    <r>
      <rPr>
        <i/>
        <vertAlign val="superscript"/>
        <sz val="10"/>
        <rFont val="Swis721 Cn BT"/>
        <family val="2"/>
      </rPr>
      <t>0</t>
    </r>
    <r>
      <rPr>
        <i/>
        <sz val="10"/>
        <rFont val="Swis721 Cn BT"/>
        <family val="2"/>
      </rPr>
      <t>/</t>
    </r>
    <r>
      <rPr>
        <i/>
        <vertAlign val="subscript"/>
        <sz val="10"/>
        <rFont val="Swis721 Cn BT"/>
        <family val="2"/>
      </rPr>
      <t>00</t>
    </r>
    <r>
      <rPr>
        <sz val="10"/>
        <rFont val="Swis721 Cn BT"/>
        <family val="2"/>
      </rPr>
      <t>)</t>
    </r>
  </si>
  <si>
    <r>
      <t>ε</t>
    </r>
    <r>
      <rPr>
        <vertAlign val="subscript"/>
        <sz val="10"/>
        <rFont val="Swis721 Cn BT"/>
        <family val="2"/>
      </rPr>
      <t>cu3</t>
    </r>
    <r>
      <rPr>
        <sz val="10"/>
        <rFont val="Swis721 Cn BT"/>
        <family val="2"/>
      </rPr>
      <t>(</t>
    </r>
    <r>
      <rPr>
        <i/>
        <vertAlign val="superscript"/>
        <sz val="10"/>
        <rFont val="Swis721 Cn BT"/>
        <family val="2"/>
      </rPr>
      <t>0</t>
    </r>
    <r>
      <rPr>
        <i/>
        <sz val="10"/>
        <rFont val="Swis721 Cn BT"/>
        <family val="2"/>
      </rPr>
      <t>/</t>
    </r>
    <r>
      <rPr>
        <i/>
        <vertAlign val="subscript"/>
        <sz val="10"/>
        <rFont val="Swis721 Cn BT"/>
        <family val="2"/>
      </rPr>
      <t>00</t>
    </r>
    <r>
      <rPr>
        <sz val="10"/>
        <rFont val="Swis721 Cn BT"/>
        <family val="2"/>
      </rPr>
      <t>)</t>
    </r>
  </si>
  <si>
    <t>α</t>
  </si>
  <si>
    <t>β</t>
  </si>
  <si>
    <r>
      <t>ρ</t>
    </r>
    <r>
      <rPr>
        <vertAlign val="subscript"/>
        <sz val="10"/>
        <rFont val="Swis721 Cn BT"/>
        <family val="2"/>
      </rPr>
      <t>min</t>
    </r>
  </si>
  <si>
    <r>
      <t>ρ</t>
    </r>
    <r>
      <rPr>
        <vertAlign val="subscript"/>
        <sz val="10"/>
        <rFont val="Swis721 Cn BT"/>
        <family val="2"/>
      </rPr>
      <t>max</t>
    </r>
  </si>
  <si>
    <t>Grond</t>
  </si>
  <si>
    <t>TABEL 1 NEN 6740</t>
  </si>
  <si>
    <t>COHESIE</t>
  </si>
  <si>
    <t>hoofdnaam</t>
  </si>
  <si>
    <t>hoofdnaam+bijmengsel+consistentie</t>
  </si>
  <si>
    <t>γ</t>
  </si>
  <si>
    <r>
      <t>γ</t>
    </r>
    <r>
      <rPr>
        <b/>
        <vertAlign val="subscript"/>
        <sz val="10"/>
        <rFont val="Swis721 Cn BT"/>
        <family val="2"/>
      </rPr>
      <t>sat</t>
    </r>
  </si>
  <si>
    <r>
      <t>ρ</t>
    </r>
    <r>
      <rPr>
        <vertAlign val="subscript"/>
        <sz val="14.5"/>
        <rFont val="Swis721 Cn BT"/>
        <family val="2"/>
      </rPr>
      <t>c</t>
    </r>
  </si>
  <si>
    <t>C'p</t>
  </si>
  <si>
    <t>'</t>
  </si>
  <si>
    <t>C'c</t>
  </si>
  <si>
    <t>Ca</t>
  </si>
  <si>
    <t>Csw</t>
  </si>
  <si>
    <t>Ø</t>
  </si>
  <si>
    <t>c'</t>
  </si>
  <si>
    <t>fundr</t>
  </si>
  <si>
    <r>
      <t>kN/m</t>
    </r>
    <r>
      <rPr>
        <vertAlign val="superscript"/>
        <sz val="10"/>
        <rFont val="Swis721 Cn BT"/>
        <family val="2"/>
      </rPr>
      <t>3</t>
    </r>
  </si>
  <si>
    <t>Mpa</t>
  </si>
  <si>
    <t>kPa</t>
  </si>
  <si>
    <t>grind</t>
  </si>
  <si>
    <t>1 grind zwak siltig los</t>
  </si>
  <si>
    <t>2 grind zwak siltig matig</t>
  </si>
  <si>
    <t>3 grind zwak siltig vast</t>
  </si>
  <si>
    <t>4 grind sterk siltig los</t>
  </si>
  <si>
    <t>5 grind sterk siltig matig</t>
  </si>
  <si>
    <t>6 grind sterk siltig vast</t>
  </si>
  <si>
    <t>zand</t>
  </si>
  <si>
    <t>7 zand schoon los</t>
  </si>
  <si>
    <t>8 zand schoon matig</t>
  </si>
  <si>
    <t>9 zand schoon vast</t>
  </si>
  <si>
    <t>10 zand zwak siltig, kleiig</t>
  </si>
  <si>
    <t>11 zand sterk siltig kleiig</t>
  </si>
  <si>
    <t>leem</t>
  </si>
  <si>
    <t>12 leem zwak zandig slap</t>
  </si>
  <si>
    <t>13 leem zwak zandig matig</t>
  </si>
  <si>
    <t>14 leem zwak zandig vast</t>
  </si>
  <si>
    <t>15 leem sterk zandig</t>
  </si>
  <si>
    <t>klei</t>
  </si>
  <si>
    <t>16 klei schoon slap</t>
  </si>
  <si>
    <t>17 klei schoon matig</t>
  </si>
  <si>
    <t>18 klei schoon vast</t>
  </si>
  <si>
    <t>19 klei zwak zandig slap</t>
  </si>
  <si>
    <t>20 klei zwak zandig matig</t>
  </si>
  <si>
    <t>21 klei zwak zandig vast</t>
  </si>
  <si>
    <t>22 klei sterk zandig</t>
  </si>
  <si>
    <t>23 klei organisch slap</t>
  </si>
  <si>
    <t>24 klei organisch matig</t>
  </si>
  <si>
    <t>N5</t>
  </si>
  <si>
    <t>veen</t>
  </si>
  <si>
    <t xml:space="preserve">25 veen niet voorbelast </t>
  </si>
  <si>
    <t>26 veen matig voorbelast</t>
  </si>
  <si>
    <t>Indicatie verticale beddingsconstante</t>
  </si>
  <si>
    <t>CUR-rapport 36</t>
  </si>
  <si>
    <t>Grondsoort</t>
  </si>
  <si>
    <r>
      <t>Beddingsconstante(N/mm</t>
    </r>
    <r>
      <rPr>
        <b/>
        <vertAlign val="superscript"/>
        <sz val="10"/>
        <rFont val="Swis721 Cn BT"/>
        <family val="2"/>
      </rPr>
      <t>3</t>
    </r>
    <r>
      <rPr>
        <b/>
        <sz val="10"/>
        <rFont val="Swis721 Cn BT"/>
        <family val="2"/>
      </rPr>
      <t>)</t>
    </r>
  </si>
  <si>
    <t>goed gegradeerd grind en grind/zand-mengsels, met weinig of geen fijn</t>
  </si>
  <si>
    <t>0,08-0,13</t>
  </si>
  <si>
    <t>slecht gegradeerd grind, met weinig of geen fijn</t>
  </si>
  <si>
    <t>grind/zand/klei-mengsels</t>
  </si>
  <si>
    <t>0,05-0,13</t>
  </si>
  <si>
    <t>goed gegradeerd zand en grindig zand, met weinig of geen fijn</t>
  </si>
  <si>
    <t>0,05-0,10</t>
  </si>
  <si>
    <t>slecht gegradeerd zand, met weinig of geen fijn</t>
  </si>
  <si>
    <t>0,04-0,10</t>
  </si>
  <si>
    <t>zand/klei-mengsels</t>
  </si>
  <si>
    <t>0,03-0,08</t>
  </si>
  <si>
    <t>zeer fijn zand, leemhoudend zand</t>
  </si>
  <si>
    <t>0,03-0,05</t>
  </si>
  <si>
    <t>vaste klei</t>
  </si>
  <si>
    <t>0,01-0,03</t>
  </si>
  <si>
    <t>slappe klei en veen</t>
  </si>
  <si>
    <t>0,00-0,01</t>
  </si>
  <si>
    <t>Indicatie maximale grondspanningen</t>
  </si>
  <si>
    <t>F. Vink, Mechanica,</t>
  </si>
  <si>
    <t>Bouwkundige Constructies</t>
  </si>
  <si>
    <t xml:space="preserve"> H5 Grondmechanica(Belgie)</t>
  </si>
  <si>
    <r>
      <t>Grondspanning(kN/m</t>
    </r>
    <r>
      <rPr>
        <b/>
        <vertAlign val="superscript"/>
        <sz val="10"/>
        <rFont val="Swis721 Cn BT"/>
        <family val="2"/>
      </rPr>
      <t>2</t>
    </r>
    <r>
      <rPr>
        <b/>
        <sz val="10"/>
        <rFont val="Swis721 Cn BT"/>
        <family val="2"/>
      </rPr>
      <t>)</t>
    </r>
  </si>
  <si>
    <t>ingewaterd zand</t>
  </si>
  <si>
    <t>50-80</t>
  </si>
  <si>
    <t>vaste zandlaag in riviermond</t>
  </si>
  <si>
    <t>200-350</t>
  </si>
  <si>
    <t xml:space="preserve">vaste zandlaag </t>
  </si>
  <si>
    <t>250-600</t>
  </si>
  <si>
    <t>kleihoudend zand</t>
  </si>
  <si>
    <t>80-160</t>
  </si>
  <si>
    <t>kleigrond</t>
  </si>
  <si>
    <t>100-200</t>
  </si>
  <si>
    <t>kleigrond met zand</t>
  </si>
  <si>
    <t>400-500</t>
  </si>
  <si>
    <t>goed aangesloten mergel</t>
  </si>
  <si>
    <t>300-550</t>
  </si>
  <si>
    <t>harde mergel</t>
  </si>
  <si>
    <t>550-800</t>
  </si>
  <si>
    <t>grindlagen</t>
  </si>
  <si>
    <t>300-1000</t>
  </si>
  <si>
    <t>zachte rotssteen</t>
  </si>
  <si>
    <t>150-200</t>
  </si>
  <si>
    <t>zand met korrelgrootte &lt;1 mm</t>
  </si>
  <si>
    <t>grofzand met korrelgrootte 1 tot 2 mm</t>
  </si>
  <si>
    <t>grindhoudend zand, grind</t>
  </si>
  <si>
    <t>vaste klei rustend op zand</t>
  </si>
  <si>
    <t>slappe klei op veenlagen</t>
  </si>
  <si>
    <t>20-70</t>
  </si>
  <si>
    <t>vast gesteente(rots)</t>
  </si>
  <si>
    <t>800-2000</t>
  </si>
  <si>
    <t>veen drijfzand, slik</t>
  </si>
  <si>
    <t>Samenhangende grond: vloeibaar, brijachtig</t>
  </si>
  <si>
    <t>Samenhangende grond: week</t>
  </si>
  <si>
    <t>Samenhangende grond: stijf</t>
  </si>
  <si>
    <t>Samenhangende grond: halfvast</t>
  </si>
  <si>
    <t>Samenhangende grond: vast</t>
  </si>
  <si>
    <t>Standaardafmetingen</t>
  </si>
  <si>
    <t>Hout</t>
  </si>
  <si>
    <t>Prefab beton</t>
  </si>
  <si>
    <t>SLS</t>
  </si>
  <si>
    <t>Zweden</t>
  </si>
  <si>
    <t>38x89</t>
  </si>
  <si>
    <t>38x140</t>
  </si>
  <si>
    <t>Europees Naaldhout</t>
  </si>
  <si>
    <t>38x120</t>
  </si>
  <si>
    <t>38x171</t>
  </si>
  <si>
    <t>46x71</t>
  </si>
  <si>
    <t>59x121</t>
  </si>
  <si>
    <t>71x146</t>
  </si>
  <si>
    <t>38x184</t>
  </si>
  <si>
    <t>38x194</t>
  </si>
  <si>
    <t>46x96</t>
  </si>
  <si>
    <t>59x146</t>
  </si>
  <si>
    <t>71x171</t>
  </si>
  <si>
    <t>38x235</t>
  </si>
  <si>
    <t>40x71</t>
  </si>
  <si>
    <t>46x121</t>
  </si>
  <si>
    <t>59x156</t>
  </si>
  <si>
    <t>40x96</t>
  </si>
  <si>
    <t>46x146</t>
  </si>
  <si>
    <t>59x171</t>
  </si>
  <si>
    <t>40x121</t>
  </si>
  <si>
    <t>46x171</t>
  </si>
  <si>
    <t>69x194</t>
  </si>
  <si>
    <t>CLS</t>
  </si>
  <si>
    <t>Canada</t>
  </si>
  <si>
    <t>40x146</t>
  </si>
  <si>
    <t>57x194</t>
  </si>
  <si>
    <t>69x219</t>
  </si>
  <si>
    <t>40x171</t>
  </si>
  <si>
    <t>57x219</t>
  </si>
  <si>
    <t>69x244</t>
  </si>
  <si>
    <t>44x194</t>
  </si>
  <si>
    <t>57x244</t>
  </si>
  <si>
    <t>69x269</t>
  </si>
  <si>
    <t>44x219</t>
  </si>
  <si>
    <t>57x269</t>
  </si>
  <si>
    <t>71x71</t>
  </si>
  <si>
    <t>44x244</t>
  </si>
  <si>
    <t>59x71</t>
  </si>
  <si>
    <t>71x96</t>
  </si>
  <si>
    <t>38x286</t>
  </si>
  <si>
    <t>44x269</t>
  </si>
  <si>
    <t>59x96</t>
  </si>
  <si>
    <t>71x121</t>
  </si>
  <si>
    <t>Gelamineerd hout</t>
  </si>
  <si>
    <t>b</t>
  </si>
  <si>
    <t>h</t>
  </si>
  <si>
    <t>oplopend met 40 mm</t>
  </si>
  <si>
    <t>Bankirai hardhout balken</t>
  </si>
  <si>
    <t>http://www.hardhouthandelvanloon.nl/?id=26</t>
  </si>
  <si>
    <t>Vlonderplanken geschaafd met ribbels</t>
  </si>
  <si>
    <t>Gegevens wapeningstaven</t>
  </si>
  <si>
    <r>
      <t>[kN/m</t>
    </r>
    <r>
      <rPr>
        <vertAlign val="superscript"/>
        <sz val="10"/>
        <rFont val="Swis721 Cn BT"/>
        <family val="2"/>
      </rPr>
      <t>3</t>
    </r>
    <r>
      <rPr>
        <sz val="10"/>
        <rFont val="Swis721 Cn BT"/>
        <family val="2"/>
      </rPr>
      <t>]</t>
    </r>
  </si>
  <si>
    <t>km</t>
  </si>
  <si>
    <t>G</t>
  </si>
  <si>
    <r>
      <t>[mm</t>
    </r>
    <r>
      <rPr>
        <vertAlign val="superscript"/>
        <sz val="10"/>
        <rFont val="Swis721 Cn BT"/>
        <family val="2"/>
      </rPr>
      <t>2</t>
    </r>
    <r>
      <rPr>
        <sz val="10"/>
        <rFont val="Swis721 Cn BT"/>
        <family val="2"/>
      </rPr>
      <t>]</t>
    </r>
  </si>
  <si>
    <r>
      <t>[kG/m</t>
    </r>
    <r>
      <rPr>
        <vertAlign val="superscript"/>
        <sz val="10"/>
        <rFont val="Swis721 Cn BT"/>
        <family val="2"/>
      </rPr>
      <t>1</t>
    </r>
  </si>
  <si>
    <t>Soortelijk gewicht Staal</t>
  </si>
  <si>
    <t>H-profiel</t>
  </si>
  <si>
    <r>
      <t>A=2b</t>
    </r>
    <r>
      <rPr>
        <vertAlign val="subscript"/>
        <sz val="10"/>
        <rFont val="Calibri"/>
        <family val="2"/>
      </rPr>
      <t>f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0"/>
        <rFont val="Calibri"/>
        <family val="2"/>
      </rPr>
      <t>f</t>
    </r>
    <r>
      <rPr>
        <sz val="11"/>
        <color theme="1"/>
        <rFont val="Calibri"/>
        <family val="2"/>
        <scheme val="minor"/>
      </rPr>
      <t>+t</t>
    </r>
    <r>
      <rPr>
        <vertAlign val="subscript"/>
        <sz val="10"/>
        <rFont val="Calibri"/>
        <family val="2"/>
      </rPr>
      <t>w</t>
    </r>
    <r>
      <rPr>
        <sz val="11"/>
        <color theme="1"/>
        <rFont val="Calibri"/>
        <family val="2"/>
        <scheme val="minor"/>
      </rPr>
      <t>(h-2t</t>
    </r>
    <r>
      <rPr>
        <vertAlign val="subscript"/>
        <sz val="10"/>
        <rFont val="Calibri"/>
        <family val="2"/>
      </rPr>
      <t>f</t>
    </r>
    <r>
      <rPr>
        <sz val="11"/>
        <color theme="1"/>
        <rFont val="Calibri"/>
        <family val="2"/>
        <scheme val="minor"/>
      </rPr>
      <t>)+4(r</t>
    </r>
    <r>
      <rPr>
        <vertAlign val="superscript"/>
        <sz val="10"/>
        <rFont val="Calibri"/>
        <family val="2"/>
      </rPr>
      <t>2</t>
    </r>
    <r>
      <rPr>
        <sz val="11"/>
        <color theme="1"/>
        <rFont val="Calibri"/>
        <family val="2"/>
        <scheme val="minor"/>
      </rPr>
      <t>-0.25πr</t>
    </r>
    <r>
      <rPr>
        <vertAlign val="superscript"/>
        <sz val="10"/>
        <rFont val="Calibri"/>
        <family val="2"/>
      </rPr>
      <t>2</t>
    </r>
    <r>
      <rPr>
        <vertAlign val="subscript"/>
        <sz val="10"/>
        <rFont val="Calibri"/>
        <family val="2"/>
      </rPr>
      <t>)</t>
    </r>
  </si>
  <si>
    <t>O=(2bf+4tf+2(h-2tf-2r)+2(b-tw-2r)+2πr)/1000</t>
  </si>
  <si>
    <t>zoeken</t>
  </si>
  <si>
    <t>INP</t>
  </si>
  <si>
    <t>I-Normaal Profiel</t>
  </si>
  <si>
    <t>vanaf ca 1880</t>
  </si>
  <si>
    <t>NP</t>
  </si>
  <si>
    <t>Normaal Profiel</t>
  </si>
  <si>
    <t>DIN</t>
  </si>
  <si>
    <t>DIE</t>
  </si>
  <si>
    <t>Breitflansch</t>
  </si>
  <si>
    <t>O=bu+2H+bO+2tw+2(H-tu)</t>
  </si>
  <si>
    <t>H-PROFIELEN</t>
  </si>
  <si>
    <t>C, U PROFIELEN</t>
  </si>
  <si>
    <t>SFB-liggers</t>
  </si>
  <si>
    <t>HOED-liggers</t>
  </si>
  <si>
    <t>KOKER-PROFIELEN</t>
  </si>
  <si>
    <t>C-ijzer(D.N.P.)</t>
  </si>
  <si>
    <t xml:space="preserve">helling flenzen 8% </t>
  </si>
  <si>
    <t>binnenste afronding: r=t, buitenste r=0.5t</t>
  </si>
  <si>
    <t>Profielnaam</t>
  </si>
  <si>
    <t>bf</t>
  </si>
  <si>
    <t>tw/d</t>
  </si>
  <si>
    <t>tf</t>
  </si>
  <si>
    <t>r</t>
  </si>
  <si>
    <t>O</t>
  </si>
  <si>
    <t>Gewicht</t>
  </si>
  <si>
    <t>Verfoppervlakte</t>
  </si>
  <si>
    <t>Iy</t>
  </si>
  <si>
    <t>Iz</t>
  </si>
  <si>
    <t>Wy;el</t>
  </si>
  <si>
    <t>Wz;el</t>
  </si>
  <si>
    <t>profiel</t>
  </si>
  <si>
    <t>bu</t>
  </si>
  <si>
    <t>tu</t>
  </si>
  <si>
    <t>M+</t>
  </si>
  <si>
    <t>M-</t>
  </si>
  <si>
    <t>Wy;pl</t>
  </si>
  <si>
    <t>My;u</t>
  </si>
  <si>
    <t>Vz;u</t>
  </si>
  <si>
    <t>tw</t>
  </si>
  <si>
    <t>b0</t>
  </si>
  <si>
    <t>t0</t>
  </si>
  <si>
    <t>hoogte</t>
  </si>
  <si>
    <t>breedte</t>
  </si>
  <si>
    <t>lijfdikte</t>
  </si>
  <si>
    <t>flensdikte</t>
  </si>
  <si>
    <t>straal</t>
  </si>
  <si>
    <t>Oppervlakte</t>
  </si>
  <si>
    <t>[kG/m1]</t>
  </si>
  <si>
    <t>[m2/m1]</t>
  </si>
  <si>
    <r>
      <t>[mm</t>
    </r>
    <r>
      <rPr>
        <vertAlign val="superscript"/>
        <sz val="10"/>
        <rFont val="Swis721 Cn BT"/>
        <family val="2"/>
      </rPr>
      <t>4</t>
    </r>
    <r>
      <rPr>
        <sz val="10"/>
        <rFont val="Swis721 Cn BT"/>
        <family val="2"/>
      </rPr>
      <t>]</t>
    </r>
  </si>
  <si>
    <r>
      <t>[mm</t>
    </r>
    <r>
      <rPr>
        <vertAlign val="superscript"/>
        <sz val="10"/>
        <rFont val="Swis721 Cn BT"/>
        <family val="2"/>
      </rPr>
      <t>3</t>
    </r>
    <r>
      <rPr>
        <sz val="10"/>
        <rFont val="Swis721 Cn BT"/>
        <family val="2"/>
      </rPr>
      <t>]</t>
    </r>
  </si>
  <si>
    <r>
      <t>[cm</t>
    </r>
    <r>
      <rPr>
        <vertAlign val="superscript"/>
        <sz val="10"/>
        <rFont val="Swis721 Cn BT"/>
        <family val="2"/>
      </rPr>
      <t>3</t>
    </r>
    <r>
      <rPr>
        <sz val="10"/>
        <rFont val="Swis721 Cn BT"/>
        <family val="2"/>
      </rPr>
      <t>]</t>
    </r>
  </si>
  <si>
    <t>[kNm]</t>
  </si>
  <si>
    <t>DIN10</t>
  </si>
  <si>
    <t>DNP3</t>
  </si>
  <si>
    <t>HE180A</t>
  </si>
  <si>
    <t>68.2</t>
  </si>
  <si>
    <t>DIN12</t>
  </si>
  <si>
    <t>DNP4</t>
  </si>
  <si>
    <t>HE180B</t>
  </si>
  <si>
    <t>84.2</t>
  </si>
  <si>
    <t>DIN14</t>
  </si>
  <si>
    <t>DNP5</t>
  </si>
  <si>
    <t>90.6</t>
  </si>
  <si>
    <t>DIN16</t>
  </si>
  <si>
    <t>DNP6.5</t>
  </si>
  <si>
    <t>HE160M</t>
  </si>
  <si>
    <t>109.7</t>
  </si>
  <si>
    <t>DIN18</t>
  </si>
  <si>
    <t>DNP8</t>
  </si>
  <si>
    <t>116.1</t>
  </si>
  <si>
    <t>DIN20</t>
  </si>
  <si>
    <t>DNP10</t>
  </si>
  <si>
    <t>125.7</t>
  </si>
  <si>
    <t>DIN22</t>
  </si>
  <si>
    <t>DNP12</t>
  </si>
  <si>
    <t>141.7</t>
  </si>
  <si>
    <t>DIN24</t>
  </si>
  <si>
    <t>DNP14</t>
  </si>
  <si>
    <t>HE200A</t>
  </si>
  <si>
    <t>75.0</t>
  </si>
  <si>
    <t>DIN26</t>
  </si>
  <si>
    <t>DNP16</t>
  </si>
  <si>
    <t>HE200B</t>
  </si>
  <si>
    <t>94.5</t>
  </si>
  <si>
    <t>DIN28</t>
  </si>
  <si>
    <t>DNP18</t>
  </si>
  <si>
    <t>100.9</t>
  </si>
  <si>
    <t>DIN30</t>
  </si>
  <si>
    <t>DNP20</t>
  </si>
  <si>
    <t>110.5</t>
  </si>
  <si>
    <t>DIN32</t>
  </si>
  <si>
    <t>DNP22</t>
  </si>
  <si>
    <t>HE180M</t>
  </si>
  <si>
    <t>122.6</t>
  </si>
  <si>
    <t>DIN34</t>
  </si>
  <si>
    <t>DNP24</t>
  </si>
  <si>
    <t>129.0</t>
  </si>
  <si>
    <t>DIN36</t>
  </si>
  <si>
    <t>DNP26</t>
  </si>
  <si>
    <t>138.6</t>
  </si>
  <si>
    <t>DIN38</t>
  </si>
  <si>
    <t>DNP28</t>
  </si>
  <si>
    <t>154.6</t>
  </si>
  <si>
    <t>DIN40</t>
  </si>
  <si>
    <t>DNP30</t>
  </si>
  <si>
    <t>HE260A</t>
  </si>
  <si>
    <t>112.6</t>
  </si>
  <si>
    <t>DIN42.5</t>
  </si>
  <si>
    <t>HE260B</t>
  </si>
  <si>
    <t>137.9</t>
  </si>
  <si>
    <t>DIN45</t>
  </si>
  <si>
    <t>148.7</t>
  </si>
  <si>
    <t>DIN47.5</t>
  </si>
  <si>
    <t>HE240M</t>
  </si>
  <si>
    <t>202.9</t>
  </si>
  <si>
    <t>DIN50</t>
  </si>
  <si>
    <t>213.7</t>
  </si>
  <si>
    <t>DIN55</t>
  </si>
  <si>
    <t>231.7</t>
  </si>
  <si>
    <t>DIN60</t>
  </si>
  <si>
    <t>UNP</t>
  </si>
  <si>
    <t>249.7</t>
  </si>
  <si>
    <t>DIN65</t>
  </si>
  <si>
    <t>HE320A</t>
  </si>
  <si>
    <t>147.5</t>
  </si>
  <si>
    <t>DIN70</t>
  </si>
  <si>
    <r>
      <t>[mm</t>
    </r>
    <r>
      <rPr>
        <vertAlign val="superscript"/>
        <sz val="10"/>
        <rFont val="Swis721 Cn BT"/>
        <family val="2"/>
      </rPr>
      <t>4</t>
    </r>
    <r>
      <rPr>
        <sz val="10"/>
        <rFont val="Swis721 Cn BT"/>
        <family val="2"/>
      </rPr>
      <t>]*10</t>
    </r>
    <r>
      <rPr>
        <vertAlign val="superscript"/>
        <sz val="10"/>
        <rFont val="Swis721 Cn BT"/>
        <family val="2"/>
      </rPr>
      <t>4</t>
    </r>
  </si>
  <si>
    <r>
      <t>[mm</t>
    </r>
    <r>
      <rPr>
        <vertAlign val="superscript"/>
        <sz val="10"/>
        <rFont val="Swis721 Cn BT"/>
        <family val="2"/>
      </rPr>
      <t>4</t>
    </r>
    <r>
      <rPr>
        <sz val="10"/>
        <rFont val="Swis721 Cn BT"/>
        <family val="2"/>
      </rPr>
      <t>]</t>
    </r>
    <r>
      <rPr>
        <sz val="10"/>
        <color indexed="8"/>
        <rFont val="Swis721 Cn BT"/>
        <family val="2"/>
      </rPr>
      <t>10</t>
    </r>
    <r>
      <rPr>
        <vertAlign val="superscript"/>
        <sz val="10"/>
        <color indexed="8"/>
        <rFont val="Swis721 Cn BT"/>
        <family val="2"/>
      </rPr>
      <t>4</t>
    </r>
  </si>
  <si>
    <r>
      <t>[mm</t>
    </r>
    <r>
      <rPr>
        <vertAlign val="superscript"/>
        <sz val="10"/>
        <rFont val="Swis721 Cn BT"/>
        <family val="2"/>
      </rPr>
      <t>3</t>
    </r>
    <r>
      <rPr>
        <sz val="10"/>
        <rFont val="Swis721 Cn BT"/>
        <family val="2"/>
      </rPr>
      <t>]</t>
    </r>
    <r>
      <rPr>
        <sz val="10"/>
        <color indexed="8"/>
        <rFont val="Swis721 Cn BT"/>
        <family val="2"/>
      </rPr>
      <t>10</t>
    </r>
    <r>
      <rPr>
        <vertAlign val="superscript"/>
        <sz val="10"/>
        <color indexed="8"/>
        <rFont val="Swis721 Cn BT"/>
        <family val="2"/>
      </rPr>
      <t>3</t>
    </r>
  </si>
  <si>
    <t>159.5</t>
  </si>
  <si>
    <t>DIN75</t>
  </si>
  <si>
    <t>HE320B</t>
  </si>
  <si>
    <t>177.0</t>
  </si>
  <si>
    <t>DIN80</t>
  </si>
  <si>
    <t>189.0</t>
  </si>
  <si>
    <t>DIN85</t>
  </si>
  <si>
    <t>209.0</t>
  </si>
  <si>
    <t>DIN90</t>
  </si>
  <si>
    <t>HE300C</t>
  </si>
  <si>
    <t>228.1</t>
  </si>
  <si>
    <t>DIN95</t>
  </si>
  <si>
    <t>240.1</t>
  </si>
  <si>
    <t>DIN100</t>
  </si>
  <si>
    <t>HE280M</t>
  </si>
  <si>
    <t>240.2</t>
  </si>
  <si>
    <t>DIN105</t>
  </si>
  <si>
    <t>252.2</t>
  </si>
  <si>
    <t>DIE-profielen(DIfferdange Economique), Differdinger parallelflensbalken(Grey)</t>
  </si>
  <si>
    <t>260.1</t>
  </si>
  <si>
    <t>DIE10</t>
  </si>
  <si>
    <t>272.2</t>
  </si>
  <si>
    <t>DIE12</t>
  </si>
  <si>
    <t>280.1</t>
  </si>
  <si>
    <t>DIE14</t>
  </si>
  <si>
    <t>292.2</t>
  </si>
  <si>
    <t>DIE16</t>
  </si>
  <si>
    <t>HE400A</t>
  </si>
  <si>
    <t>187.2</t>
  </si>
  <si>
    <t>DIE18</t>
  </si>
  <si>
    <t>207.2</t>
  </si>
  <si>
    <t>DIE20</t>
  </si>
  <si>
    <t>HE400B</t>
  </si>
  <si>
    <t>218.2</t>
  </si>
  <si>
    <t>DIE22</t>
  </si>
  <si>
    <t>238.2</t>
  </si>
  <si>
    <t>DIE24</t>
  </si>
  <si>
    <t>258.2</t>
  </si>
  <si>
    <t>DIE26</t>
  </si>
  <si>
    <t>HE360M</t>
  </si>
  <si>
    <t>315.0</t>
  </si>
  <si>
    <t>DIE28</t>
  </si>
  <si>
    <t>335.0</t>
  </si>
  <si>
    <t>DIE30</t>
  </si>
  <si>
    <t>355.0</t>
  </si>
  <si>
    <t>DIE32</t>
  </si>
  <si>
    <t>DIE34</t>
  </si>
  <si>
    <t>DIE36</t>
  </si>
  <si>
    <t>DIE38</t>
  </si>
  <si>
    <t>DIE40</t>
  </si>
  <si>
    <t>DIE42.5</t>
  </si>
  <si>
    <t>DIE45</t>
  </si>
  <si>
    <t>DIE47,5</t>
  </si>
  <si>
    <t>DIE50</t>
  </si>
  <si>
    <t>DIE55</t>
  </si>
  <si>
    <t>DIE60</t>
  </si>
  <si>
    <t>DIE65</t>
  </si>
  <si>
    <t>DIE70</t>
  </si>
  <si>
    <t>DIE75</t>
  </si>
  <si>
    <t>DIE80</t>
  </si>
  <si>
    <t>DIE85</t>
  </si>
  <si>
    <t>DIE90</t>
  </si>
  <si>
    <t>DIE95</t>
  </si>
  <si>
    <t>DIE100</t>
  </si>
  <si>
    <t>DIL-profielen(DIfferdange Leger), Differdinger parallelflensbalken(Grey)</t>
  </si>
  <si>
    <t>DIL10</t>
  </si>
  <si>
    <t>DIL12</t>
  </si>
  <si>
    <t>DIL14</t>
  </si>
  <si>
    <t>DIL16</t>
  </si>
  <si>
    <t>DIL18</t>
  </si>
  <si>
    <t>DIL20</t>
  </si>
  <si>
    <t>DIL22</t>
  </si>
  <si>
    <t>DIL24</t>
  </si>
  <si>
    <t>DIL26</t>
  </si>
  <si>
    <t>DIL28</t>
  </si>
  <si>
    <t>DIL30</t>
  </si>
  <si>
    <t>DIL32</t>
  </si>
  <si>
    <t>DIL34</t>
  </si>
  <si>
    <t>DIL36</t>
  </si>
  <si>
    <t>DIL38</t>
  </si>
  <si>
    <t>DIL40</t>
  </si>
  <si>
    <t>DIL42.5</t>
  </si>
  <si>
    <t>DIL45</t>
  </si>
  <si>
    <t>DIL47.5</t>
  </si>
  <si>
    <t>DIL50</t>
  </si>
  <si>
    <t>DIL55</t>
  </si>
  <si>
    <t>DIL60</t>
  </si>
  <si>
    <t>Duitse Normaalprofielen</t>
  </si>
  <si>
    <t>(flens heeft helling van 14%</t>
  </si>
  <si>
    <t>afronding buitenste flens 0,6d</t>
  </si>
  <si>
    <t>let op t1 en t2</t>
  </si>
  <si>
    <t>NP8</t>
  </si>
  <si>
    <t>NP9</t>
  </si>
  <si>
    <t>NP10</t>
  </si>
  <si>
    <t>NP11</t>
  </si>
  <si>
    <t>NP12</t>
  </si>
  <si>
    <t>NP13</t>
  </si>
  <si>
    <t>NP14</t>
  </si>
  <si>
    <t>NP15</t>
  </si>
  <si>
    <t>NP16</t>
  </si>
  <si>
    <t>NP17</t>
  </si>
  <si>
    <t>NP18</t>
  </si>
  <si>
    <t>NP19</t>
  </si>
  <si>
    <t>NP20</t>
  </si>
  <si>
    <t>NP21</t>
  </si>
  <si>
    <t>NP22</t>
  </si>
  <si>
    <t>NP23</t>
  </si>
  <si>
    <t>NP24</t>
  </si>
  <si>
    <t>NP25</t>
  </si>
  <si>
    <t>NP26</t>
  </si>
  <si>
    <t>NP27</t>
  </si>
  <si>
    <t>NP28</t>
  </si>
  <si>
    <t>NP29</t>
  </si>
  <si>
    <t>NP30</t>
  </si>
  <si>
    <t>NP32</t>
  </si>
  <si>
    <t>NP34</t>
  </si>
  <si>
    <t>NP36</t>
  </si>
  <si>
    <t>NP38</t>
  </si>
  <si>
    <t>NP40</t>
  </si>
  <si>
    <t>NP42.5</t>
  </si>
  <si>
    <t>NP45</t>
  </si>
  <si>
    <t>NP47.5</t>
  </si>
  <si>
    <t>NP50</t>
  </si>
  <si>
    <t>NP55</t>
  </si>
  <si>
    <t>NP60</t>
  </si>
  <si>
    <t>Differdinger profielen</t>
  </si>
  <si>
    <t>(flens heeft helling van 9%</t>
  </si>
  <si>
    <t>18B</t>
  </si>
  <si>
    <t>20B</t>
  </si>
  <si>
    <t>22B</t>
  </si>
  <si>
    <t>24B</t>
  </si>
  <si>
    <t>25B</t>
  </si>
  <si>
    <t>26B</t>
  </si>
  <si>
    <t>27B</t>
  </si>
  <si>
    <t>28B</t>
  </si>
  <si>
    <t>29B</t>
  </si>
  <si>
    <t>30B</t>
  </si>
  <si>
    <t>32B</t>
  </si>
  <si>
    <t>34B</t>
  </si>
  <si>
    <t>36B</t>
  </si>
  <si>
    <t>38B</t>
  </si>
  <si>
    <t>40B</t>
  </si>
  <si>
    <t>42.5B</t>
  </si>
  <si>
    <t>45B</t>
  </si>
  <si>
    <t>47.5B</t>
  </si>
  <si>
    <t>50B</t>
  </si>
  <si>
    <t>55B</t>
  </si>
  <si>
    <t>65B</t>
  </si>
  <si>
    <t>75B</t>
  </si>
  <si>
    <t>DIR14</t>
  </si>
  <si>
    <t>DIR16</t>
  </si>
  <si>
    <t>DIR18</t>
  </si>
  <si>
    <t>DIR20</t>
  </si>
  <si>
    <t>DIR22</t>
  </si>
  <si>
    <t>DIR24</t>
  </si>
  <si>
    <t>DIR25</t>
  </si>
  <si>
    <t>DIR26</t>
  </si>
  <si>
    <t>DIR28</t>
  </si>
  <si>
    <t>DIR30</t>
  </si>
  <si>
    <t>DIR32</t>
  </si>
  <si>
    <t>DIR34</t>
  </si>
  <si>
    <t>DIR36</t>
  </si>
  <si>
    <t>DIR38</t>
  </si>
  <si>
    <t>DIR40</t>
  </si>
  <si>
    <t>DIR42,5</t>
  </si>
  <si>
    <t>DIR45</t>
  </si>
  <si>
    <t>DIR47,5</t>
  </si>
  <si>
    <t>DIR50</t>
  </si>
  <si>
    <t>DIR55</t>
  </si>
  <si>
    <t>DIR60</t>
  </si>
  <si>
    <t>DIR65</t>
  </si>
  <si>
    <t>DIR70</t>
  </si>
  <si>
    <t>DIR75</t>
  </si>
  <si>
    <t>DIR80</t>
  </si>
  <si>
    <t>DIR85</t>
  </si>
  <si>
    <t>DIR90</t>
  </si>
  <si>
    <t>DIR95</t>
  </si>
  <si>
    <t>DIR100</t>
  </si>
  <si>
    <t>HEA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</si>
  <si>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</si>
  <si>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</si>
  <si>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</si>
  <si>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</si>
  <si>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</si>
  <si>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</si>
  <si>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</si>
  <si>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</si>
  <si>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</si>
  <si>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</si>
  <si>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</si>
  <si>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</si>
  <si>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</si>
  <si>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</si>
  <si>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</si>
  <si>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</si>
  <si>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</si>
  <si>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</si>
  <si>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</si>
  <si>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</si>
  <si>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</si>
  <si>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</si>
  <si>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</si>
  <si>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</si>
  <si>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HEB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</si>
  <si>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</si>
  <si>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</si>
  <si>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</si>
  <si>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</si>
  <si>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</si>
  <si>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</si>
  <si>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</si>
  <si>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</si>
  <si>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</si>
  <si>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</si>
  <si>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</si>
  <si>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</si>
  <si>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</si>
  <si>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</si>
  <si>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</si>
  <si>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</si>
  <si>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</si>
  <si>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</si>
  <si>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</si>
  <si>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</si>
  <si>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</si>
  <si>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</si>
  <si>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</si>
  <si>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</si>
  <si>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HEM</t>
  </si>
  <si>
    <t>HEM100</t>
  </si>
  <si>
    <t>HEM120</t>
  </si>
  <si>
    <t>HEM140</t>
  </si>
  <si>
    <t>HEM160</t>
  </si>
  <si>
    <t>HEM180</t>
  </si>
  <si>
    <t>HEM200</t>
  </si>
  <si>
    <t>HEM220</t>
  </si>
  <si>
    <t>HEM240</t>
  </si>
  <si>
    <t>HEM260</t>
  </si>
  <si>
    <t>HEM280</t>
  </si>
  <si>
    <t>HEM300</t>
  </si>
  <si>
    <t>HEM320</t>
  </si>
  <si>
    <t>HEM340</t>
  </si>
  <si>
    <t>HEM360</t>
  </si>
  <si>
    <t>HEM400</t>
  </si>
  <si>
    <t>HEM450</t>
  </si>
  <si>
    <t>HEM500</t>
  </si>
  <si>
    <t>HEM550</t>
  </si>
  <si>
    <t>HEM600</t>
  </si>
  <si>
    <t>HEM650</t>
  </si>
  <si>
    <t>HEM700</t>
  </si>
  <si>
    <t>HEM800</t>
  </si>
  <si>
    <t>HEM900</t>
  </si>
  <si>
    <t>IPE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</si>
  <si>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</si>
  <si>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</si>
  <si>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</si>
  <si>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</si>
  <si>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</si>
  <si>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</si>
  <si>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</si>
  <si>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</si>
  <si>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</si>
  <si>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</si>
  <si>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</si>
  <si>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</si>
  <si>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</si>
  <si>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</si>
  <si>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</si>
  <si>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</si>
  <si>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</si>
  <si>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</si>
  <si>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Inhoudsopgave</t>
  </si>
  <si>
    <t>Bruggen</t>
  </si>
  <si>
    <t>Spoorwegen</t>
  </si>
  <si>
    <t>Wegen</t>
  </si>
  <si>
    <t xml:space="preserve">1,0 </t>
  </si>
  <si>
    <t>Mechanica Algemeen/Materiaal Eigenschappen</t>
  </si>
  <si>
    <t>1,1</t>
  </si>
  <si>
    <t>Mechanica Belastingen</t>
  </si>
  <si>
    <t>1,2</t>
  </si>
  <si>
    <t>Mechanica Blobs</t>
  </si>
  <si>
    <t>1,3</t>
  </si>
  <si>
    <t>Mechanica FEM</t>
  </si>
  <si>
    <t>1,4</t>
  </si>
  <si>
    <t>Mechanica Inleiding</t>
  </si>
  <si>
    <t>1,5</t>
  </si>
  <si>
    <t>Mechanica Stabiliteit</t>
  </si>
  <si>
    <t>1,6</t>
  </si>
  <si>
    <t>Mechanica Wringing</t>
  </si>
  <si>
    <t>2,0</t>
  </si>
  <si>
    <t>Beton</t>
  </si>
  <si>
    <t>2,1</t>
  </si>
  <si>
    <t>Beton Systemen</t>
  </si>
  <si>
    <t>4.0</t>
  </si>
  <si>
    <t>Staal</t>
  </si>
  <si>
    <t>4.1</t>
  </si>
  <si>
    <t>Staal Verbindingen</t>
  </si>
  <si>
    <t>5,0</t>
  </si>
  <si>
    <t>6,0</t>
  </si>
  <si>
    <t>Fundering op palen</t>
  </si>
  <si>
    <t>6,1</t>
  </si>
  <si>
    <t>Fundering op staal</t>
  </si>
  <si>
    <t xml:space="preserve">6.2 </t>
  </si>
  <si>
    <t>Grondmechanica</t>
  </si>
  <si>
    <t>7.0</t>
  </si>
  <si>
    <t>Geologie</t>
  </si>
  <si>
    <t>8,0</t>
  </si>
  <si>
    <t>Composiet</t>
  </si>
  <si>
    <t>Foreign</t>
  </si>
  <si>
    <t xml:space="preserve">10.0 </t>
  </si>
  <si>
    <t>Woordenboek</t>
  </si>
  <si>
    <t>10.1</t>
  </si>
  <si>
    <t>South African Standards(SAPS)</t>
  </si>
  <si>
    <t>10.2</t>
  </si>
  <si>
    <t>British Standards(BSI)</t>
  </si>
  <si>
    <t xml:space="preserve">10.3 </t>
  </si>
  <si>
    <t>Units</t>
  </si>
  <si>
    <t>Formules</t>
  </si>
  <si>
    <t>bron: 'Bouwkundige Constructies'</t>
  </si>
  <si>
    <t>aanlegbreedte</t>
  </si>
  <si>
    <t>b=D+h/10</t>
  </si>
  <si>
    <t>D=dikte opgaand werk, h= hoogte muur</t>
  </si>
  <si>
    <t>b=2,5(D+0,5 steen)</t>
  </si>
  <si>
    <t>b=aanlegbreedte gemetselde fundering</t>
  </si>
  <si>
    <t>Grondkerende gemetselde muren</t>
  </si>
  <si>
    <t>bovendikte 0,3H</t>
  </si>
  <si>
    <t>onderdikte 0,4H</t>
  </si>
  <si>
    <t>Balklaag</t>
  </si>
  <si>
    <t>[kG/m2]</t>
  </si>
  <si>
    <t>hoh</t>
  </si>
  <si>
    <t>[cm]</t>
  </si>
  <si>
    <t>q</t>
  </si>
  <si>
    <t>lov</t>
  </si>
  <si>
    <t>Mmax</t>
  </si>
  <si>
    <t>[kgcm]</t>
  </si>
  <si>
    <t>0.125ql2</t>
  </si>
  <si>
    <t>sigma-max</t>
  </si>
  <si>
    <t>[kg/cm2</t>
  </si>
  <si>
    <t>Wben</t>
  </si>
  <si>
    <t>bh2</t>
  </si>
  <si>
    <t>http://2.bp.blogspot.com/_SgZBDiZzW00/SxmHTv4wiyI/AAAAAAAAAAc/Dicm1ikYdP8/s320/1_1.jpg</t>
  </si>
  <si>
    <t>h2</t>
  </si>
  <si>
    <t>Material</t>
  </si>
  <si>
    <t>Expansion Coefficent</t>
  </si>
  <si>
    <t>Gravel, Flint, Quartzite</t>
  </si>
  <si>
    <t>Granite, Basalt</t>
  </si>
  <si>
    <t>Limestone</t>
  </si>
  <si>
    <t>Sintered</t>
  </si>
  <si>
    <t>Concrete</t>
  </si>
  <si>
    <t xml:space="preserve">Grondmechanica </t>
  </si>
  <si>
    <t>Sonderingen, hoh afstand</t>
  </si>
  <si>
    <t>20 meter/15 meter</t>
  </si>
  <si>
    <t xml:space="preserve"> Minimaal 2/bouwwerk</t>
  </si>
  <si>
    <t>Afkortingen</t>
  </si>
  <si>
    <t>RWP</t>
  </si>
  <si>
    <t>Rain water pipe</t>
  </si>
  <si>
    <t>SVP</t>
  </si>
  <si>
    <t>Sewer???</t>
  </si>
  <si>
    <t>RC</t>
  </si>
  <si>
    <t>Reinforced</t>
  </si>
  <si>
    <t>SW (Timber)</t>
  </si>
  <si>
    <t>GG</t>
  </si>
  <si>
    <t>General Grade</t>
  </si>
  <si>
    <t>Nederlands</t>
  </si>
  <si>
    <t>Engels</t>
  </si>
  <si>
    <t>Frans</t>
  </si>
  <si>
    <t>Spanning</t>
  </si>
  <si>
    <t>Stress</t>
  </si>
  <si>
    <t>Moment</t>
  </si>
  <si>
    <t>Kracht</t>
  </si>
  <si>
    <t>Force</t>
  </si>
  <si>
    <t>Last</t>
  </si>
  <si>
    <t>Lijnlast</t>
  </si>
  <si>
    <t>Lineair Force</t>
  </si>
  <si>
    <t>Oppervlaktelast</t>
  </si>
  <si>
    <t>Area Force</t>
  </si>
  <si>
    <t>Soortelijk gewicht</t>
  </si>
  <si>
    <t>Unit Weight</t>
  </si>
  <si>
    <t>Metselwerk</t>
  </si>
  <si>
    <t>Masonry</t>
  </si>
  <si>
    <t>Stenen</t>
  </si>
  <si>
    <t>Bricks</t>
  </si>
  <si>
    <t>Prefab Beton</t>
  </si>
  <si>
    <t>Precast Concrete</t>
  </si>
  <si>
    <t>Ter plaatse gestort</t>
  </si>
  <si>
    <t xml:space="preserve">Cast-in-place </t>
  </si>
  <si>
    <t>Steel</t>
  </si>
  <si>
    <t>Wood</t>
  </si>
  <si>
    <t>Vliesgevel</t>
  </si>
  <si>
    <t>Curtain Wall</t>
  </si>
  <si>
    <t>Vliesgevel paneel</t>
  </si>
  <si>
    <t>Curtain Wall Panel</t>
  </si>
  <si>
    <t>Plafond</t>
  </si>
  <si>
    <t>Ceiling</t>
  </si>
  <si>
    <t>Asfalt</t>
  </si>
  <si>
    <t>Asphalt</t>
  </si>
  <si>
    <t>Terrein</t>
  </si>
  <si>
    <t>Site</t>
  </si>
  <si>
    <t>Zand</t>
  </si>
  <si>
    <t>Sand</t>
  </si>
  <si>
    <t>Gravel</t>
  </si>
  <si>
    <t>Grind</t>
  </si>
  <si>
    <t>Quarry Stones</t>
  </si>
  <si>
    <t>Lichtgewicht</t>
  </si>
  <si>
    <t>Light Weight</t>
  </si>
  <si>
    <t>Wapening</t>
  </si>
  <si>
    <t>Reinforcement/Rebar Steel</t>
  </si>
  <si>
    <t>Wapeningsstaaf</t>
  </si>
  <si>
    <t>Bar</t>
  </si>
  <si>
    <t>Beugel</t>
  </si>
  <si>
    <t>Stirrup</t>
  </si>
  <si>
    <t>Buig</t>
  </si>
  <si>
    <t>Bend</t>
  </si>
  <si>
    <t>Verbinding</t>
  </si>
  <si>
    <t>Joint/Connection</t>
  </si>
  <si>
    <t>Gat</t>
  </si>
  <si>
    <t>Gap/Hole</t>
  </si>
  <si>
    <t>Voeg</t>
  </si>
  <si>
    <t>Joint</t>
  </si>
  <si>
    <t>Schop</t>
  </si>
  <si>
    <t>Shavel</t>
  </si>
  <si>
    <t>Pickhouweel</t>
  </si>
  <si>
    <t>Picker</t>
  </si>
  <si>
    <t>Net</t>
  </si>
  <si>
    <t>Mesh</t>
  </si>
  <si>
    <t>Gording</t>
  </si>
  <si>
    <t>Purlin</t>
  </si>
  <si>
    <t>Joist</t>
  </si>
  <si>
    <t>Gips</t>
  </si>
  <si>
    <t>Rhinoset/Rhino</t>
  </si>
  <si>
    <t>multiplex</t>
  </si>
  <si>
    <t>Plywood</t>
  </si>
  <si>
    <t>Vakwerkspant</t>
  </si>
  <si>
    <t>Truss</t>
  </si>
  <si>
    <t xml:space="preserve">[METRIC/IMPERIAL] </t>
  </si>
  <si>
    <t>[m]</t>
  </si>
  <si>
    <t>[dec. Inch]</t>
  </si>
  <si>
    <t>[dec. feet]</t>
  </si>
  <si>
    <t>Forces/Moment/Stress</t>
  </si>
  <si>
    <t>[N]</t>
  </si>
  <si>
    <t>[Nm]</t>
  </si>
  <si>
    <t>[Pa]</t>
  </si>
  <si>
    <t>[dN]</t>
  </si>
  <si>
    <t>[kPA]</t>
  </si>
  <si>
    <t>[MN]</t>
  </si>
  <si>
    <t>[mPa]</t>
  </si>
  <si>
    <t>[G]</t>
  </si>
  <si>
    <r>
      <t>[kN/m</t>
    </r>
    <r>
      <rPr>
        <vertAlign val="superscript"/>
        <sz val="10"/>
        <rFont val="Swis721 Cn BT"/>
        <family val="2"/>
      </rPr>
      <t>2</t>
    </r>
    <r>
      <rPr>
        <sz val="10"/>
        <rFont val="Swis721 Cn BT"/>
        <family val="2"/>
      </rPr>
      <t>]</t>
    </r>
  </si>
  <si>
    <t>[kG]</t>
  </si>
  <si>
    <r>
      <t>[mN/m</t>
    </r>
    <r>
      <rPr>
        <vertAlign val="superscript"/>
        <sz val="10"/>
        <rFont val="Swis721 Cn BT"/>
        <family val="2"/>
      </rPr>
      <t>2</t>
    </r>
    <r>
      <rPr>
        <sz val="10"/>
        <rFont val="Swis721 Cn BT"/>
        <family val="2"/>
      </rPr>
      <t>]</t>
    </r>
  </si>
  <si>
    <t>[TF]</t>
  </si>
  <si>
    <t>Ton</t>
  </si>
  <si>
    <t>[kip]</t>
  </si>
  <si>
    <r>
      <t>[kG/m</t>
    </r>
    <r>
      <rPr>
        <vertAlign val="superscript"/>
        <sz val="10"/>
        <rFont val="Swis721 Cn BT"/>
        <family val="2"/>
      </rPr>
      <t>2</t>
    </r>
    <r>
      <rPr>
        <sz val="10"/>
        <rFont val="Swis721 Cn BT"/>
        <family val="2"/>
      </rPr>
      <t>]</t>
    </r>
  </si>
  <si>
    <t xml:space="preserve"> </t>
  </si>
  <si>
    <r>
      <t>[kG/m</t>
    </r>
    <r>
      <rPr>
        <vertAlign val="superscript"/>
        <sz val="10"/>
        <rFont val="Swis721 Cn BT"/>
        <family val="2"/>
      </rPr>
      <t>3</t>
    </r>
    <r>
      <rPr>
        <sz val="10"/>
        <rFont val="Swis721 Cn BT"/>
        <family val="2"/>
      </rPr>
      <t>]</t>
    </r>
  </si>
  <si>
    <r>
      <t>[N/m</t>
    </r>
    <r>
      <rPr>
        <vertAlign val="superscript"/>
        <sz val="10"/>
        <rFont val="Swis721 Cn BT"/>
        <family val="2"/>
      </rPr>
      <t>3</t>
    </r>
    <r>
      <rPr>
        <sz val="10"/>
        <rFont val="Swis721 Cn BT"/>
        <family val="2"/>
      </rPr>
      <t>]</t>
    </r>
  </si>
  <si>
    <r>
      <t>[N/dm</t>
    </r>
    <r>
      <rPr>
        <vertAlign val="superscript"/>
        <sz val="10"/>
        <rFont val="Swis721 Cn BT"/>
        <family val="2"/>
      </rPr>
      <t>3</t>
    </r>
    <r>
      <rPr>
        <sz val="10"/>
        <rFont val="Swis721 Cn BT"/>
        <family val="2"/>
      </rPr>
      <t>]</t>
    </r>
  </si>
  <si>
    <r>
      <t>[N/cm</t>
    </r>
    <r>
      <rPr>
        <vertAlign val="superscript"/>
        <sz val="10"/>
        <rFont val="Swis721 Cn BT"/>
        <family val="2"/>
      </rPr>
      <t>3</t>
    </r>
    <r>
      <rPr>
        <sz val="10"/>
        <rFont val="Swis721 Cn BT"/>
        <family val="2"/>
      </rPr>
      <t>]</t>
    </r>
  </si>
  <si>
    <r>
      <t>[N/mm</t>
    </r>
    <r>
      <rPr>
        <vertAlign val="superscript"/>
        <sz val="10"/>
        <rFont val="Swis721 Cn BT"/>
        <family val="2"/>
      </rPr>
      <t>3</t>
    </r>
    <r>
      <rPr>
        <sz val="10"/>
        <rFont val="Swis721 Cn BT"/>
        <family val="2"/>
      </rPr>
      <t>]</t>
    </r>
  </si>
  <si>
    <t>Tabellen enzovoorts</t>
  </si>
  <si>
    <t>BRON</t>
  </si>
  <si>
    <t>formules</t>
  </si>
  <si>
    <t>normart.</t>
  </si>
  <si>
    <t>Smeltpunt</t>
  </si>
  <si>
    <t xml:space="preserve">Lineaire uitzettingscoëfficiënt </t>
  </si>
  <si>
    <t>rekgrens</t>
  </si>
  <si>
    <t>hardheid brinell</t>
  </si>
  <si>
    <r>
      <t>[kN/m</t>
    </r>
    <r>
      <rPr>
        <b/>
        <vertAlign val="superscript"/>
        <sz val="10"/>
        <rFont val="Calibri"/>
        <family val="2"/>
      </rPr>
      <t>3</t>
    </r>
    <r>
      <rPr>
        <b/>
        <sz val="10"/>
        <rFont val="Calibri"/>
        <family val="2"/>
      </rPr>
      <t>]</t>
    </r>
  </si>
  <si>
    <t>Lood</t>
  </si>
  <si>
    <t>29.7x10^-6 mm^-1.K^-1</t>
  </si>
  <si>
    <t xml:space="preserve">13.6 - 22.4 N/mm² </t>
  </si>
  <si>
    <t xml:space="preserve">: 5.5 - 11 N/mm² </t>
  </si>
  <si>
    <t xml:space="preserve">51 - 95 N/mm² </t>
  </si>
  <si>
    <t>Standaard maten</t>
  </si>
  <si>
    <t>Bron</t>
  </si>
  <si>
    <t>ultimate wood</t>
  </si>
  <si>
    <t>Bamboe</t>
  </si>
  <si>
    <t>Lengte</t>
  </si>
  <si>
    <t>Diameters</t>
  </si>
  <si>
    <t>31-34</t>
  </si>
  <si>
    <t xml:space="preserve">50-60 </t>
  </si>
  <si>
    <t>80-90</t>
  </si>
  <si>
    <t>120-150</t>
  </si>
  <si>
    <t>mortels</t>
  </si>
  <si>
    <t>Bouwkundige Constructies'</t>
  </si>
  <si>
    <t>no</t>
  </si>
  <si>
    <t>Schelpkalk</t>
  </si>
  <si>
    <t>Luiksche kalk(poeder)</t>
  </si>
  <si>
    <t>Luiksche kalk(deeg)</t>
  </si>
  <si>
    <t>Doornikse kalk(poeder)</t>
  </si>
  <si>
    <t>Tras</t>
  </si>
  <si>
    <t>Schelpkalktrasmeel</t>
  </si>
  <si>
    <t>Cement(P.C)</t>
  </si>
  <si>
    <t>gips</t>
  </si>
  <si>
    <t>C</t>
  </si>
  <si>
    <t>2 a 2,5</t>
  </si>
  <si>
    <t>3 a 4</t>
  </si>
  <si>
    <t>2,5 a 3</t>
  </si>
  <si>
    <t>4 a 5</t>
  </si>
  <si>
    <t>5 a 6</t>
  </si>
  <si>
    <t>8 a 10</t>
  </si>
  <si>
    <t>1 a 1,5</t>
  </si>
  <si>
    <t>1,5 a 2</t>
  </si>
  <si>
    <t>2 a 3</t>
  </si>
  <si>
    <t>1 a 4</t>
  </si>
  <si>
    <t>4 a 12</t>
  </si>
  <si>
    <t>metselmortels</t>
  </si>
  <si>
    <t>pleistermortels</t>
  </si>
  <si>
    <t>1,25 a 1,5</t>
  </si>
  <si>
    <t>stichting bouwlood juni 2012</t>
  </si>
  <si>
    <t>0,5 a 1</t>
  </si>
  <si>
    <t>3 a 5</t>
  </si>
  <si>
    <t>Rollen bladlood a 50 kG</t>
  </si>
  <si>
    <t>Code</t>
  </si>
  <si>
    <t>Kleur</t>
  </si>
  <si>
    <t>afmeting</t>
  </si>
  <si>
    <t>kg/rol</t>
  </si>
  <si>
    <t>Code 06</t>
  </si>
  <si>
    <t>wit</t>
  </si>
  <si>
    <t>10 mtr x 100 cm</t>
  </si>
  <si>
    <t>0,33 a 0,5</t>
  </si>
  <si>
    <t>Code 10</t>
  </si>
  <si>
    <t>5,0 mtr x 100 cm</t>
  </si>
  <si>
    <t>Code 12</t>
  </si>
  <si>
    <t>4,2 mtr x 100 cm</t>
  </si>
  <si>
    <t>Code 15</t>
  </si>
  <si>
    <t>groen</t>
  </si>
  <si>
    <t>3,3 mtr x 100 cm</t>
  </si>
  <si>
    <t>Code 18</t>
  </si>
  <si>
    <t>geel</t>
  </si>
  <si>
    <t>2,7 mtr x 100 cm</t>
  </si>
  <si>
    <t>Code 20</t>
  </si>
  <si>
    <t>blauw</t>
  </si>
  <si>
    <t>2,5 mtr x 100 cm</t>
  </si>
  <si>
    <t>Code 25</t>
  </si>
  <si>
    <t>rood</t>
  </si>
  <si>
    <t>2,0 mtr x 100 cm</t>
  </si>
  <si>
    <t>A=waterdichte mortel</t>
  </si>
  <si>
    <t>kelders</t>
  </si>
  <si>
    <t>, moet onder water verharden, anders teveel krimp</t>
  </si>
  <si>
    <t>Code 30</t>
  </si>
  <si>
    <t>zwart </t>
  </si>
  <si>
    <t>1,6 mtr x 100 cm</t>
  </si>
  <si>
    <t>B= Vochtdicht</t>
  </si>
  <si>
    <t>trasraam, gevelafdekkingen</t>
  </si>
  <si>
    <t>Code 35</t>
  </si>
  <si>
    <t>1,4 mtr x 100 cm</t>
  </si>
  <si>
    <t>C=Funderingen en opgaand werk</t>
  </si>
  <si>
    <t>P.C.</t>
  </si>
  <si>
    <t>schelpkalk</t>
  </si>
  <si>
    <t>BLADLOOD gesneden CODE 15 GROEN ROLLEN SNIJLOOD a 6 MTR</t>
  </si>
  <si>
    <t>a</t>
  </si>
  <si>
    <t>6 a 7</t>
  </si>
  <si>
    <t>10 cm x 600 cm</t>
  </si>
  <si>
    <t>c</t>
  </si>
  <si>
    <t>8 a 9</t>
  </si>
  <si>
    <t>15 cm x 600 cm</t>
  </si>
  <si>
    <t>d</t>
  </si>
  <si>
    <t>10 a 12</t>
  </si>
  <si>
    <t>20 cm x 600 cm</t>
  </si>
  <si>
    <t>25 cm x 600 cm</t>
  </si>
  <si>
    <t>Baksteenafmetingen</t>
  </si>
  <si>
    <t>30 cm x 600 cm</t>
  </si>
  <si>
    <t>l</t>
  </si>
  <si>
    <t>35 cm x 600 cm</t>
  </si>
  <si>
    <t>Waalformaat</t>
  </si>
  <si>
    <t>40 cm x 600 cm</t>
  </si>
  <si>
    <t>Moppen</t>
  </si>
  <si>
    <t>45 cm x 600 cm</t>
  </si>
  <si>
    <t>Drielingsformaat</t>
  </si>
  <si>
    <t>50 cm x 600 cm</t>
  </si>
  <si>
    <t>Ijsselformaat</t>
  </si>
  <si>
    <t>BLADLOOD gesneden CODE 18 GEEL ROLLEN SNIJLOOD a 3 MTR</t>
  </si>
  <si>
    <t>10 cm x 300 cm</t>
  </si>
  <si>
    <t>15 cm x 300 cm</t>
  </si>
  <si>
    <t>20 cm x 300 cm</t>
  </si>
  <si>
    <t>25 cm x 300 cm</t>
  </si>
  <si>
    <t>30 cm x 300 cm</t>
  </si>
  <si>
    <t>35 cm x 300 cm</t>
  </si>
  <si>
    <t>40 cm x 300 cm</t>
  </si>
  <si>
    <t>45 cm x 300 cm</t>
  </si>
  <si>
    <t>50 cm x 300 cm</t>
  </si>
  <si>
    <t>BLADLOOD gesneden CODE 20 BLAUW ROLLEN SNIJLOOD a 3 MTR</t>
  </si>
  <si>
    <t>33 cm x 300 cm</t>
  </si>
  <si>
    <t>35 cm x 300 cm</t>
  </si>
  <si>
    <t>45 cm x 300 cm</t>
  </si>
  <si>
    <t>50 cm x 300 cm</t>
  </si>
  <si>
    <t>BLADLOOD gesneden CODE 25 ROOD ROLLEN SNIJLOOD a 3 MTR</t>
  </si>
  <si>
    <t>10 cm x 300 cm</t>
  </si>
  <si>
    <t>20 cm x 300 cm</t>
  </si>
  <si>
    <t>25 cm x 300 cm</t>
  </si>
  <si>
    <t>30 cm x 300 cm</t>
  </si>
  <si>
    <t>33 cm x 300 cm</t>
  </si>
  <si>
    <t>40 cm x 300 cm</t>
  </si>
  <si>
    <t>BLADLOOD gesneden CODE 30 ZWART ROLLEN SNIJLOOD a 3 MTR</t>
  </si>
  <si>
    <t>zwart</t>
  </si>
  <si>
    <t>BLADLOOD gesneden CODE 35 WIT ROLLEN SNIJLOOD a 3 MTR</t>
  </si>
  <si>
    <t>dikte</t>
  </si>
  <si>
    <t>Kleurcode</t>
  </si>
  <si>
    <r>
      <t>[kG/m</t>
    </r>
    <r>
      <rPr>
        <vertAlign val="superscript"/>
        <sz val="10"/>
        <rFont val="Calibri"/>
        <family val="2"/>
      </rPr>
      <t>2</t>
    </r>
    <r>
      <rPr>
        <sz val="11"/>
        <color theme="1"/>
        <rFont val="Calibri"/>
        <family val="2"/>
        <scheme val="minor"/>
      </rPr>
      <t>]</t>
    </r>
  </si>
  <si>
    <t>oranje</t>
  </si>
  <si>
    <t>Cementdekvloer</t>
  </si>
  <si>
    <t>D15</t>
  </si>
  <si>
    <t>D20</t>
  </si>
  <si>
    <t>D40</t>
  </si>
  <si>
    <t>D55</t>
  </si>
  <si>
    <t>D75</t>
  </si>
  <si>
    <t>UNP100</t>
  </si>
  <si>
    <t>UNP120</t>
  </si>
  <si>
    <t>UNP140</t>
  </si>
  <si>
    <t>UNP160</t>
  </si>
  <si>
    <t>UNP180</t>
  </si>
  <si>
    <t>UNP200</t>
  </si>
  <si>
    <t>UNP220</t>
  </si>
  <si>
    <t>UNP240</t>
  </si>
  <si>
    <t>UNP260</t>
  </si>
  <si>
    <t>UNP280</t>
  </si>
  <si>
    <t>UNP300</t>
  </si>
  <si>
    <t>UNP320</t>
  </si>
  <si>
    <t>UNP350</t>
  </si>
  <si>
    <t>UNP380</t>
  </si>
  <si>
    <t>UNP400</t>
  </si>
  <si>
    <t>Shape</t>
  </si>
  <si>
    <t>Procudure</t>
  </si>
  <si>
    <t>U-shape</t>
  </si>
  <si>
    <t>Hot Formed</t>
  </si>
  <si>
    <t>Timeperiod from</t>
  </si>
  <si>
    <t>Timeperiod unto</t>
  </si>
  <si>
    <t>Hot Formed Rectanglur Hollow Section</t>
  </si>
  <si>
    <t>Official Name</t>
  </si>
  <si>
    <t>r1</t>
  </si>
  <si>
    <t>Syn1</t>
  </si>
  <si>
    <t>Syn2</t>
  </si>
  <si>
    <t>Syn3</t>
  </si>
  <si>
    <t>Syn4</t>
  </si>
  <si>
    <t>HRHS50x25x25</t>
  </si>
  <si>
    <t>K50/25/2.5</t>
  </si>
  <si>
    <t xml:space="preserve">Hot Formed Rectangular Hollow Section </t>
  </si>
  <si>
    <t>2.5</t>
  </si>
  <si>
    <t>Hot Formed Circular Hollow Section</t>
  </si>
  <si>
    <t>t</t>
  </si>
  <si>
    <t>B21.3/2.3</t>
  </si>
  <si>
    <t>e</t>
  </si>
  <si>
    <t>UPE80</t>
  </si>
  <si>
    <t>UPE100</t>
  </si>
  <si>
    <t>UPE120</t>
  </si>
  <si>
    <t>UPE140</t>
  </si>
  <si>
    <t>UPE160</t>
  </si>
  <si>
    <t>UPE180</t>
  </si>
  <si>
    <t>UPE200</t>
  </si>
  <si>
    <t>UPE220</t>
  </si>
  <si>
    <t>UPE240</t>
  </si>
  <si>
    <t>UPE270</t>
  </si>
  <si>
    <t>UPE300</t>
  </si>
  <si>
    <t>UPE330</t>
  </si>
  <si>
    <t>UPE360</t>
  </si>
  <si>
    <t>UPE400</t>
  </si>
  <si>
    <t>Alternative Name</t>
  </si>
  <si>
    <t>HEM 100</t>
  </si>
  <si>
    <t>HE100M</t>
  </si>
  <si>
    <t>HEM 120</t>
  </si>
  <si>
    <t>HE120M</t>
  </si>
  <si>
    <t>HEM 140</t>
  </si>
  <si>
    <t>HE140M</t>
  </si>
  <si>
    <t>HEM 160</t>
  </si>
  <si>
    <t>HEM 180</t>
  </si>
  <si>
    <t>HEM 200</t>
  </si>
  <si>
    <t>HE200M</t>
  </si>
  <si>
    <t>HEM 220</t>
  </si>
  <si>
    <t>HE220M</t>
  </si>
  <si>
    <t>HEM 240</t>
  </si>
  <si>
    <t>HEM 260</t>
  </si>
  <si>
    <t>HE260M</t>
  </si>
  <si>
    <t>HEM 280</t>
  </si>
  <si>
    <t>HEM 300</t>
  </si>
  <si>
    <t>HE300M</t>
  </si>
  <si>
    <t>HEM 320</t>
  </si>
  <si>
    <t>HE320M</t>
  </si>
  <si>
    <t>HEM 340</t>
  </si>
  <si>
    <t>HE340M</t>
  </si>
  <si>
    <t>HEM 360</t>
  </si>
  <si>
    <t>HEM 400</t>
  </si>
  <si>
    <t>HE400M</t>
  </si>
  <si>
    <t>HEM 450</t>
  </si>
  <si>
    <t>HE450M</t>
  </si>
  <si>
    <t>HEM 500</t>
  </si>
  <si>
    <t>HE500M</t>
  </si>
  <si>
    <t>HEM 550</t>
  </si>
  <si>
    <t>HE550M</t>
  </si>
  <si>
    <t>HEM 600</t>
  </si>
  <si>
    <t>HE600M</t>
  </si>
  <si>
    <t>HEM 650</t>
  </si>
  <si>
    <t>HE650M</t>
  </si>
  <si>
    <t>HEM 700</t>
  </si>
  <si>
    <t>HE700M</t>
  </si>
  <si>
    <t>HEM 800</t>
  </si>
  <si>
    <t>HE800M</t>
  </si>
  <si>
    <t>HEM 900</t>
  </si>
  <si>
    <t>HE900M</t>
  </si>
  <si>
    <t>HEM1000</t>
  </si>
  <si>
    <t>HEd1000M</t>
  </si>
  <si>
    <t>HFRHS50x25x25</t>
  </si>
  <si>
    <t>HFRHS50x25x3</t>
  </si>
  <si>
    <t>HFRHS50x30x25</t>
  </si>
  <si>
    <t>HFRHS50x30x3</t>
  </si>
  <si>
    <t>HFRHS50x30x4</t>
  </si>
  <si>
    <t>HFRHS50x30x5</t>
  </si>
  <si>
    <t>HFRHS60x40x25</t>
  </si>
  <si>
    <t>HFRHS60x40x3</t>
  </si>
  <si>
    <t>HFRHS60x40x4</t>
  </si>
  <si>
    <t>HFRHS60x40x5</t>
  </si>
  <si>
    <t>HFRHS60x40x6</t>
  </si>
  <si>
    <t>HFRHS80x40x3</t>
  </si>
  <si>
    <t>HFRHS80x40x4</t>
  </si>
  <si>
    <t>HFRHS80x40x5</t>
  </si>
  <si>
    <t>HFRHS80x40x6</t>
  </si>
  <si>
    <t>HFRHS80x40x63</t>
  </si>
  <si>
    <t>HFRHS80x40x8</t>
  </si>
  <si>
    <t>HFRHS90x50x3</t>
  </si>
  <si>
    <t>HFRHS90x50x4</t>
  </si>
  <si>
    <t>HFRHS90x50x5</t>
  </si>
  <si>
    <t>HFRHS90x50x6</t>
  </si>
  <si>
    <t>HFRHS90x50x63</t>
  </si>
  <si>
    <t>HFRHS90x50x8</t>
  </si>
  <si>
    <t>HFRHS100x50x3</t>
  </si>
  <si>
    <t>HFRHS100x50x4</t>
  </si>
  <si>
    <t>HFRHS100x50x5</t>
  </si>
  <si>
    <t>HFRHS100x50x6</t>
  </si>
  <si>
    <t>HFRHS100x50x63</t>
  </si>
  <si>
    <t>HFRHS100x50x8</t>
  </si>
  <si>
    <t>HFRHS100x60x3</t>
  </si>
  <si>
    <t>HFRHS100x60x4</t>
  </si>
  <si>
    <t>HFRHS100x60x5</t>
  </si>
  <si>
    <t>HFRHS100x60x6</t>
  </si>
  <si>
    <t>HFRHS100x60x63</t>
  </si>
  <si>
    <t>HFRHS100x60x8</t>
  </si>
  <si>
    <t>HFRHS120x60x4</t>
  </si>
  <si>
    <t>HFRHS120x60x5</t>
  </si>
  <si>
    <t>HFRHS120x60x6</t>
  </si>
  <si>
    <t>HFRHS120x60x63</t>
  </si>
  <si>
    <t>HFRHS120x60x8</t>
  </si>
  <si>
    <t>HFRHS120x60x10</t>
  </si>
  <si>
    <t>HFRHS120x80x4</t>
  </si>
  <si>
    <t>HFRHS120x80x5</t>
  </si>
  <si>
    <t>HFRHS120x80x6</t>
  </si>
  <si>
    <t>HFRHS120x80x63</t>
  </si>
  <si>
    <t>HFRHS120x80x8</t>
  </si>
  <si>
    <t>HFRHS120x80x10</t>
  </si>
  <si>
    <t>HFRHS140x80x4</t>
  </si>
  <si>
    <t>HFRHS140x80x5</t>
  </si>
  <si>
    <t>HFRHS140x80x6</t>
  </si>
  <si>
    <t>HFRHS140x80x63</t>
  </si>
  <si>
    <t>HFRHS140x80x8</t>
  </si>
  <si>
    <t>HFRHS140x80x10</t>
  </si>
  <si>
    <t>HFRHS150x100x4</t>
  </si>
  <si>
    <t>HFRHS150x100x5</t>
  </si>
  <si>
    <t>HFRHS150x100x6</t>
  </si>
  <si>
    <t>HFRHS150x100x63</t>
  </si>
  <si>
    <t>HFRHS150x100x8</t>
  </si>
  <si>
    <t>HFRHS150x100x10</t>
  </si>
  <si>
    <t>HFRHS150x100x12</t>
  </si>
  <si>
    <t>HFRHS160x80x4</t>
  </si>
  <si>
    <t>HFRHS160x80x5</t>
  </si>
  <si>
    <t>HFRHS160x80x6</t>
  </si>
  <si>
    <t>HFRHS160x80x63</t>
  </si>
  <si>
    <t>HFRHS160x80x8</t>
  </si>
  <si>
    <t>HFRHS160x80x10</t>
  </si>
  <si>
    <t>HFRHS160x80x12</t>
  </si>
  <si>
    <t>HFRHS160x80x125</t>
  </si>
  <si>
    <t>HFRHS180x100x4</t>
  </si>
  <si>
    <t>HFRHS180x100x5</t>
  </si>
  <si>
    <t>HFRHS180x100x6</t>
  </si>
  <si>
    <t>HFRHS180x100x63</t>
  </si>
  <si>
    <t>HFRHS180x100x8</t>
  </si>
  <si>
    <t>HFRHS180x100x10</t>
  </si>
  <si>
    <t>HFRHS180x100x12</t>
  </si>
  <si>
    <t>HFRHS180x100x125</t>
  </si>
  <si>
    <t>HFRHS200x100x4</t>
  </si>
  <si>
    <t>HFRHS200x100x5</t>
  </si>
  <si>
    <t>HFRHS200x100x6</t>
  </si>
  <si>
    <t>HFRHS200x100x63</t>
  </si>
  <si>
    <t>HFRHS200x100x8</t>
  </si>
  <si>
    <t>HFRHS200x100x10</t>
  </si>
  <si>
    <t>HFRHS200x100x12</t>
  </si>
  <si>
    <t>HFRHS200x100x125</t>
  </si>
  <si>
    <t>HFRHS200x100x16</t>
  </si>
  <si>
    <t>HFRHS200x120x6</t>
  </si>
  <si>
    <t>HFRHS200x120x63</t>
  </si>
  <si>
    <t>HFRHS200x120x8</t>
  </si>
  <si>
    <t>HFRHS200x120x10</t>
  </si>
  <si>
    <t>HFRHS200x120x12</t>
  </si>
  <si>
    <t>HFRHS200x120x125</t>
  </si>
  <si>
    <t>HFRHS250x150x6</t>
  </si>
  <si>
    <t>HFRHS250x150x63</t>
  </si>
  <si>
    <t>HFRHS250x150x8</t>
  </si>
  <si>
    <t>HFRHS250x150x10</t>
  </si>
  <si>
    <t>HFRHS250x150x12</t>
  </si>
  <si>
    <t>HFRHS250x150x125</t>
  </si>
  <si>
    <t>HFRHS250x150x16</t>
  </si>
  <si>
    <t>HFRHS260x180x6</t>
  </si>
  <si>
    <t>HFRHS260x180x63</t>
  </si>
  <si>
    <t>HFRHS260x180x8</t>
  </si>
  <si>
    <t>HFRHS260x180x10</t>
  </si>
  <si>
    <t>HFRHS260x180x12</t>
  </si>
  <si>
    <t>HFRHS260x180x125</t>
  </si>
  <si>
    <t>HFRHS260x180x16</t>
  </si>
  <si>
    <t>HFRHS300x200x6</t>
  </si>
  <si>
    <t>HFRHS300x200x63</t>
  </si>
  <si>
    <t>HFRHS300x200x8</t>
  </si>
  <si>
    <t>HFRHS300x200x10</t>
  </si>
  <si>
    <t>HFRHS300x200x12</t>
  </si>
  <si>
    <t>HFRHS300x200x125</t>
  </si>
  <si>
    <t>HFRHS300x200x16</t>
  </si>
  <si>
    <t>HFRHS350x250x6</t>
  </si>
  <si>
    <t>HFRHS350x250x63</t>
  </si>
  <si>
    <t>HFRHS350x250x8</t>
  </si>
  <si>
    <t>HFRHS350x250x10</t>
  </si>
  <si>
    <t>HFRHS350x250x12</t>
  </si>
  <si>
    <t>HFRHS350x250x125</t>
  </si>
  <si>
    <t>HFRHS350x250x16</t>
  </si>
  <si>
    <t>HFRHS400x200x8</t>
  </si>
  <si>
    <t>HFRHS400x200x10</t>
  </si>
  <si>
    <t>HFRHS400x200x12</t>
  </si>
  <si>
    <t>HFRHS400x200x125</t>
  </si>
  <si>
    <t>HFRHS400x200x16</t>
  </si>
  <si>
    <t>HFRHS450x250x8</t>
  </si>
  <si>
    <t>HFRHS450x250x10</t>
  </si>
  <si>
    <t>HFRHS450x250x12</t>
  </si>
  <si>
    <t>HFRHS450x250x125</t>
  </si>
  <si>
    <t>HFRHS450x250x16</t>
  </si>
  <si>
    <t>HFRHS500x300x10</t>
  </si>
  <si>
    <t>HFRHS500x300x12</t>
  </si>
  <si>
    <t>HFRHS500x300x125</t>
  </si>
  <si>
    <t>HFRHS500x300x16</t>
  </si>
  <si>
    <t>HFRHS500x300x20</t>
  </si>
  <si>
    <t>r2</t>
  </si>
  <si>
    <t>RHS40x2.6</t>
  </si>
  <si>
    <t>RHS40x3.2</t>
  </si>
  <si>
    <t>RHS40x4</t>
  </si>
  <si>
    <t>RHS40x5</t>
  </si>
  <si>
    <t>RHS50x2.6</t>
  </si>
  <si>
    <t>RHS50x3.2</t>
  </si>
  <si>
    <t>RHS50x4</t>
  </si>
  <si>
    <t>RHS50x5</t>
  </si>
  <si>
    <t>RHS50x6.3</t>
  </si>
  <si>
    <t>RHS60x2.6</t>
  </si>
  <si>
    <t>RHS60x3.2</t>
  </si>
  <si>
    <t>RHS60x4</t>
  </si>
  <si>
    <t>RHS60x5</t>
  </si>
  <si>
    <t>RHS60x6.3</t>
  </si>
  <si>
    <t>RHS60x8</t>
  </si>
  <si>
    <t>RHS70x3.2</t>
  </si>
  <si>
    <t>RHS70x4</t>
  </si>
  <si>
    <t>RHS70x5</t>
  </si>
  <si>
    <t>RHS70x6.3</t>
  </si>
  <si>
    <t>RHS70x8</t>
  </si>
  <si>
    <t>RHS80x3.2</t>
  </si>
  <si>
    <t>RHS80x4</t>
  </si>
  <si>
    <t>RHS80x5</t>
  </si>
  <si>
    <t>RHS80x6.3</t>
  </si>
  <si>
    <t>RHS80x8</t>
  </si>
  <si>
    <t>RHS90x4</t>
  </si>
  <si>
    <t>RHS90x5</t>
  </si>
  <si>
    <t>RHS90x6.3</t>
  </si>
  <si>
    <t>RHS90x8</t>
  </si>
  <si>
    <t>RHS100x4</t>
  </si>
  <si>
    <t>RHS100x5</t>
  </si>
  <si>
    <t>RHS100x6.3</t>
  </si>
  <si>
    <t>RHS100x8</t>
  </si>
  <si>
    <t>RHS100x10</t>
  </si>
  <si>
    <t>RHS120x5</t>
  </si>
  <si>
    <t>RHS120x6.3</t>
  </si>
  <si>
    <t>RHS120x8</t>
  </si>
  <si>
    <t>RHS120x10</t>
  </si>
  <si>
    <t>RHS120x12.5</t>
  </si>
  <si>
    <t>RHS140x5</t>
  </si>
  <si>
    <t>RHS140x6.3</t>
  </si>
  <si>
    <t>RHS140x8</t>
  </si>
  <si>
    <t>RHS140x10</t>
  </si>
  <si>
    <t>RHS140x12.5</t>
  </si>
  <si>
    <t>RHS150x5</t>
  </si>
  <si>
    <t>RHS150x6.3</t>
  </si>
  <si>
    <t>RHS150x8</t>
  </si>
  <si>
    <t>RHS150x10</t>
  </si>
  <si>
    <t>RHS150x12.5</t>
  </si>
  <si>
    <t>RHS150x14.2</t>
  </si>
  <si>
    <t>RHS150x16</t>
  </si>
  <si>
    <t>RHS160x5</t>
  </si>
  <si>
    <t>RHS160x6.3</t>
  </si>
  <si>
    <t>RHS160x8</t>
  </si>
  <si>
    <t>RHS160x10</t>
  </si>
  <si>
    <t>RHS160x12.5</t>
  </si>
  <si>
    <t>RHS160x14.2</t>
  </si>
  <si>
    <t>RHS160x16</t>
  </si>
  <si>
    <t>RHS180x5</t>
  </si>
  <si>
    <t>RHS180x6.3</t>
  </si>
  <si>
    <t>RHS180x8</t>
  </si>
  <si>
    <t>RHS180x10</t>
  </si>
  <si>
    <t>RHS180x12.5</t>
  </si>
  <si>
    <t>RHS180x14.2</t>
  </si>
  <si>
    <t>RHS180x16</t>
  </si>
  <si>
    <t>RHS200x5</t>
  </si>
  <si>
    <t>RHS200x6.3</t>
  </si>
  <si>
    <t>RHS200x8</t>
  </si>
  <si>
    <t>RHS200x10</t>
  </si>
  <si>
    <t>RHS200x12.5</t>
  </si>
  <si>
    <t>RHS200x14.2</t>
  </si>
  <si>
    <t>RHS200x16</t>
  </si>
  <si>
    <t>RHS220x6.3</t>
  </si>
  <si>
    <t>RHS220x8</t>
  </si>
  <si>
    <t>RHS220x10</t>
  </si>
  <si>
    <t>RHS220x12.5</t>
  </si>
  <si>
    <t>RHS220x14.2</t>
  </si>
  <si>
    <t>RHS220x16</t>
  </si>
  <si>
    <t>RHS250x6.3</t>
  </si>
  <si>
    <t>RHS250x8</t>
  </si>
  <si>
    <t>RHS250x10</t>
  </si>
  <si>
    <t>RHS250x12.5</t>
  </si>
  <si>
    <t>RHS250x14.2</t>
  </si>
  <si>
    <t>RHS250x16</t>
  </si>
  <si>
    <t>RHS260x6.3</t>
  </si>
  <si>
    <t>RHS260x8</t>
  </si>
  <si>
    <t>RHS260x10</t>
  </si>
  <si>
    <t>RHS260x12.5</t>
  </si>
  <si>
    <t>RHS260x14.2</t>
  </si>
  <si>
    <t>RHS260x16</t>
  </si>
  <si>
    <t>RHS300x6.3</t>
  </si>
  <si>
    <t>RHS300x8</t>
  </si>
  <si>
    <t>RHS300x10</t>
  </si>
  <si>
    <t>RHS300x12.5</t>
  </si>
  <si>
    <t>RHS300x14.2</t>
  </si>
  <si>
    <t>RHS300x16</t>
  </si>
  <si>
    <t>RHS350x8</t>
  </si>
  <si>
    <t>RHS350x10</t>
  </si>
  <si>
    <t>RHS350x12.5</t>
  </si>
  <si>
    <t>RHS350x14.2</t>
  </si>
  <si>
    <t>RHS350x16</t>
  </si>
  <si>
    <t>RHS400x10</t>
  </si>
  <si>
    <t>RHS400x12.5</t>
  </si>
  <si>
    <t>RHS400x14.2</t>
  </si>
  <si>
    <t>RHS400x16</t>
  </si>
  <si>
    <t>RHS400x20</t>
  </si>
  <si>
    <t>RHS40x20x2</t>
  </si>
  <si>
    <t>RHS40x20x2.5</t>
  </si>
  <si>
    <t>RHS40x20x3</t>
  </si>
  <si>
    <t>RHS50x30x2</t>
  </si>
  <si>
    <t>RHS50x30x2.5</t>
  </si>
  <si>
    <t>RHS50x30x3</t>
  </si>
  <si>
    <t>RHS50x30x4</t>
  </si>
  <si>
    <t>RHS60x40x2</t>
  </si>
  <si>
    <t>RHS60x40x2.5</t>
  </si>
  <si>
    <t>RHS60x40x3</t>
  </si>
  <si>
    <t>RHS60x40x4</t>
  </si>
  <si>
    <t>RHS60x40x5</t>
  </si>
  <si>
    <t>RHS70x50x2</t>
  </si>
  <si>
    <t>RHS70x50x2.5</t>
  </si>
  <si>
    <t>RHS70x50x3</t>
  </si>
  <si>
    <t>RHS70x50x4</t>
  </si>
  <si>
    <t>RHS70x50x5</t>
  </si>
  <si>
    <t>RHS80x40x2</t>
  </si>
  <si>
    <t>RHS80x40x2.5</t>
  </si>
  <si>
    <t>RHS80x40x3</t>
  </si>
  <si>
    <t>RHS80x40x4</t>
  </si>
  <si>
    <t>RHS80x40x5</t>
  </si>
  <si>
    <t>RHS80x60x2</t>
  </si>
  <si>
    <t>RHS80x60x2.5</t>
  </si>
  <si>
    <t>RHS80x60x3</t>
  </si>
  <si>
    <t>RHS80x60x4</t>
  </si>
  <si>
    <t>RHS80x60x5</t>
  </si>
  <si>
    <t>RHS90x50x2</t>
  </si>
  <si>
    <t>RHS90x50x2.5</t>
  </si>
  <si>
    <t>RHS90x50x3</t>
  </si>
  <si>
    <t>RHS90x50x4</t>
  </si>
  <si>
    <t>RHS90x50x5</t>
  </si>
  <si>
    <t>RHS100x40x2.5</t>
  </si>
  <si>
    <t>RHS100x40x3</t>
  </si>
  <si>
    <t>RHS100x40x4</t>
  </si>
  <si>
    <t>RHS100x40x5</t>
  </si>
  <si>
    <t>RHS100x50x2.5</t>
  </si>
  <si>
    <t>RHS100x50x3</t>
  </si>
  <si>
    <t>RHS100x50x4</t>
  </si>
  <si>
    <t>RHS100x50x5</t>
  </si>
  <si>
    <t>RHS100x50x6</t>
  </si>
  <si>
    <t>RHS100x50x6.3</t>
  </si>
  <si>
    <t>RHS100x60x2.5</t>
  </si>
  <si>
    <t>RHS100x60x3</t>
  </si>
  <si>
    <t>RHS100x60x4</t>
  </si>
  <si>
    <t>RHS100x60x5</t>
  </si>
  <si>
    <t>RHS100x60x6</t>
  </si>
  <si>
    <t>RHS100x60x6.3</t>
  </si>
  <si>
    <t>RHS100x80x2.5</t>
  </si>
  <si>
    <t>RHS100x80x3</t>
  </si>
  <si>
    <t>RHS100x80x4</t>
  </si>
  <si>
    <t>RHS100x80x5</t>
  </si>
  <si>
    <t>RHS100x80x6</t>
  </si>
  <si>
    <t>RHS100x80x6.3</t>
  </si>
  <si>
    <t>RHS120x60x2.5</t>
  </si>
  <si>
    <t>RHS120x60x3</t>
  </si>
  <si>
    <t>RHS120x60x4</t>
  </si>
  <si>
    <t>RHS120x60x5</t>
  </si>
  <si>
    <t>RHS120x60x6</t>
  </si>
  <si>
    <t>RHS120x60x6.3</t>
  </si>
  <si>
    <t>RHS120x60x8</t>
  </si>
  <si>
    <t>RHS120x80x3</t>
  </si>
  <si>
    <t>RHS120x80x4</t>
  </si>
  <si>
    <t>RHS120x80x5</t>
  </si>
  <si>
    <t>RHS120x80x6</t>
  </si>
  <si>
    <t>RHS120x80x6.3</t>
  </si>
  <si>
    <t>RHS120x80x8</t>
  </si>
  <si>
    <t>RHS140x80x4</t>
  </si>
  <si>
    <t>RHS140x80x5</t>
  </si>
  <si>
    <t>RHS140x80x6</t>
  </si>
  <si>
    <t>RHS140x80x6.3</t>
  </si>
  <si>
    <t>RHS140x80x8</t>
  </si>
  <si>
    <t>RHS150x100x4</t>
  </si>
  <si>
    <t>RHS150x100x5</t>
  </si>
  <si>
    <t>RHS150x100x6</t>
  </si>
  <si>
    <t>RHS150x100x6.3</t>
  </si>
  <si>
    <t>RHS150x100x8</t>
  </si>
  <si>
    <t>RHS150x100x10</t>
  </si>
  <si>
    <t>RHS150x100x12</t>
  </si>
  <si>
    <t>RHS150x100x12.5</t>
  </si>
  <si>
    <t>RHS160x80x4</t>
  </si>
  <si>
    <t>RHS160x80x5</t>
  </si>
  <si>
    <t>RHS160x80x6</t>
  </si>
  <si>
    <t>RHS160x80x6.3</t>
  </si>
  <si>
    <t>RHS160x80x8</t>
  </si>
  <si>
    <t>RHS160x80x10</t>
  </si>
  <si>
    <t>RHS160x80x12</t>
  </si>
  <si>
    <t>RHS160x80x12.5</t>
  </si>
  <si>
    <t>RHS180x100x4</t>
  </si>
  <si>
    <t>RHS180x100x5</t>
  </si>
  <si>
    <t>RHS180x100x6</t>
  </si>
  <si>
    <t>RHS180x100x6.3</t>
  </si>
  <si>
    <t>RHS180x100x8</t>
  </si>
  <si>
    <t>RHS180x100x10</t>
  </si>
  <si>
    <t>RHS180x100x12</t>
  </si>
  <si>
    <t>RHS180x100x12.5</t>
  </si>
  <si>
    <t>RHS200x100x4</t>
  </si>
  <si>
    <t>RHS200x100x5</t>
  </si>
  <si>
    <t>RHS200x100x6</t>
  </si>
  <si>
    <t>RHS200x100x6.3</t>
  </si>
  <si>
    <t>RHS200x100x8</t>
  </si>
  <si>
    <t>RHS200x100x10</t>
  </si>
  <si>
    <t>RHS200x100x12</t>
  </si>
  <si>
    <t>RHS200x100x12.5</t>
  </si>
  <si>
    <t>RHS200x120x4</t>
  </si>
  <si>
    <t>RHS200x120x5</t>
  </si>
  <si>
    <t>RHS200x120x6</t>
  </si>
  <si>
    <t>RHS200x120x6.3</t>
  </si>
  <si>
    <t>RHS200x120x8</t>
  </si>
  <si>
    <t>RHS200x120x10</t>
  </si>
  <si>
    <t>RHS200x120x12</t>
  </si>
  <si>
    <t>RHS200x120x12.5</t>
  </si>
  <si>
    <t>RHS250x150x5</t>
  </si>
  <si>
    <t>RHS250x150x6</t>
  </si>
  <si>
    <t>RHS250x150x6.3</t>
  </si>
  <si>
    <t>RHS250x150x8</t>
  </si>
  <si>
    <t>RHS250x150x10</t>
  </si>
  <si>
    <t>RHS250x150x12</t>
  </si>
  <si>
    <t>RHS250x150x12.5</t>
  </si>
  <si>
    <t>RHS250x150x16</t>
  </si>
  <si>
    <t>RHS260x180x5</t>
  </si>
  <si>
    <t>RHS260x180x6.3</t>
  </si>
  <si>
    <t>RHS260x180x8</t>
  </si>
  <si>
    <t>RHS260x180x10</t>
  </si>
  <si>
    <t>RHS260x180x12</t>
  </si>
  <si>
    <t>RHS260x180x12.5</t>
  </si>
  <si>
    <t>RHS260x180x16</t>
  </si>
  <si>
    <t>RHS300x100x6</t>
  </si>
  <si>
    <t>RHS300x100x6.3</t>
  </si>
  <si>
    <t>RHS300x100x8</t>
  </si>
  <si>
    <t>RHS300x100x10</t>
  </si>
  <si>
    <t>RHS300x100x12</t>
  </si>
  <si>
    <t>RHS300x100x12.5</t>
  </si>
  <si>
    <t>RHS300x100x16</t>
  </si>
  <si>
    <t>RHS300x150x6</t>
  </si>
  <si>
    <t>RHS300x150x6.3</t>
  </si>
  <si>
    <t>RHS300x150x8</t>
  </si>
  <si>
    <t>RHS300x150x10</t>
  </si>
  <si>
    <t>RHS300x150x12</t>
  </si>
  <si>
    <t>RHS300x150x12.5</t>
  </si>
  <si>
    <t>RHS300x150x16</t>
  </si>
  <si>
    <t>RHS300x200x6</t>
  </si>
  <si>
    <t>RHS300x200x6.3</t>
  </si>
  <si>
    <t>RHS300x200x8</t>
  </si>
  <si>
    <t>RHS300x200x10</t>
  </si>
  <si>
    <t>RHS300x200x12</t>
  </si>
  <si>
    <t>RHS300x200x12.5</t>
  </si>
  <si>
    <t>RHS300x200x16</t>
  </si>
  <si>
    <t>RHS350x250x6</t>
  </si>
  <si>
    <t>RHS350x250x6.3</t>
  </si>
  <si>
    <t>RHS350x250x8</t>
  </si>
  <si>
    <t>RHS350x250x10</t>
  </si>
  <si>
    <t>RHS350x250x12</t>
  </si>
  <si>
    <t>RHS350x250x12.5</t>
  </si>
  <si>
    <t>RHS350x250x16</t>
  </si>
  <si>
    <t>RHS400x200x8</t>
  </si>
  <si>
    <t>RHS400x200x12.5</t>
  </si>
  <si>
    <t>RHS400x200x16</t>
  </si>
  <si>
    <t>RHS400x300x8</t>
  </si>
  <si>
    <t>RHS400x300x10</t>
  </si>
  <si>
    <t>RHS400x300x12</t>
  </si>
  <si>
    <t>RHS400x300x12.5</t>
  </si>
  <si>
    <t>RHS400x300x16</t>
  </si>
  <si>
    <t>UPN50</t>
  </si>
  <si>
    <t>UPN60</t>
  </si>
  <si>
    <t>UPN65</t>
  </si>
  <si>
    <t>UPN80</t>
  </si>
  <si>
    <t>UPN100</t>
  </si>
  <si>
    <t>UPN120</t>
  </si>
  <si>
    <t>UPN140</t>
  </si>
  <si>
    <t>UPN160</t>
  </si>
  <si>
    <t>UPN180</t>
  </si>
  <si>
    <t>UPN200</t>
  </si>
  <si>
    <t>UPN220</t>
  </si>
  <si>
    <t>UPN240</t>
  </si>
  <si>
    <t>UPN260</t>
  </si>
  <si>
    <t>UPN280</t>
  </si>
  <si>
    <t>UPN300</t>
  </si>
  <si>
    <t>UPN320</t>
  </si>
  <si>
    <t>UPN350</t>
  </si>
  <si>
    <t>UPN380</t>
  </si>
  <si>
    <t>UPN400</t>
  </si>
  <si>
    <t>tl</t>
  </si>
  <si>
    <t>sa</t>
  </si>
  <si>
    <t>UNP 50</t>
  </si>
  <si>
    <t>UNP 60</t>
  </si>
  <si>
    <t>UNP 65</t>
  </si>
  <si>
    <t>UNP 80</t>
  </si>
  <si>
    <t>L20x3</t>
  </si>
  <si>
    <t>L25x3</t>
  </si>
  <si>
    <t>L25x4</t>
  </si>
  <si>
    <t>L30x3</t>
  </si>
  <si>
    <t>L30x4</t>
  </si>
  <si>
    <t>L40x4</t>
  </si>
  <si>
    <t>L40x5</t>
  </si>
  <si>
    <t>L50x4</t>
  </si>
  <si>
    <t>L50x5</t>
  </si>
  <si>
    <t>L50x6</t>
  </si>
  <si>
    <t>L60x5</t>
  </si>
  <si>
    <t>L60x6</t>
  </si>
  <si>
    <t>L60x8</t>
  </si>
  <si>
    <t>L70x6</t>
  </si>
  <si>
    <t>L70x7</t>
  </si>
  <si>
    <t>L75x8</t>
  </si>
  <si>
    <t>L80x8</t>
  </si>
  <si>
    <t>L80x10</t>
  </si>
  <si>
    <t>L90x7</t>
  </si>
  <si>
    <t>L90x9</t>
  </si>
  <si>
    <t>L100x8</t>
  </si>
  <si>
    <t>L100x10</t>
  </si>
  <si>
    <t>L100x12</t>
  </si>
  <si>
    <t>L120x10</t>
  </si>
  <si>
    <t>L120x12</t>
  </si>
  <si>
    <t>L130x12</t>
  </si>
  <si>
    <t>L150x10</t>
  </si>
  <si>
    <t>L150x12</t>
  </si>
  <si>
    <t>L150x15</t>
  </si>
  <si>
    <t>L160x15</t>
  </si>
  <si>
    <t>L180x16</t>
  </si>
  <si>
    <t>L180x18</t>
  </si>
  <si>
    <t>L200x16</t>
  </si>
  <si>
    <t>L200x18</t>
  </si>
  <si>
    <t>L200x20</t>
  </si>
  <si>
    <t>L200x24</t>
  </si>
  <si>
    <t>L30x20x3</t>
  </si>
  <si>
    <t>L30x20x4</t>
  </si>
  <si>
    <t>L40x25x4</t>
  </si>
  <si>
    <t>L50x30x5</t>
  </si>
  <si>
    <t>L60x30x5</t>
  </si>
  <si>
    <t>L60x40x5</t>
  </si>
  <si>
    <t>L60x40x6</t>
  </si>
  <si>
    <t>L70x50x6</t>
  </si>
  <si>
    <t>L80x40x6</t>
  </si>
  <si>
    <t>L80x40x8</t>
  </si>
  <si>
    <t>L80x60x7</t>
  </si>
  <si>
    <t>L100x50x6</t>
  </si>
  <si>
    <t>L100x50x8</t>
  </si>
  <si>
    <t>L120x80x8</t>
  </si>
  <si>
    <t>L120x80x10</t>
  </si>
  <si>
    <t>L150x75x9</t>
  </si>
  <si>
    <t>L150x100x10</t>
  </si>
  <si>
    <t>L150x100x12</t>
  </si>
  <si>
    <t>L200x100x10</t>
  </si>
  <si>
    <t>L200x100x12</t>
  </si>
  <si>
    <t>L35x4</t>
  </si>
  <si>
    <t>L45x4.5</t>
  </si>
  <si>
    <t>L65x7</t>
  </si>
  <si>
    <t>L75x6</t>
  </si>
  <si>
    <t>L90x8</t>
  </si>
  <si>
    <t>L90x10</t>
  </si>
  <si>
    <t>L250x28</t>
  </si>
  <si>
    <t>L250x35</t>
  </si>
  <si>
    <t>OuterFillet</t>
  </si>
  <si>
    <t>WebFillet</t>
  </si>
  <si>
    <t>Centroid horizontal</t>
  </si>
  <si>
    <t>Centroid vertical</t>
  </si>
  <si>
    <t>L40x20x4</t>
  </si>
  <si>
    <t>L45x30x4</t>
  </si>
  <si>
    <t>L65x50x5</t>
  </si>
  <si>
    <t>L75x50x6</t>
  </si>
  <si>
    <t>L75x50x8</t>
  </si>
  <si>
    <t>L100x65x7</t>
  </si>
  <si>
    <t>L100x65x8</t>
  </si>
  <si>
    <t>L100x65x10</t>
  </si>
  <si>
    <t>L100x75x8</t>
  </si>
  <si>
    <t>L100x75x10</t>
  </si>
  <si>
    <t>L100x75x12</t>
  </si>
  <si>
    <t>L120x80x12</t>
  </si>
  <si>
    <t>L125x75x8</t>
  </si>
  <si>
    <t>L125x75x10</t>
  </si>
  <si>
    <t>L125x75x12</t>
  </si>
  <si>
    <t>L135x65x8</t>
  </si>
  <si>
    <t>L135x65x10</t>
  </si>
  <si>
    <t>L150x75x10</t>
  </si>
  <si>
    <t>L150x75x12</t>
  </si>
  <si>
    <t>L150x75x15</t>
  </si>
  <si>
    <t>L150x90x10</t>
  </si>
  <si>
    <t>L150x90x12</t>
  </si>
  <si>
    <t>L150x90x15</t>
  </si>
  <si>
    <t>L200x100x15</t>
  </si>
  <si>
    <t>L200x150x12</t>
  </si>
  <si>
    <t>L200x150x15</t>
  </si>
  <si>
    <t>B26.9/2.3</t>
  </si>
  <si>
    <t>B30/2.6</t>
  </si>
  <si>
    <t>B31.8/2.6</t>
  </si>
  <si>
    <t>B33.7/2.6</t>
  </si>
  <si>
    <t>B33.7/2.9</t>
  </si>
  <si>
    <t>B33.7/3.2</t>
  </si>
  <si>
    <t>B33.7/3.6</t>
  </si>
  <si>
    <t>B33.7/4</t>
  </si>
  <si>
    <t>B33.7/4.5</t>
  </si>
  <si>
    <t>B38/2.6</t>
  </si>
  <si>
    <t>B42.4/2.6</t>
  </si>
  <si>
    <t>B42.4/2.9</t>
  </si>
  <si>
    <t>B42.4/3.2</t>
  </si>
  <si>
    <t>B42.4/3.6</t>
  </si>
  <si>
    <t>B42.4/4</t>
  </si>
  <si>
    <t>B42.4/4.5</t>
  </si>
  <si>
    <t>B42.4/5</t>
  </si>
  <si>
    <t>B42.4/5.6</t>
  </si>
  <si>
    <t>B44.5/2.6</t>
  </si>
  <si>
    <t>B48.3/2.6</t>
  </si>
  <si>
    <t>B48.3/2.9</t>
  </si>
  <si>
    <t>B48.3/3.2</t>
  </si>
  <si>
    <t>B48.3/3.6</t>
  </si>
  <si>
    <t>B48.3/4</t>
  </si>
  <si>
    <t>B48.3/4.5</t>
  </si>
  <si>
    <t>B48.3/5</t>
  </si>
  <si>
    <t>B48.3/5.6</t>
  </si>
  <si>
    <t>B48.3/6.3</t>
  </si>
  <si>
    <t>B51/2.6</t>
  </si>
  <si>
    <t>B57/2.9</t>
  </si>
  <si>
    <t>B60.3/2.9</t>
  </si>
  <si>
    <t>B60.3/3.2</t>
  </si>
  <si>
    <t>B60.3/3.6</t>
  </si>
  <si>
    <t>B60.3/4</t>
  </si>
  <si>
    <t>B60.3/4.5</t>
  </si>
  <si>
    <t>B60.3/5</t>
  </si>
  <si>
    <t>B60.3/5.6</t>
  </si>
  <si>
    <t>B60.3/6.3</t>
  </si>
  <si>
    <t>B60.3/7.1</t>
  </si>
  <si>
    <t>B60.3/8</t>
  </si>
  <si>
    <t>B63.5/2.9</t>
  </si>
  <si>
    <t>B70/2.9</t>
  </si>
  <si>
    <t>B76.1/2.9</t>
  </si>
  <si>
    <t>B76.1/3.2</t>
  </si>
  <si>
    <t>B76.1/3.6</t>
  </si>
  <si>
    <t>B76.1/4</t>
  </si>
  <si>
    <t>B76.1/4.5</t>
  </si>
  <si>
    <t>B76.1/5</t>
  </si>
  <si>
    <t>B76.1/5.6</t>
  </si>
  <si>
    <t>B76.1/6.3</t>
  </si>
  <si>
    <t>B76.1/7.1</t>
  </si>
  <si>
    <t>B76.1/8</t>
  </si>
  <si>
    <t>B76.1/8.8</t>
  </si>
  <si>
    <t>B76.1/10</t>
  </si>
  <si>
    <t>B82.5/3.2</t>
  </si>
  <si>
    <t>B88.9/3.2</t>
  </si>
  <si>
    <t>B88.9/3.6</t>
  </si>
  <si>
    <t>B88.9/4</t>
  </si>
  <si>
    <t>B88.9/4.5</t>
  </si>
  <si>
    <t>B88.9/5</t>
  </si>
  <si>
    <t>B88.9/5.6</t>
  </si>
  <si>
    <t>B88.9/6.3</t>
  </si>
  <si>
    <t>B88.9/7.1</t>
  </si>
  <si>
    <t>B88.9/8</t>
  </si>
  <si>
    <t>B88.9/8.8</t>
  </si>
  <si>
    <t>B88.9/10</t>
  </si>
  <si>
    <t>B88.9/12.5</t>
  </si>
  <si>
    <t>B101.6/3.6</t>
  </si>
  <si>
    <t>B101.6/4</t>
  </si>
  <si>
    <t>B101.6/4.5</t>
  </si>
  <si>
    <t>B101.6/5</t>
  </si>
  <si>
    <t>B101.6/5.6</t>
  </si>
  <si>
    <t>B101.6/6.3</t>
  </si>
  <si>
    <t>B101.6/7.1</t>
  </si>
  <si>
    <t>B101.6/8</t>
  </si>
  <si>
    <t>B101.6/8.8</t>
  </si>
  <si>
    <t>B101.6/10</t>
  </si>
  <si>
    <t>B101.6/12.5</t>
  </si>
  <si>
    <t>B101.6/14.2</t>
  </si>
  <si>
    <t>B108/3.6</t>
  </si>
  <si>
    <t>B114.3/3.6</t>
  </si>
  <si>
    <t>B114.3/4</t>
  </si>
  <si>
    <t>B114.3/4.5</t>
  </si>
  <si>
    <t>B114.3/5</t>
  </si>
  <si>
    <t>B114.3/5.6</t>
  </si>
  <si>
    <t>B114.3/6.3</t>
  </si>
  <si>
    <t>B114.3/7.1</t>
  </si>
  <si>
    <t>B114.3/8</t>
  </si>
  <si>
    <t>B114.3/8.8</t>
  </si>
  <si>
    <t>B114.3/10</t>
  </si>
  <si>
    <t>B114.3/12.5</t>
  </si>
  <si>
    <t>B114.3/14.2</t>
  </si>
  <si>
    <t>B114.3/16</t>
  </si>
  <si>
    <t>B121/4</t>
  </si>
  <si>
    <t>B121/5</t>
  </si>
  <si>
    <t>B121/5.6</t>
  </si>
  <si>
    <t>B121/6.3</t>
  </si>
  <si>
    <t>B121/7.1</t>
  </si>
  <si>
    <t>B121/8</t>
  </si>
  <si>
    <t>B121/8.8</t>
  </si>
  <si>
    <t>B121/10</t>
  </si>
  <si>
    <t>B121/12.5</t>
  </si>
  <si>
    <t>B121/14.2</t>
  </si>
  <si>
    <t>B121/16</t>
  </si>
  <si>
    <t>B127/4.0</t>
  </si>
  <si>
    <t>B133/4</t>
  </si>
  <si>
    <t>B133/4.5</t>
  </si>
  <si>
    <t>B133/5</t>
  </si>
  <si>
    <t>B133/5.6</t>
  </si>
  <si>
    <t>B133/6.3</t>
  </si>
  <si>
    <t>B133/7.1</t>
  </si>
  <si>
    <t>B133/8</t>
  </si>
  <si>
    <t>B133/8.8</t>
  </si>
  <si>
    <t>B133/10</t>
  </si>
  <si>
    <t>B133/12.5</t>
  </si>
  <si>
    <t>B133/14.2</t>
  </si>
  <si>
    <t>B133/16</t>
  </si>
  <si>
    <t>B133/17.5</t>
  </si>
  <si>
    <t>B139.7/4</t>
  </si>
  <si>
    <t>B139.7/4.5</t>
  </si>
  <si>
    <t>B139.7/5</t>
  </si>
  <si>
    <t>B139.7/5.6</t>
  </si>
  <si>
    <t>B139.7/6.3</t>
  </si>
  <si>
    <t>B139.7/7.1</t>
  </si>
  <si>
    <t>B139.7/8</t>
  </si>
  <si>
    <t>B139.7/8.8</t>
  </si>
  <si>
    <t>B139.7/10</t>
  </si>
  <si>
    <t>B139.7/12.5</t>
  </si>
  <si>
    <t>B139.7/14.2</t>
  </si>
  <si>
    <t>B139.7/16</t>
  </si>
  <si>
    <t>B139.7/17.5</t>
  </si>
  <si>
    <t>B152.4/4.5</t>
  </si>
  <si>
    <t>B159/4.5</t>
  </si>
  <si>
    <t>B159/5</t>
  </si>
  <si>
    <t>B159/5.6</t>
  </si>
  <si>
    <t>B159/6.3</t>
  </si>
  <si>
    <t>B159/7.1</t>
  </si>
  <si>
    <t>B159/8</t>
  </si>
  <si>
    <t>B159/8.8</t>
  </si>
  <si>
    <t>B159/10</t>
  </si>
  <si>
    <t>B159/12.5</t>
  </si>
  <si>
    <t>B159/14.2</t>
  </si>
  <si>
    <t>B159/16</t>
  </si>
  <si>
    <t>B159/17.5</t>
  </si>
  <si>
    <t>B159/20</t>
  </si>
  <si>
    <t>B159/22.2</t>
  </si>
  <si>
    <t>B165.1/4.5</t>
  </si>
  <si>
    <t>B168.3/4.5</t>
  </si>
  <si>
    <t>B168.3/5</t>
  </si>
  <si>
    <t>B168.3/5.6</t>
  </si>
  <si>
    <t>B168.3/6.3</t>
  </si>
  <si>
    <t>B168.3/7.1</t>
  </si>
  <si>
    <t>B168.3/8</t>
  </si>
  <si>
    <t>B168.3/8.8</t>
  </si>
  <si>
    <t>B168.3/10</t>
  </si>
  <si>
    <t>B168.3/12.5</t>
  </si>
  <si>
    <t>B168.3/14.2</t>
  </si>
  <si>
    <t>B168.3/16</t>
  </si>
  <si>
    <t>B168.3/17.5</t>
  </si>
  <si>
    <t>B168.3/20</t>
  </si>
  <si>
    <t>B168.3/22.2</t>
  </si>
  <si>
    <t>B177.8/5.0</t>
  </si>
  <si>
    <t>B193.7/5.4</t>
  </si>
  <si>
    <t>B193.7/5.6</t>
  </si>
  <si>
    <t>B193.7/6.3</t>
  </si>
  <si>
    <t>B193.7/7.1</t>
  </si>
  <si>
    <t>B193.7/8</t>
  </si>
  <si>
    <t>B193.7/8.8</t>
  </si>
  <si>
    <t>B193.7/10</t>
  </si>
  <si>
    <t>B193.7/12.5</t>
  </si>
  <si>
    <t>B193.7/14.2</t>
  </si>
  <si>
    <t>B193.7/16</t>
  </si>
  <si>
    <t>B193.7/17.5</t>
  </si>
  <si>
    <t>B193.7/20</t>
  </si>
  <si>
    <t>B193.7/22.2</t>
  </si>
  <si>
    <t>B193.7/25</t>
  </si>
  <si>
    <t>B219.1/5.9</t>
  </si>
  <si>
    <t>B219.1/6.3</t>
  </si>
  <si>
    <t>B219.1/7.1</t>
  </si>
  <si>
    <t>B219.1/8</t>
  </si>
  <si>
    <t>B219.1/8.8</t>
  </si>
  <si>
    <t>B219.1/10</t>
  </si>
  <si>
    <t>B219.1/12.5</t>
  </si>
  <si>
    <t>B219.1/14.2</t>
  </si>
  <si>
    <t>B219.1/16</t>
  </si>
  <si>
    <t>B219.1/17.5</t>
  </si>
  <si>
    <t>B219.1/20</t>
  </si>
  <si>
    <t>B219.1/22.2</t>
  </si>
  <si>
    <t>B219.1/25</t>
  </si>
  <si>
    <t>B219.1/28</t>
  </si>
  <si>
    <t>B219.1/30</t>
  </si>
  <si>
    <t>B244.5/6.3</t>
  </si>
  <si>
    <t>B244.5/7.1</t>
  </si>
  <si>
    <t>B244.5/8</t>
  </si>
  <si>
    <t>B244.5/8.8</t>
  </si>
  <si>
    <t>B244.5/10</t>
  </si>
  <si>
    <t>B244.5/12.5</t>
  </si>
  <si>
    <t>B244.5/14.2</t>
  </si>
  <si>
    <t>B244.5/16</t>
  </si>
  <si>
    <t>B244.5/17.5</t>
  </si>
  <si>
    <t>B244.5/20</t>
  </si>
  <si>
    <t>B244.5/22.2</t>
  </si>
  <si>
    <t>B244.5/25</t>
  </si>
  <si>
    <t>B244.5/28</t>
  </si>
  <si>
    <t>B244.5/30</t>
  </si>
  <si>
    <t>B244.5/32</t>
  </si>
  <si>
    <t>B267/6.3</t>
  </si>
  <si>
    <t>B273/6.3</t>
  </si>
  <si>
    <t>B273/7.1</t>
  </si>
  <si>
    <t>B273/8</t>
  </si>
  <si>
    <t>B273/8.8</t>
  </si>
  <si>
    <t>B273/10</t>
  </si>
  <si>
    <t>B273/12.5</t>
  </si>
  <si>
    <t>B273/14.2</t>
  </si>
  <si>
    <t>B273/16</t>
  </si>
  <si>
    <t>B273/17.5</t>
  </si>
  <si>
    <t>B273/20</t>
  </si>
  <si>
    <t>B273/22.2</t>
  </si>
  <si>
    <t>B273/25</t>
  </si>
  <si>
    <t>B273/28</t>
  </si>
  <si>
    <t>B273/30</t>
  </si>
  <si>
    <t>B273/32</t>
  </si>
  <si>
    <t>B273/36</t>
  </si>
  <si>
    <t>B298.5/7.1</t>
  </si>
  <si>
    <t>B323.9/7.1</t>
  </si>
  <si>
    <t>B323.9/8</t>
  </si>
  <si>
    <t>B323.9/8.8</t>
  </si>
  <si>
    <t>B323.9/10</t>
  </si>
  <si>
    <t>B323.9/12.5</t>
  </si>
  <si>
    <t>B323.9/14.2</t>
  </si>
  <si>
    <t>B323.9/16</t>
  </si>
  <si>
    <t>B323.9/17.5</t>
  </si>
  <si>
    <t>B323.9/20</t>
  </si>
  <si>
    <t>B323.9/22.2</t>
  </si>
  <si>
    <t>B323.9/25</t>
  </si>
  <si>
    <t>B323.9/28</t>
  </si>
  <si>
    <t>B323.9/29</t>
  </si>
  <si>
    <t>B323.9/30</t>
  </si>
  <si>
    <t>B323.9/32</t>
  </si>
  <si>
    <t>B323.9/36</t>
  </si>
  <si>
    <t>B323.9/40</t>
  </si>
  <si>
    <t>B355.6/8</t>
  </si>
  <si>
    <t>B355.6/8.8</t>
  </si>
  <si>
    <t>B355.6/10</t>
  </si>
  <si>
    <t>B355.6/12.5</t>
  </si>
  <si>
    <t>B355.6/14.2</t>
  </si>
  <si>
    <t>B355.6/16</t>
  </si>
  <si>
    <t>B355.6/17.5</t>
  </si>
  <si>
    <t>B355.6/20</t>
  </si>
  <si>
    <t>B355.6/22.2</t>
  </si>
  <si>
    <t>B355.6/25</t>
  </si>
  <si>
    <t>B355.6/28</t>
  </si>
  <si>
    <t>B355.6/30</t>
  </si>
  <si>
    <t>B355.6/32</t>
  </si>
  <si>
    <t>B355.6/36</t>
  </si>
  <si>
    <t>B355.6/40</t>
  </si>
  <si>
    <t>B368/8.0</t>
  </si>
  <si>
    <t>B406.4/8.8</t>
  </si>
  <si>
    <t>B406.4/10</t>
  </si>
  <si>
    <t>B406.4/12.5</t>
  </si>
  <si>
    <t>B406.4/14.2</t>
  </si>
  <si>
    <t>B406.4/16</t>
  </si>
  <si>
    <t>B406.4/17.5</t>
  </si>
  <si>
    <t>B406.4/20</t>
  </si>
  <si>
    <t>B406.4/22.2</t>
  </si>
  <si>
    <t>B406.4/25</t>
  </si>
  <si>
    <t>B406.4/28</t>
  </si>
  <si>
    <t>B406.4/30</t>
  </si>
  <si>
    <t>B406.4/32</t>
  </si>
  <si>
    <t>B406.4/36</t>
  </si>
  <si>
    <t>B406.4/40</t>
  </si>
  <si>
    <t>B419/10.0</t>
  </si>
  <si>
    <t>B457/10</t>
  </si>
  <si>
    <t>B457/12.5</t>
  </si>
  <si>
    <t>B457/14.2</t>
  </si>
  <si>
    <t>B457/16</t>
  </si>
  <si>
    <t>B457/17.5</t>
  </si>
  <si>
    <t>B457/20</t>
  </si>
  <si>
    <t>B457/22.2</t>
  </si>
  <si>
    <t>B457/25</t>
  </si>
  <si>
    <t>B457/28</t>
  </si>
  <si>
    <t>B457/30</t>
  </si>
  <si>
    <t>B457/32</t>
  </si>
  <si>
    <t>B457/36</t>
  </si>
  <si>
    <t>B457/40</t>
  </si>
  <si>
    <t>B457.2/10.0</t>
  </si>
  <si>
    <t>B508/11.0</t>
  </si>
  <si>
    <t>B508/12.5</t>
  </si>
  <si>
    <t>B508/14.2</t>
  </si>
  <si>
    <t>B508/16</t>
  </si>
  <si>
    <t>B508/17.5</t>
  </si>
  <si>
    <t>B508/20</t>
  </si>
  <si>
    <t>B508/22.2</t>
  </si>
  <si>
    <t>B508/25</t>
  </si>
  <si>
    <t>B508/28</t>
  </si>
  <si>
    <t>B508/30</t>
  </si>
  <si>
    <t>B508/32</t>
  </si>
  <si>
    <t>B508/36</t>
  </si>
  <si>
    <t>B508/40</t>
  </si>
  <si>
    <t>B558.8/12.5</t>
  </si>
  <si>
    <t>B559/12.5</t>
  </si>
  <si>
    <t>B559/14.2</t>
  </si>
  <si>
    <t>B559/16</t>
  </si>
  <si>
    <t>B559/20</t>
  </si>
  <si>
    <t>B559/22.2</t>
  </si>
  <si>
    <t>B559/25</t>
  </si>
  <si>
    <t>B559/30</t>
  </si>
  <si>
    <t>B559/36</t>
  </si>
  <si>
    <t>B559/40</t>
  </si>
  <si>
    <t>B610/14.2</t>
  </si>
  <si>
    <t>B610/17.5</t>
  </si>
  <si>
    <t>B610/20</t>
  </si>
  <si>
    <t>B610/25</t>
  </si>
  <si>
    <t>B610/30</t>
  </si>
  <si>
    <t>B610/36</t>
  </si>
  <si>
    <t>B610/40</t>
  </si>
  <si>
    <t>CHS21.3x2.3</t>
  </si>
  <si>
    <t>CHS26.9x2.3</t>
  </si>
  <si>
    <t>CHS30x2.6</t>
  </si>
  <si>
    <t>CHS31.8x2.6</t>
  </si>
  <si>
    <t>CHS33.7x2.6</t>
  </si>
  <si>
    <t>CHS33.7x2.9</t>
  </si>
  <si>
    <t>CHS33.7x3.2</t>
  </si>
  <si>
    <t>CHS33.7x3.6</t>
  </si>
  <si>
    <t>CHS33.7x4</t>
  </si>
  <si>
    <t>CHS33.7x4.5</t>
  </si>
  <si>
    <t>CHS38x2.6</t>
  </si>
  <si>
    <t>CHS42.4x2.6</t>
  </si>
  <si>
    <t>CHS42.4x2.9</t>
  </si>
  <si>
    <t>CHS42.4x3.2</t>
  </si>
  <si>
    <t>CHS42.4x3.6</t>
  </si>
  <si>
    <t>CHS42.4x4</t>
  </si>
  <si>
    <t>CHS42.4x4.5</t>
  </si>
  <si>
    <t>CHS42.4x5</t>
  </si>
  <si>
    <t>CHS42.4x5.6</t>
  </si>
  <si>
    <t>CHS44.5x2.6</t>
  </si>
  <si>
    <t>CHS48.3x2.6</t>
  </si>
  <si>
    <t>CHS48.3x2.9</t>
  </si>
  <si>
    <t>CHS48.3x3.2</t>
  </si>
  <si>
    <t>CHS48.3x3.6</t>
  </si>
  <si>
    <t>CHS48.3x4</t>
  </si>
  <si>
    <t>CHS48.3x4.5</t>
  </si>
  <si>
    <t>CHS48.3x5</t>
  </si>
  <si>
    <t>CHS48.3x5.6</t>
  </si>
  <si>
    <t>CHS48.3x6.3</t>
  </si>
  <si>
    <t>CHS51x2.6</t>
  </si>
  <si>
    <t>CHS57x2.9</t>
  </si>
  <si>
    <t>CHS60.3x2.9</t>
  </si>
  <si>
    <t>CHS60.3x3.2</t>
  </si>
  <si>
    <t>CHS60.3x3.6</t>
  </si>
  <si>
    <t>CHS60.3x4</t>
  </si>
  <si>
    <t>CHS60.3x4.5</t>
  </si>
  <si>
    <t>CHS60.3x5</t>
  </si>
  <si>
    <t>CHS60.3x5.6</t>
  </si>
  <si>
    <t>CHS60.3x6.3</t>
  </si>
  <si>
    <t>CHS60.3x7.1</t>
  </si>
  <si>
    <t>CHS60.3x8</t>
  </si>
  <si>
    <t>CHS63.5x2.9</t>
  </si>
  <si>
    <t>CHS70x2.9</t>
  </si>
  <si>
    <t>CHS76.1x2.9</t>
  </si>
  <si>
    <t>CHS76.1x3.2</t>
  </si>
  <si>
    <t>CHS76.1x3.6</t>
  </si>
  <si>
    <t>CHS76.1x4</t>
  </si>
  <si>
    <t>CHS76.1x4.5</t>
  </si>
  <si>
    <t>CHS76.1x5</t>
  </si>
  <si>
    <t>CHS76.1x5.6</t>
  </si>
  <si>
    <t>CHS76.1x6.3</t>
  </si>
  <si>
    <t>CHS76.1x7.1</t>
  </si>
  <si>
    <t>CHS76.1x8</t>
  </si>
  <si>
    <t>CHS76.1x8.8</t>
  </si>
  <si>
    <t>CHS76.1x10</t>
  </si>
  <si>
    <t>CHS82.5x3.2</t>
  </si>
  <si>
    <t>CHS88.9x3.2</t>
  </si>
  <si>
    <t>CHS88.9x3.6</t>
  </si>
  <si>
    <t>CHS88.9x4</t>
  </si>
  <si>
    <t>CHS88.9x4.5</t>
  </si>
  <si>
    <t>CHS88.9x5</t>
  </si>
  <si>
    <t>CHS88.9x5.6</t>
  </si>
  <si>
    <t>CHS88.9x6.3</t>
  </si>
  <si>
    <t>CHS88.9x7.1</t>
  </si>
  <si>
    <t>CHS88.9x8</t>
  </si>
  <si>
    <t>CHS88.9x8.8</t>
  </si>
  <si>
    <t>CHS88.9x10</t>
  </si>
  <si>
    <t>CHS88.9x12.5</t>
  </si>
  <si>
    <t>CHS101.6x3.6</t>
  </si>
  <si>
    <t>CHS101.6x4</t>
  </si>
  <si>
    <t>CHS101.6x4.5</t>
  </si>
  <si>
    <t>CHS101.6x5</t>
  </si>
  <si>
    <t>CHS101.6x5.6</t>
  </si>
  <si>
    <t>CHS101.6x6.3</t>
  </si>
  <si>
    <t>CHS101.6x7.1</t>
  </si>
  <si>
    <t>CHS101.6x8</t>
  </si>
  <si>
    <t>CHS101.6x8.8</t>
  </si>
  <si>
    <t>CHS101.6x10</t>
  </si>
  <si>
    <t>CHS101.6x12.5</t>
  </si>
  <si>
    <t>CHS101.6x14.2</t>
  </si>
  <si>
    <t>CHS108x3.6</t>
  </si>
  <si>
    <t>CHS114.3x3.6</t>
  </si>
  <si>
    <t>CHS114.3x4</t>
  </si>
  <si>
    <t>CHS114.3x4.5</t>
  </si>
  <si>
    <t>CHS114.3x5</t>
  </si>
  <si>
    <t>CHS114.3x5.6</t>
  </si>
  <si>
    <t>CHS114.3x6.3</t>
  </si>
  <si>
    <t>CHS114.3x7.1</t>
  </si>
  <si>
    <t>CHS114.3x8</t>
  </si>
  <si>
    <t>CHS114.3x8.8</t>
  </si>
  <si>
    <t>CHS114.3x10</t>
  </si>
  <si>
    <t>CHS114.3x12.5</t>
  </si>
  <si>
    <t>CHS114.3x14.2</t>
  </si>
  <si>
    <t>CHS114.3x16</t>
  </si>
  <si>
    <t>CHS121x4</t>
  </si>
  <si>
    <t>CHS121x5</t>
  </si>
  <si>
    <t>CHS121x5.6</t>
  </si>
  <si>
    <t>CHS121x6.3</t>
  </si>
  <si>
    <t>CHS121x7.1</t>
  </si>
  <si>
    <t>CHS121x8</t>
  </si>
  <si>
    <t>CHS121x8.8</t>
  </si>
  <si>
    <t>CHS121x10</t>
  </si>
  <si>
    <t>CHS121x12.5</t>
  </si>
  <si>
    <t>CHS121x14.2</t>
  </si>
  <si>
    <t>CHS121x16</t>
  </si>
  <si>
    <t>CHS127x4.0</t>
  </si>
  <si>
    <t>CHS133x4</t>
  </si>
  <si>
    <t>CHS133x4.5</t>
  </si>
  <si>
    <t>CHS133x5</t>
  </si>
  <si>
    <t>CHS133x5.6</t>
  </si>
  <si>
    <t>CHS133x6.3</t>
  </si>
  <si>
    <t>CHS133x7.1</t>
  </si>
  <si>
    <t>CHS133x8</t>
  </si>
  <si>
    <t>CHS133x8.8</t>
  </si>
  <si>
    <t>CHS133x10</t>
  </si>
  <si>
    <t>CHS133x12.5</t>
  </si>
  <si>
    <t>CHS133x14.2</t>
  </si>
  <si>
    <t>CHS133x16</t>
  </si>
  <si>
    <t>CHS133x17.5</t>
  </si>
  <si>
    <t>CHS139.7x4</t>
  </si>
  <si>
    <t>CHS139.7x4.5</t>
  </si>
  <si>
    <t>CHS139.7x5</t>
  </si>
  <si>
    <t>CHS139.7x5.6</t>
  </si>
  <si>
    <t>CHS139.7x6.3</t>
  </si>
  <si>
    <t>CHS139.7x7.1</t>
  </si>
  <si>
    <t>CHS139.7x8</t>
  </si>
  <si>
    <t>CHS139.7x8.8</t>
  </si>
  <si>
    <t>CHS139.7x10</t>
  </si>
  <si>
    <t>CHS139.7x12.5</t>
  </si>
  <si>
    <t>CHS139.7x14.2</t>
  </si>
  <si>
    <t>CHS139.7x16</t>
  </si>
  <si>
    <t>CHS139.7x17.5</t>
  </si>
  <si>
    <t>CHS152.4x4.5</t>
  </si>
  <si>
    <t>CHS159x4.5</t>
  </si>
  <si>
    <t>CHS159x5</t>
  </si>
  <si>
    <t>CHS159x5.6</t>
  </si>
  <si>
    <t>CHS159x6.3</t>
  </si>
  <si>
    <t>CHS159x7.1</t>
  </si>
  <si>
    <t>CHS159x8</t>
  </si>
  <si>
    <t>CHS159x8.8</t>
  </si>
  <si>
    <t>CHS159x10</t>
  </si>
  <si>
    <t>CHS159x12.5</t>
  </si>
  <si>
    <t>CHS159x14.2</t>
  </si>
  <si>
    <t>CHS159x16</t>
  </si>
  <si>
    <t>CHS159x17.5</t>
  </si>
  <si>
    <t>CHS159x20</t>
  </si>
  <si>
    <t>CHS159x22.2</t>
  </si>
  <si>
    <t>CHS165.1x4.5</t>
  </si>
  <si>
    <t>CHS168.3x4.5</t>
  </si>
  <si>
    <t>CHS168.3x5</t>
  </si>
  <si>
    <t>CHS168.3x5.6</t>
  </si>
  <si>
    <t>CHS168.3x6.3</t>
  </si>
  <si>
    <t>CHS168.3x7.1</t>
  </si>
  <si>
    <t>CHS168.3x8</t>
  </si>
  <si>
    <t>CHS168.3x8.8</t>
  </si>
  <si>
    <t>CHS168.3x10</t>
  </si>
  <si>
    <t>CHS168.3x12.5</t>
  </si>
  <si>
    <t>CHS168.3x14.2</t>
  </si>
  <si>
    <t>CHS168.3x16</t>
  </si>
  <si>
    <t>CHS168.3x17.5</t>
  </si>
  <si>
    <t>CHS168.3x20</t>
  </si>
  <si>
    <t>CHS168.3x22.2</t>
  </si>
  <si>
    <t>CHS177.8x5.0</t>
  </si>
  <si>
    <t>CHS193.7x5.4</t>
  </si>
  <si>
    <t>CHS193.7x5.6</t>
  </si>
  <si>
    <t>CHS193.7x6.3</t>
  </si>
  <si>
    <t>CHS193.7x7.1</t>
  </si>
  <si>
    <t>CHS193.7x8</t>
  </si>
  <si>
    <t>CHS193.7x8.8</t>
  </si>
  <si>
    <t>CHS193.7x10</t>
  </si>
  <si>
    <t>CHS193.7x12.5</t>
  </si>
  <si>
    <t>CHS193.7x14.2</t>
  </si>
  <si>
    <t>CHS193.7x16</t>
  </si>
  <si>
    <t>CHS193.7x17.5</t>
  </si>
  <si>
    <t>CHS193.7x20</t>
  </si>
  <si>
    <t>CHS193.7x22.2</t>
  </si>
  <si>
    <t>CHS193.7x25</t>
  </si>
  <si>
    <t>CHS219.1x5.9</t>
  </si>
  <si>
    <t>CHS219.1x6.3</t>
  </si>
  <si>
    <t>CHS219.1x7.1</t>
  </si>
  <si>
    <t>CHS219.1x8</t>
  </si>
  <si>
    <t>CHS219.1x8.8</t>
  </si>
  <si>
    <t>CHS219.1x10</t>
  </si>
  <si>
    <t>CHS219.1x12.5</t>
  </si>
  <si>
    <t>CHS219.1x14.2</t>
  </si>
  <si>
    <t>CHS219.1x16</t>
  </si>
  <si>
    <t>CHS219.1x17.5</t>
  </si>
  <si>
    <t>CHS219.1x20</t>
  </si>
  <si>
    <t>CHS219.1x22.2</t>
  </si>
  <si>
    <t>CHS219.1x25</t>
  </si>
  <si>
    <t>CHS219.1x28</t>
  </si>
  <si>
    <t>CHS219.1x30</t>
  </si>
  <si>
    <t>CHS244.5x6.3</t>
  </si>
  <si>
    <t>CHS244.5x7.1</t>
  </si>
  <si>
    <t>CHS244.5x8</t>
  </si>
  <si>
    <t>CHS244.5x8.8</t>
  </si>
  <si>
    <t>CHS244.5x10</t>
  </si>
  <si>
    <t>CHS244.5x12.5</t>
  </si>
  <si>
    <t>CHS244.5x14.2</t>
  </si>
  <si>
    <t>CHS244.5x16</t>
  </si>
  <si>
    <t>CHS244.5x17.5</t>
  </si>
  <si>
    <t>CHS244.5x20</t>
  </si>
  <si>
    <t>CHS244.5x22.2</t>
  </si>
  <si>
    <t>CHS244.5x25</t>
  </si>
  <si>
    <t>CHS244.5x28</t>
  </si>
  <si>
    <t>CHS244.5x30</t>
  </si>
  <si>
    <t>CHS244.5x32</t>
  </si>
  <si>
    <t>CHS267x6.3</t>
  </si>
  <si>
    <t>CHS273x6.3</t>
  </si>
  <si>
    <t>CHS273x7.1</t>
  </si>
  <si>
    <t>CHS273x8</t>
  </si>
  <si>
    <t>CHS273x8.8</t>
  </si>
  <si>
    <t>CHS273x10</t>
  </si>
  <si>
    <t>CHS273x12.5</t>
  </si>
  <si>
    <t>CHS273x14.2</t>
  </si>
  <si>
    <t>CHS273x16</t>
  </si>
  <si>
    <t>CHS273x17.5</t>
  </si>
  <si>
    <t>CHS273x20</t>
  </si>
  <si>
    <t>CHS273x22.2</t>
  </si>
  <si>
    <t>CHS273x25</t>
  </si>
  <si>
    <t>CHS273x28</t>
  </si>
  <si>
    <t>CHS273x30</t>
  </si>
  <si>
    <t>CHS273x32</t>
  </si>
  <si>
    <t>CHS273x36</t>
  </si>
  <si>
    <t>CHS298.5x7.1</t>
  </si>
  <si>
    <t>CHS323.9x7.1</t>
  </si>
  <si>
    <t>CHS323.9x8</t>
  </si>
  <si>
    <t>CHS323.9x8.8</t>
  </si>
  <si>
    <t>CHS323.9x10</t>
  </si>
  <si>
    <t>CHS323.9x12.5</t>
  </si>
  <si>
    <t>CHS323.9x14.2</t>
  </si>
  <si>
    <t>CHS323.9x16</t>
  </si>
  <si>
    <t>CHS323.9x17.5</t>
  </si>
  <si>
    <t>CHS323.9x20</t>
  </si>
  <si>
    <t>CHS323.9x22.2</t>
  </si>
  <si>
    <t>CHS323.9x25</t>
  </si>
  <si>
    <t>CHS323.9x28</t>
  </si>
  <si>
    <t>CHS323.9x29</t>
  </si>
  <si>
    <t>CHS323.9x30</t>
  </si>
  <si>
    <t>CHS323.9x32</t>
  </si>
  <si>
    <t>CHS323.9x36</t>
  </si>
  <si>
    <t>CHS323.9x40</t>
  </si>
  <si>
    <t>CHS355.6x8</t>
  </si>
  <si>
    <t>CHS355.6x8.8</t>
  </si>
  <si>
    <t>CHS355.6x10</t>
  </si>
  <si>
    <t>CHS355.6x12.5</t>
  </si>
  <si>
    <t>CHS355.6x14.2</t>
  </si>
  <si>
    <t>CHS355.6x16</t>
  </si>
  <si>
    <t>CHS355.6x17.5</t>
  </si>
  <si>
    <t>CHS355.6x20</t>
  </si>
  <si>
    <t>CHS355.6x22.2</t>
  </si>
  <si>
    <t>CHS355.6x25</t>
  </si>
  <si>
    <t>CHS355.6x28</t>
  </si>
  <si>
    <t>CHS355.6x30</t>
  </si>
  <si>
    <t>CHS355.6x32</t>
  </si>
  <si>
    <t>CHS355.6x36</t>
  </si>
  <si>
    <t>CHS355.6x40</t>
  </si>
  <si>
    <t>CHS368x8.0</t>
  </si>
  <si>
    <t>CHS406.4x8.8</t>
  </si>
  <si>
    <t>CHS406.4x10</t>
  </si>
  <si>
    <t>CHS406.4x12.5</t>
  </si>
  <si>
    <t>CHS406.4x14.2</t>
  </si>
  <si>
    <t>CHS406.4x16</t>
  </si>
  <si>
    <t>CHS406.4x17.5</t>
  </si>
  <si>
    <t>CHS406.4x20</t>
  </si>
  <si>
    <t>CHS406.4x22.2</t>
  </si>
  <si>
    <t>CHS406.4x25</t>
  </si>
  <si>
    <t>CHS406.4x28</t>
  </si>
  <si>
    <t>CHS406.4x30</t>
  </si>
  <si>
    <t>CHS406.4x32</t>
  </si>
  <si>
    <t>CHS406.4x36</t>
  </si>
  <si>
    <t>CHS406.4x40</t>
  </si>
  <si>
    <t>CHS419x10.0</t>
  </si>
  <si>
    <t>CHS457x10</t>
  </si>
  <si>
    <t>CHS457x12.5</t>
  </si>
  <si>
    <t>CHS457x14.2</t>
  </si>
  <si>
    <t>CHS457x16</t>
  </si>
  <si>
    <t>CHS457x17.5</t>
  </si>
  <si>
    <t>CHS457x20</t>
  </si>
  <si>
    <t>CHS457x22.2</t>
  </si>
  <si>
    <t>CHS457x25</t>
  </si>
  <si>
    <t>CHS457x28</t>
  </si>
  <si>
    <t>CHS457x30</t>
  </si>
  <si>
    <t>CHS457x32</t>
  </si>
  <si>
    <t>CHS457x36</t>
  </si>
  <si>
    <t>CHS457x40</t>
  </si>
  <si>
    <t>CHS457.2x10.0</t>
  </si>
  <si>
    <t>CHS508x11.0</t>
  </si>
  <si>
    <t>CHS508x12.5</t>
  </si>
  <si>
    <t>CHS508x14.2</t>
  </si>
  <si>
    <t>CHS508x16</t>
  </si>
  <si>
    <t>CHS508x17.5</t>
  </si>
  <si>
    <t>CHS508x20</t>
  </si>
  <si>
    <t>CHS508x22.2</t>
  </si>
  <si>
    <t>CHS508x25</t>
  </si>
  <si>
    <t>CHS508x28</t>
  </si>
  <si>
    <t>CHS508x30</t>
  </si>
  <si>
    <t>CHS508x32</t>
  </si>
  <si>
    <t>CHS508x36</t>
  </si>
  <si>
    <t>CHS508x40</t>
  </si>
  <si>
    <t>CHS558.8x12.5</t>
  </si>
  <si>
    <t>CHS559x12.5</t>
  </si>
  <si>
    <t>CHS559x14.2</t>
  </si>
  <si>
    <t>CHS559x16</t>
  </si>
  <si>
    <t>CHS559x20</t>
  </si>
  <si>
    <t>CHS559x22.2</t>
  </si>
  <si>
    <t>CHS559x25</t>
  </si>
  <si>
    <t>CHS559x30</t>
  </si>
  <si>
    <t>CHS559x36</t>
  </si>
  <si>
    <t>CHS559x40</t>
  </si>
  <si>
    <t>CHS610x14.2</t>
  </si>
  <si>
    <t>CHS610x17.5</t>
  </si>
  <si>
    <t>CHS610x20</t>
  </si>
  <si>
    <t>CHS610x25</t>
  </si>
  <si>
    <t>CHS610x30</t>
  </si>
  <si>
    <t>CHS610x36</t>
  </si>
  <si>
    <t>CHS610x40</t>
  </si>
  <si>
    <t>Width##SECTION_PROPERTY##MILLIMETERS</t>
  </si>
  <si>
    <t>Height##SECTION_PROPERTY##MILLIMETERS</t>
  </si>
  <si>
    <t>Flange Thickness##SECTION_PROPERTY##MILLIMETERS</t>
  </si>
  <si>
    <t>Web Thickness##SECTION_PROPERTY##MILLIMETERS</t>
  </si>
  <si>
    <t>Web Fillet##SECTION_PROPERTY##MILLIMETERS</t>
  </si>
  <si>
    <t>UB127x76x13</t>
  </si>
  <si>
    <t>UB152x89x16</t>
  </si>
  <si>
    <t>UB178x102x19</t>
  </si>
  <si>
    <t>UB203x102x23</t>
  </si>
  <si>
    <t>UB203x133x25</t>
  </si>
  <si>
    <t>UB203x133x30</t>
  </si>
  <si>
    <t>UB254x102x22</t>
  </si>
  <si>
    <t>UB254x102x25</t>
  </si>
  <si>
    <t>UB254x102x28</t>
  </si>
  <si>
    <t>UB254x146x31</t>
  </si>
  <si>
    <t>UB254x146x37</t>
  </si>
  <si>
    <t>UB254x146x43</t>
  </si>
  <si>
    <t>UB305x102x25</t>
  </si>
  <si>
    <t>UB305x102x28</t>
  </si>
  <si>
    <t>UB305x102x33</t>
  </si>
  <si>
    <t>UB305x127x37</t>
  </si>
  <si>
    <t>UB305x127x42</t>
  </si>
  <si>
    <t>UB305x127x48</t>
  </si>
  <si>
    <t>UB305x165x40</t>
  </si>
  <si>
    <t>UB305x165x46</t>
  </si>
  <si>
    <t>UB305x165x54</t>
  </si>
  <si>
    <t>UB356x127x33</t>
  </si>
  <si>
    <t>UB356x127x39</t>
  </si>
  <si>
    <t>UB356x171x45</t>
  </si>
  <si>
    <t>UB356x171x51</t>
  </si>
  <si>
    <t>UB356x171x57</t>
  </si>
  <si>
    <t>UB356x171x67</t>
  </si>
  <si>
    <t>UB406x140x39</t>
  </si>
  <si>
    <t>UB406x140x46</t>
  </si>
  <si>
    <t>UB406x178x54</t>
  </si>
  <si>
    <t>UB406x178x60</t>
  </si>
  <si>
    <t>UB406x178x67</t>
  </si>
  <si>
    <t>UB406x178x74</t>
  </si>
  <si>
    <t>UB457x152x52</t>
  </si>
  <si>
    <t>UB457x152x60</t>
  </si>
  <si>
    <t>UB457x152x67</t>
  </si>
  <si>
    <t>UB457x152x74</t>
  </si>
  <si>
    <t>UB457x152x82</t>
  </si>
  <si>
    <t>UB457x191x67</t>
  </si>
  <si>
    <t>UB457x191x74</t>
  </si>
  <si>
    <t>UB457x191x82</t>
  </si>
  <si>
    <t>UB457x191x89</t>
  </si>
  <si>
    <t>UB457x191x98</t>
  </si>
  <si>
    <t>UB533x210x82</t>
  </si>
  <si>
    <t>UB533x210x92</t>
  </si>
  <si>
    <t>UB533x210x101</t>
  </si>
  <si>
    <t>UB533x210x109</t>
  </si>
  <si>
    <t>UB533x210x122</t>
  </si>
  <si>
    <t>UB610x229x101</t>
  </si>
  <si>
    <t>UB610x229x113</t>
  </si>
  <si>
    <t>UB610x229x125</t>
  </si>
  <si>
    <t>UB610x229x140</t>
  </si>
  <si>
    <t>UB610x305x149</t>
  </si>
  <si>
    <t>UB610x305x179</t>
  </si>
  <si>
    <t>UB610x305x238</t>
  </si>
  <si>
    <t>UB686x254x125</t>
  </si>
  <si>
    <t>UB686x254x140</t>
  </si>
  <si>
    <t>UB686x254x152</t>
  </si>
  <si>
    <t>UB686x254x170</t>
  </si>
  <si>
    <t>UB762x267x134</t>
  </si>
  <si>
    <t>UB762x267x147</t>
  </si>
  <si>
    <t>UB762x267x173</t>
  </si>
  <si>
    <t>UB762x267x197</t>
  </si>
  <si>
    <t>UB838x292x176</t>
  </si>
  <si>
    <t>UB838x292x194</t>
  </si>
  <si>
    <t>UB838x292x226</t>
  </si>
  <si>
    <t>UB914x305x201</t>
  </si>
  <si>
    <t>UB914x305x224</t>
  </si>
  <si>
    <t>UB914x305x253</t>
  </si>
  <si>
    <t>UB914x305x289</t>
  </si>
  <si>
    <t>UB914x419x343</t>
  </si>
  <si>
    <t>UB914x419x388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</si>
</sst>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"/>
    <numFmt numFmtId="165" formatCode="0.0"/>
    <numFmt numFmtId="166" formatCode="0.00000"/>
    <numFmt numFmtId="167" formatCode="0.000"/>
    <numFmt numFmtId="168" formatCode="0.00E+000"/>
    <numFmt numFmtId="169" formatCode="0.000000"/>
    <numFmt numFmtId="170" formatCode="0.0000"/>
    <numFmt numFmtId="171" formatCode="0.0000000000"/>
  </numFmts>
  <fonts count="46" x14ac:knownFonts="1">
    <font>
      <sz val="11"/>
      <color theme="1"/>
      <name val="Calibri"/>
      <family val="2"/>
      <scheme val="minor"/>
    </font>
    <font>
      <sz val="10"/>
      <name val="Swis721 Cn BT"/>
      <family val="2"/>
    </font>
    <font>
      <sz val="11"/>
      <name val="Swis721 Cn BT"/>
      <family val="2"/>
    </font>
    <font>
      <b/>
      <sz val="10"/>
      <name val="Swis721 Cn BT"/>
      <family val="2"/>
    </font>
    <font>
      <sz val="10"/>
      <color indexed="12"/>
      <name val="Swis721 Cn BT"/>
      <family val="2"/>
    </font>
    <font>
      <vertAlign val="superscript"/>
      <sz val="10"/>
      <name val="Swis721 Cn BT"/>
      <family val="2"/>
    </font>
    <font>
      <vertAlign val="subscript"/>
      <sz val="10"/>
      <name val="Swis721 Cn BT"/>
      <family val="2"/>
    </font>
    <font>
      <sz val="8"/>
      <name val="Swis721 Cn BT"/>
      <family val="2"/>
    </font>
    <font>
      <sz val="7.5"/>
      <name val="Swis721 Cn BT"/>
      <family val="2"/>
    </font>
    <font>
      <b/>
      <vertAlign val="subscript"/>
      <sz val="10"/>
      <name val="Swis721 Cn BT"/>
      <family val="2"/>
    </font>
    <font>
      <sz val="7"/>
      <name val="Swis721 Cn BT"/>
      <family val="2"/>
    </font>
    <font>
      <sz val="10"/>
      <color indexed="8"/>
      <name val="Swis721 Cn BT"/>
      <family val="2"/>
    </font>
    <font>
      <b/>
      <sz val="10"/>
      <color indexed="8"/>
      <name val="Swis721 Cn BT"/>
      <family val="2"/>
    </font>
    <font>
      <vertAlign val="subscript"/>
      <sz val="11.5"/>
      <name val="Swis721 Cn BT"/>
      <family val="2"/>
    </font>
    <font>
      <sz val="9"/>
      <name val="Swis721 Cn BT"/>
      <family val="2"/>
    </font>
    <font>
      <i/>
      <vertAlign val="superscript"/>
      <sz val="10"/>
      <name val="Swis721 Cn BT"/>
      <family val="2"/>
    </font>
    <font>
      <i/>
      <sz val="10"/>
      <name val="Swis721 Cn BT"/>
      <family val="2"/>
    </font>
    <font>
      <i/>
      <vertAlign val="subscript"/>
      <sz val="10"/>
      <name val="Swis721 Cn BT"/>
      <family val="2"/>
    </font>
    <font>
      <vertAlign val="subscript"/>
      <sz val="14.5"/>
      <name val="Swis721 Cn BT"/>
      <family val="2"/>
    </font>
    <font>
      <b/>
      <vertAlign val="superscript"/>
      <sz val="10"/>
      <name val="Swis721 Cn BT"/>
      <family val="2"/>
    </font>
    <font>
      <b/>
      <sz val="10"/>
      <name val="Calibri"/>
      <family val="2"/>
    </font>
    <font>
      <b/>
      <i/>
      <sz val="12"/>
      <color indexed="9"/>
      <name val="Calibri"/>
      <family val="2"/>
    </font>
    <font>
      <vertAlign val="subscript"/>
      <sz val="10"/>
      <name val="Calibri"/>
      <family val="2"/>
    </font>
    <font>
      <vertAlign val="superscript"/>
      <sz val="10"/>
      <name val="Calibri"/>
      <family val="2"/>
    </font>
    <font>
      <b/>
      <i/>
      <sz val="10"/>
      <color indexed="9"/>
      <name val="Calibri"/>
      <family val="2"/>
    </font>
    <font>
      <sz val="10"/>
      <color indexed="12"/>
      <name val="Calibri"/>
      <family val="2"/>
    </font>
    <font>
      <sz val="50"/>
      <name val="Calibri"/>
      <family val="2"/>
    </font>
    <font>
      <sz val="12"/>
      <name val="Swis721 Cn BT"/>
      <family val="2"/>
    </font>
    <font>
      <sz val="12"/>
      <color indexed="15"/>
      <name val="Swis721 Cn BT"/>
      <family val="2"/>
    </font>
    <font>
      <vertAlign val="superscript"/>
      <sz val="10"/>
      <color indexed="8"/>
      <name val="Swis721 Cn BT"/>
      <family val="2"/>
    </font>
    <font>
      <b/>
      <sz val="10"/>
      <color indexed="12"/>
      <name val="Swis721 Cn BT"/>
      <family val="2"/>
    </font>
    <font>
      <b/>
      <sz val="10"/>
      <color indexed="12"/>
      <name val="Calibri"/>
      <family val="2"/>
    </font>
    <font>
      <sz val="10"/>
      <color indexed="30"/>
      <name val="Swis721 Cn BT"/>
      <family val="2"/>
    </font>
    <font>
      <b/>
      <sz val="12"/>
      <name val="Swis721 Cn BT"/>
      <family val="2"/>
    </font>
    <font>
      <i/>
      <sz val="10"/>
      <name val="Calibri"/>
      <family val="2"/>
    </font>
    <font>
      <b/>
      <vertAlign val="superscript"/>
      <sz val="10"/>
      <name val="Calibri"/>
      <family val="2"/>
    </font>
    <font>
      <sz val="10"/>
      <color indexed="9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D4D4D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26"/>
      </patternFill>
    </fill>
    <fill>
      <patternFill patternType="solid">
        <fgColor indexed="43"/>
        <bgColor indexed="13"/>
      </patternFill>
    </fill>
    <fill>
      <patternFill patternType="solid">
        <fgColor indexed="11"/>
        <bgColor indexed="49"/>
      </patternFill>
    </fill>
    <fill>
      <patternFill patternType="solid">
        <fgColor indexed="12"/>
        <bgColor indexed="39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/>
      <right/>
      <top style="hair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5">
    <xf numFmtId="0" fontId="0" fillId="0" borderId="0"/>
    <xf numFmtId="1" fontId="1" fillId="0" borderId="0">
      <alignment horizontal="left" vertical="center"/>
    </xf>
    <xf numFmtId="1" fontId="4" fillId="0" borderId="2" applyProtection="0">
      <alignment horizontal="left" vertical="center"/>
    </xf>
    <xf numFmtId="165" fontId="11" fillId="0" borderId="2" applyProtection="0">
      <alignment horizontal="left" vertical="center"/>
    </xf>
    <xf numFmtId="0" fontId="2" fillId="0" borderId="0"/>
  </cellStyleXfs>
  <cellXfs count="311">
    <xf numFmtId="0" fontId="0" fillId="0" borderId="0" xfId="0"/>
    <xf numFmtId="1" fontId="2" fillId="0" borderId="0" xfId="1" applyFont="1" applyAlignment="1">
      <alignment horizontal="left" vertical="center"/>
    </xf>
    <xf numFmtId="1" fontId="1" fillId="0" borderId="0" xfId="1" applyFont="1" applyFill="1" applyBorder="1" applyAlignment="1">
      <alignment horizontal="left" vertical="center"/>
    </xf>
    <xf numFmtId="1" fontId="3" fillId="0" borderId="0" xfId="1" applyFont="1" applyFill="1" applyBorder="1" applyAlignment="1">
      <alignment horizontal="left" vertical="center"/>
    </xf>
    <xf numFmtId="1" fontId="1" fillId="0" borderId="0" xfId="1" applyFont="1" applyAlignment="1">
      <alignment horizontal="left" vertical="center"/>
    </xf>
    <xf numFmtId="1" fontId="3" fillId="0" borderId="0" xfId="1" applyFont="1" applyBorder="1" applyAlignment="1">
      <alignment horizontal="left" vertical="center"/>
    </xf>
    <xf numFmtId="1" fontId="1" fillId="0" borderId="0" xfId="1" applyFont="1" applyBorder="1" applyAlignment="1">
      <alignment horizontal="left" vertical="center"/>
    </xf>
    <xf numFmtId="1" fontId="1" fillId="0" borderId="1" xfId="1" applyNumberFormat="1" applyFont="1" applyBorder="1" applyAlignment="1">
      <alignment horizontal="center" vertical="center"/>
    </xf>
    <xf numFmtId="0" fontId="1" fillId="0" borderId="1" xfId="1" applyNumberFormat="1" applyFont="1" applyBorder="1" applyAlignment="1">
      <alignment vertical="center"/>
    </xf>
    <xf numFmtId="1" fontId="1" fillId="0" borderId="1" xfId="1" applyFont="1" applyBorder="1" applyAlignment="1">
      <alignment horizontal="left" vertical="center"/>
    </xf>
    <xf numFmtId="1" fontId="4" fillId="0" borderId="1" xfId="1" applyFont="1" applyFill="1" applyBorder="1" applyAlignment="1">
      <alignment horizontal="center" vertical="center"/>
    </xf>
    <xf numFmtId="1" fontId="3" fillId="0" borderId="2" xfId="1" applyFont="1" applyBorder="1" applyAlignment="1">
      <alignment horizontal="left" vertical="center"/>
    </xf>
    <xf numFmtId="1" fontId="1" fillId="0" borderId="2" xfId="1" applyFont="1" applyBorder="1" applyAlignment="1">
      <alignment horizontal="left" vertical="center"/>
    </xf>
    <xf numFmtId="1" fontId="3" fillId="0" borderId="0" xfId="1" applyFont="1" applyAlignment="1">
      <alignment horizontal="left" vertical="center"/>
    </xf>
    <xf numFmtId="1" fontId="4" fillId="0" borderId="2" xfId="2" applyFont="1" applyBorder="1" applyProtection="1">
      <alignment horizontal="left" vertical="center"/>
    </xf>
    <xf numFmtId="1" fontId="4" fillId="0" borderId="3" xfId="2" applyFont="1" applyBorder="1" applyProtection="1">
      <alignment horizontal="left" vertical="center"/>
    </xf>
    <xf numFmtId="1" fontId="1" fillId="0" borderId="3" xfId="1" applyFont="1" applyBorder="1" applyAlignment="1">
      <alignment horizontal="left" vertical="center"/>
    </xf>
    <xf numFmtId="1" fontId="4" fillId="0" borderId="0" xfId="2" applyFont="1" applyBorder="1" applyProtection="1">
      <alignment horizontal="left" vertical="center"/>
    </xf>
    <xf numFmtId="1" fontId="3" fillId="0" borderId="4" xfId="1" applyFont="1" applyBorder="1" applyAlignment="1">
      <alignment horizontal="left" vertical="center"/>
    </xf>
    <xf numFmtId="1" fontId="1" fillId="0" borderId="4" xfId="1" applyFont="1" applyBorder="1">
      <alignment horizontal="left" vertical="center"/>
    </xf>
    <xf numFmtId="1" fontId="1" fillId="0" borderId="4" xfId="1" applyFont="1" applyBorder="1" applyAlignment="1">
      <alignment horizontal="left" vertical="center"/>
    </xf>
    <xf numFmtId="1" fontId="1" fillId="0" borderId="0" xfId="1" applyFont="1">
      <alignment horizontal="left" vertical="center"/>
    </xf>
    <xf numFmtId="1" fontId="1" fillId="0" borderId="5" xfId="1" applyFont="1" applyBorder="1" applyAlignment="1">
      <alignment horizontal="left" vertical="center"/>
    </xf>
    <xf numFmtId="1" fontId="3" fillId="0" borderId="4" xfId="1" applyFont="1" applyBorder="1" applyAlignment="1">
      <alignment horizontal="left"/>
    </xf>
    <xf numFmtId="1" fontId="3" fillId="0" borderId="0" xfId="1" applyFont="1" applyAlignment="1">
      <alignment horizontal="left"/>
    </xf>
    <xf numFmtId="1" fontId="1" fillId="0" borderId="6" xfId="1" applyFont="1" applyBorder="1">
      <alignment horizontal="left" vertical="center"/>
    </xf>
    <xf numFmtId="1" fontId="1" fillId="0" borderId="7" xfId="1" applyFont="1" applyBorder="1">
      <alignment horizontal="left" vertical="center"/>
    </xf>
    <xf numFmtId="1" fontId="7" fillId="0" borderId="8" xfId="1" applyFont="1" applyBorder="1">
      <alignment horizontal="left" vertical="center"/>
    </xf>
    <xf numFmtId="1" fontId="1" fillId="0" borderId="1" xfId="1" applyFont="1" applyBorder="1">
      <alignment horizontal="left" vertical="center"/>
    </xf>
    <xf numFmtId="1" fontId="1" fillId="0" borderId="1" xfId="1" applyFont="1" applyBorder="1" applyAlignment="1">
      <alignment horizontal="center" vertical="center"/>
    </xf>
    <xf numFmtId="1" fontId="1" fillId="0" borderId="0" xfId="1" applyFont="1" applyBorder="1" applyAlignment="1">
      <alignment horizontal="center" vertical="center"/>
    </xf>
    <xf numFmtId="1" fontId="1" fillId="0" borderId="9" xfId="1" applyFont="1" applyBorder="1" applyAlignment="1">
      <alignment horizontal="center" vertical="center"/>
    </xf>
    <xf numFmtId="2" fontId="1" fillId="0" borderId="0" xfId="1" applyNumberFormat="1" applyFont="1" applyAlignment="1">
      <alignment horizontal="left" vertical="center"/>
    </xf>
    <xf numFmtId="1" fontId="1" fillId="0" borderId="10" xfId="1" applyFont="1" applyBorder="1">
      <alignment horizontal="left" vertical="center"/>
    </xf>
    <xf numFmtId="1" fontId="1" fillId="0" borderId="0" xfId="1" applyFont="1" applyAlignment="1">
      <alignment horizontal="center" vertical="center"/>
    </xf>
    <xf numFmtId="1" fontId="1" fillId="0" borderId="11" xfId="1" applyFont="1" applyBorder="1" applyAlignment="1">
      <alignment horizontal="center" vertical="center"/>
    </xf>
    <xf numFmtId="1" fontId="1" fillId="0" borderId="12" xfId="1" applyFont="1" applyBorder="1">
      <alignment horizontal="left" vertical="center"/>
    </xf>
    <xf numFmtId="1" fontId="1" fillId="0" borderId="4" xfId="1" applyFont="1" applyBorder="1" applyAlignment="1">
      <alignment horizontal="center" vertical="center"/>
    </xf>
    <xf numFmtId="1" fontId="1" fillId="0" borderId="13" xfId="1" applyFont="1" applyBorder="1" applyAlignment="1">
      <alignment horizontal="center" vertical="center"/>
    </xf>
    <xf numFmtId="1" fontId="1" fillId="0" borderId="5" xfId="1" applyFont="1" applyBorder="1" applyAlignment="1">
      <alignment horizontal="center" vertical="center"/>
    </xf>
    <xf numFmtId="1" fontId="7" fillId="0" borderId="6" xfId="1" applyFont="1" applyBorder="1">
      <alignment horizontal="left" vertical="center"/>
    </xf>
    <xf numFmtId="1" fontId="1" fillId="0" borderId="5" xfId="1" applyFont="1" applyBorder="1">
      <alignment horizontal="left" vertical="center"/>
    </xf>
    <xf numFmtId="1" fontId="1" fillId="0" borderId="7" xfId="1" applyFont="1" applyBorder="1" applyAlignment="1">
      <alignment horizontal="center" vertical="center"/>
    </xf>
    <xf numFmtId="1" fontId="1" fillId="0" borderId="8" xfId="1" applyFont="1" applyBorder="1">
      <alignment horizontal="left" vertical="center"/>
    </xf>
    <xf numFmtId="1" fontId="8" fillId="0" borderId="8" xfId="1" applyFont="1" applyBorder="1">
      <alignment horizontal="left" vertical="center"/>
    </xf>
    <xf numFmtId="1" fontId="1" fillId="0" borderId="0" xfId="1" applyFont="1" applyAlignment="1">
      <alignment horizontal="left" vertical="center" wrapText="1"/>
    </xf>
    <xf numFmtId="1" fontId="3" fillId="0" borderId="0" xfId="1" applyFont="1">
      <alignment horizontal="left" vertical="center"/>
    </xf>
    <xf numFmtId="1" fontId="7" fillId="0" borderId="0" xfId="1" applyFont="1">
      <alignment horizontal="left" vertical="center"/>
    </xf>
    <xf numFmtId="1" fontId="1" fillId="0" borderId="9" xfId="1" applyFont="1" applyBorder="1" applyAlignment="1">
      <alignment horizontal="left" vertical="center"/>
    </xf>
    <xf numFmtId="1" fontId="1" fillId="0" borderId="0" xfId="1" applyFont="1" applyBorder="1">
      <alignment horizontal="left" vertical="center"/>
    </xf>
    <xf numFmtId="1" fontId="1" fillId="0" borderId="11" xfId="1" applyFont="1" applyBorder="1" applyAlignment="1">
      <alignment horizontal="left" vertical="center"/>
    </xf>
    <xf numFmtId="1" fontId="1" fillId="0" borderId="13" xfId="1" applyFont="1" applyBorder="1" applyAlignment="1">
      <alignment horizontal="left" vertical="center"/>
    </xf>
    <xf numFmtId="1" fontId="1" fillId="0" borderId="1" xfId="1" applyFont="1" applyBorder="1" applyAlignment="1">
      <alignment horizontal="left" vertical="center" wrapText="1"/>
    </xf>
    <xf numFmtId="1" fontId="1" fillId="0" borderId="9" xfId="1" applyFont="1" applyBorder="1" applyAlignment="1">
      <alignment horizontal="left" vertical="center" wrapText="1"/>
    </xf>
    <xf numFmtId="1" fontId="1" fillId="0" borderId="11" xfId="1" applyFont="1" applyBorder="1" applyAlignment="1">
      <alignment horizontal="left" vertical="center" wrapText="1"/>
    </xf>
    <xf numFmtId="1" fontId="1" fillId="0" borderId="4" xfId="1" applyFont="1" applyBorder="1" applyAlignment="1">
      <alignment horizontal="left" vertical="center" wrapText="1"/>
    </xf>
    <xf numFmtId="1" fontId="1" fillId="0" borderId="13" xfId="1" applyFont="1" applyBorder="1" applyAlignment="1">
      <alignment horizontal="left" vertical="center" wrapText="1"/>
    </xf>
    <xf numFmtId="1" fontId="1" fillId="0" borderId="0" xfId="1" applyFont="1" applyBorder="1" applyAlignment="1">
      <alignment horizontal="center"/>
    </xf>
    <xf numFmtId="1" fontId="1" fillId="0" borderId="5" xfId="1" applyFont="1" applyBorder="1" applyAlignment="1">
      <alignment horizontal="center"/>
    </xf>
    <xf numFmtId="164" fontId="1" fillId="0" borderId="5" xfId="1" applyNumberFormat="1" applyFont="1" applyBorder="1" applyAlignment="1">
      <alignment horizontal="left" vertical="center"/>
    </xf>
    <xf numFmtId="164" fontId="1" fillId="0" borderId="0" xfId="1" applyNumberFormat="1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left" vertical="center"/>
    </xf>
    <xf numFmtId="1" fontId="3" fillId="0" borderId="0" xfId="1" applyFont="1" applyBorder="1" applyAlignment="1">
      <alignment horizontal="left"/>
    </xf>
    <xf numFmtId="1" fontId="1" fillId="0" borderId="0" xfId="1" applyNumberFormat="1" applyFont="1" applyBorder="1" applyAlignment="1">
      <alignment horizontal="left" vertical="center"/>
    </xf>
    <xf numFmtId="165" fontId="3" fillId="0" borderId="14" xfId="1" applyNumberFormat="1" applyFont="1" applyFill="1" applyBorder="1" applyAlignment="1">
      <alignment horizontal="center" vertical="center"/>
    </xf>
    <xf numFmtId="1" fontId="1" fillId="0" borderId="0" xfId="1" applyFont="1" applyAlignment="1">
      <alignment horizontal="right" vertical="center"/>
    </xf>
    <xf numFmtId="1" fontId="1" fillId="0" borderId="14" xfId="1" applyFont="1" applyFill="1" applyBorder="1" applyAlignment="1">
      <alignment horizontal="center" vertical="center"/>
    </xf>
    <xf numFmtId="1" fontId="3" fillId="0" borderId="4" xfId="1" applyFont="1" applyBorder="1">
      <alignment horizontal="left" vertical="center"/>
    </xf>
    <xf numFmtId="1" fontId="10" fillId="0" borderId="0" xfId="1" applyFont="1" applyAlignment="1">
      <alignment horizontal="left" vertical="center"/>
    </xf>
    <xf numFmtId="165" fontId="11" fillId="0" borderId="2" xfId="3">
      <alignment horizontal="left" vertical="center"/>
    </xf>
    <xf numFmtId="2" fontId="1" fillId="0" borderId="0" xfId="1" applyNumberFormat="1" applyFont="1" applyBorder="1" applyAlignment="1">
      <alignment horizontal="left" vertical="center"/>
    </xf>
    <xf numFmtId="2" fontId="11" fillId="0" borderId="0" xfId="3" applyNumberFormat="1" applyBorder="1">
      <alignment horizontal="left" vertical="center"/>
    </xf>
    <xf numFmtId="165" fontId="11" fillId="0" borderId="0" xfId="3" applyBorder="1">
      <alignment horizontal="left" vertical="center"/>
    </xf>
    <xf numFmtId="2" fontId="3" fillId="0" borderId="0" xfId="1" applyNumberFormat="1" applyFont="1" applyBorder="1" applyAlignment="1">
      <alignment horizontal="left" vertical="center"/>
    </xf>
    <xf numFmtId="2" fontId="12" fillId="0" borderId="0" xfId="3" applyNumberFormat="1" applyFont="1" applyBorder="1">
      <alignment horizontal="left" vertical="center"/>
    </xf>
    <xf numFmtId="1" fontId="1" fillId="0" borderId="0" xfId="1" applyNumberFormat="1" applyFont="1" applyAlignment="1">
      <alignment horizontal="left" vertical="center"/>
    </xf>
    <xf numFmtId="1" fontId="3" fillId="0" borderId="0" xfId="1" applyNumberFormat="1" applyFont="1" applyAlignment="1">
      <alignment horizontal="left" vertical="center"/>
    </xf>
    <xf numFmtId="1" fontId="7" fillId="0" borderId="0" xfId="1" applyFont="1" applyAlignment="1">
      <alignment horizontal="left" vertical="top" wrapText="1"/>
    </xf>
    <xf numFmtId="1" fontId="3" fillId="0" borderId="14" xfId="1" applyFont="1" applyBorder="1" applyAlignment="1">
      <alignment horizontal="left" vertical="center"/>
    </xf>
    <xf numFmtId="1" fontId="3" fillId="0" borderId="15" xfId="1" applyFont="1" applyBorder="1" applyAlignment="1">
      <alignment horizontal="left" vertical="center"/>
    </xf>
    <xf numFmtId="1" fontId="3" fillId="0" borderId="15" xfId="1" applyFont="1" applyBorder="1" applyAlignment="1">
      <alignment horizontal="center" vertical="center"/>
    </xf>
    <xf numFmtId="1" fontId="1" fillId="0" borderId="6" xfId="1" applyFont="1" applyBorder="1" applyAlignment="1">
      <alignment horizontal="left" vertical="center"/>
    </xf>
    <xf numFmtId="1" fontId="1" fillId="0" borderId="15" xfId="1" applyFont="1" applyBorder="1" applyAlignment="1">
      <alignment horizontal="left" vertical="center"/>
    </xf>
    <xf numFmtId="1" fontId="1" fillId="0" borderId="15" xfId="1" applyFont="1" applyBorder="1" applyAlignment="1">
      <alignment horizontal="center" vertical="center"/>
    </xf>
    <xf numFmtId="1" fontId="1" fillId="0" borderId="14" xfId="1" applyFont="1" applyBorder="1" applyAlignment="1">
      <alignment horizontal="center" vertical="center"/>
    </xf>
    <xf numFmtId="165" fontId="1" fillId="0" borderId="15" xfId="1" applyNumberFormat="1" applyFont="1" applyBorder="1" applyAlignment="1">
      <alignment horizontal="center" vertical="center"/>
    </xf>
    <xf numFmtId="2" fontId="1" fillId="0" borderId="14" xfId="1" applyNumberFormat="1" applyFont="1" applyBorder="1" applyAlignment="1">
      <alignment horizontal="center" vertical="center"/>
    </xf>
    <xf numFmtId="1" fontId="1" fillId="0" borderId="15" xfId="1" applyNumberFormat="1" applyFont="1" applyBorder="1" applyAlignment="1">
      <alignment horizontal="center" vertical="center"/>
    </xf>
    <xf numFmtId="1" fontId="1" fillId="0" borderId="16" xfId="1" applyFont="1" applyBorder="1" applyAlignment="1">
      <alignment horizontal="left" vertical="center"/>
    </xf>
    <xf numFmtId="1" fontId="3" fillId="0" borderId="11" xfId="1" applyFont="1" applyBorder="1" applyAlignment="1">
      <alignment horizontal="left" vertical="center"/>
    </xf>
    <xf numFmtId="1" fontId="3" fillId="0" borderId="17" xfId="1" applyFont="1" applyBorder="1" applyAlignment="1">
      <alignment horizontal="left" vertical="center"/>
    </xf>
    <xf numFmtId="1" fontId="1" fillId="0" borderId="18" xfId="1" applyFont="1" applyBorder="1" applyAlignment="1">
      <alignment horizontal="left" vertical="center"/>
    </xf>
    <xf numFmtId="1" fontId="1" fillId="0" borderId="19" xfId="1" applyFont="1" applyBorder="1" applyAlignment="1">
      <alignment horizontal="left" vertical="center"/>
    </xf>
    <xf numFmtId="1" fontId="1" fillId="0" borderId="20" xfId="1" applyFont="1" applyBorder="1" applyAlignment="1">
      <alignment horizontal="left" vertical="center"/>
    </xf>
    <xf numFmtId="1" fontId="1" fillId="0" borderId="21" xfId="1" applyFont="1" applyBorder="1" applyAlignment="1">
      <alignment horizontal="left" vertical="center"/>
    </xf>
    <xf numFmtId="1" fontId="1" fillId="0" borderId="22" xfId="1" applyFont="1" applyBorder="1" applyAlignment="1">
      <alignment horizontal="left" vertical="center"/>
    </xf>
    <xf numFmtId="165" fontId="1" fillId="0" borderId="15" xfId="1" applyNumberFormat="1" applyFont="1" applyFill="1" applyBorder="1" applyAlignment="1">
      <alignment horizontal="center" vertical="center"/>
    </xf>
    <xf numFmtId="1" fontId="1" fillId="0" borderId="15" xfId="1" applyNumberFormat="1" applyFont="1" applyFill="1" applyBorder="1" applyAlignment="1">
      <alignment horizontal="center" vertical="center"/>
    </xf>
    <xf numFmtId="2" fontId="1" fillId="0" borderId="15" xfId="1" applyNumberFormat="1" applyFont="1" applyBorder="1" applyAlignment="1">
      <alignment horizontal="center" vertical="center"/>
    </xf>
    <xf numFmtId="2" fontId="1" fillId="0" borderId="15" xfId="1" applyNumberFormat="1" applyFont="1" applyFill="1" applyBorder="1" applyAlignment="1">
      <alignment horizontal="center" vertical="center"/>
    </xf>
    <xf numFmtId="1" fontId="1" fillId="0" borderId="23" xfId="1" applyFont="1" applyBorder="1" applyAlignment="1">
      <alignment horizontal="left" vertical="center"/>
    </xf>
    <xf numFmtId="1" fontId="1" fillId="0" borderId="15" xfId="1" applyFont="1" applyFill="1" applyBorder="1" applyAlignment="1">
      <alignment horizontal="center" vertical="center"/>
    </xf>
    <xf numFmtId="1" fontId="1" fillId="0" borderId="24" xfId="1" applyFont="1" applyBorder="1" applyAlignment="1">
      <alignment horizontal="left" vertical="center"/>
    </xf>
    <xf numFmtId="1" fontId="1" fillId="0" borderId="25" xfId="1" applyFont="1" applyBorder="1" applyAlignment="1">
      <alignment horizontal="left" vertical="center"/>
    </xf>
    <xf numFmtId="1" fontId="1" fillId="0" borderId="26" xfId="1" applyFont="1" applyBorder="1" applyAlignment="1">
      <alignment horizontal="left" vertical="center"/>
    </xf>
    <xf numFmtId="1" fontId="1" fillId="0" borderId="27" xfId="1" applyFont="1" applyBorder="1" applyAlignment="1">
      <alignment horizontal="left" vertical="center"/>
    </xf>
    <xf numFmtId="2" fontId="1" fillId="0" borderId="15" xfId="1" applyNumberFormat="1" applyFont="1" applyBorder="1" applyAlignment="1">
      <alignment horizontal="left" vertical="center"/>
    </xf>
    <xf numFmtId="165" fontId="1" fillId="0" borderId="15" xfId="1" applyNumberFormat="1" applyFont="1" applyBorder="1" applyAlignment="1">
      <alignment horizontal="left" vertical="center"/>
    </xf>
    <xf numFmtId="1" fontId="3" fillId="0" borderId="6" xfId="1" applyFont="1" applyBorder="1" applyAlignment="1">
      <alignment horizontal="left" vertical="center"/>
    </xf>
    <xf numFmtId="1" fontId="1" fillId="0" borderId="7" xfId="1" applyFont="1" applyBorder="1" applyAlignment="1">
      <alignment horizontal="left" vertical="center"/>
    </xf>
    <xf numFmtId="165" fontId="11" fillId="0" borderId="5" xfId="3" applyFont="1" applyBorder="1" applyProtection="1">
      <alignment horizontal="left" vertical="center"/>
    </xf>
    <xf numFmtId="165" fontId="11" fillId="0" borderId="7" xfId="3" applyFont="1" applyBorder="1" applyProtection="1">
      <alignment horizontal="left" vertical="center"/>
    </xf>
    <xf numFmtId="1" fontId="3" fillId="0" borderId="5" xfId="1" applyFont="1" applyBorder="1" applyAlignment="1">
      <alignment horizontal="left" vertical="center"/>
    </xf>
    <xf numFmtId="1" fontId="3" fillId="0" borderId="7" xfId="1" applyFont="1" applyBorder="1" applyAlignment="1">
      <alignment horizontal="left" vertical="center"/>
    </xf>
    <xf numFmtId="1" fontId="14" fillId="0" borderId="0" xfId="1" applyFont="1">
      <alignment horizontal="left" vertical="center"/>
    </xf>
    <xf numFmtId="1" fontId="4" fillId="0" borderId="0" xfId="1" applyFont="1" applyAlignment="1">
      <alignment horizontal="left" vertical="center"/>
    </xf>
    <xf numFmtId="1" fontId="1" fillId="0" borderId="28" xfId="1" applyFont="1" applyBorder="1" applyAlignment="1">
      <alignment horizontal="left" vertical="center"/>
    </xf>
    <xf numFmtId="1" fontId="1" fillId="0" borderId="29" xfId="1" applyFont="1" applyBorder="1" applyAlignment="1">
      <alignment horizontal="left" vertical="center"/>
    </xf>
    <xf numFmtId="1" fontId="1" fillId="0" borderId="30" xfId="1" applyFont="1" applyBorder="1" applyAlignment="1">
      <alignment horizontal="left" vertical="center"/>
    </xf>
    <xf numFmtId="165" fontId="1" fillId="0" borderId="0" xfId="1" applyNumberFormat="1" applyFont="1" applyAlignment="1">
      <alignment horizontal="left" vertical="center"/>
    </xf>
    <xf numFmtId="165" fontId="11" fillId="0" borderId="0" xfId="3" applyFont="1" applyBorder="1" applyProtection="1">
      <alignment horizontal="left" vertical="center"/>
    </xf>
    <xf numFmtId="1" fontId="1" fillId="0" borderId="0" xfId="1" applyFont="1" applyAlignment="1">
      <alignment horizontal="center"/>
    </xf>
    <xf numFmtId="165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10" fontId="1" fillId="0" borderId="0" xfId="1" applyNumberFormat="1" applyFont="1" applyAlignment="1">
      <alignment horizontal="center"/>
    </xf>
    <xf numFmtId="1" fontId="3" fillId="0" borderId="4" xfId="1" applyFont="1" applyFill="1" applyBorder="1">
      <alignment horizontal="left" vertical="center"/>
    </xf>
    <xf numFmtId="1" fontId="1" fillId="0" borderId="4" xfId="1" applyFont="1" applyFill="1" applyBorder="1">
      <alignment horizontal="left" vertical="center"/>
    </xf>
    <xf numFmtId="1" fontId="1" fillId="0" borderId="0" xfId="1" applyFont="1" applyFill="1">
      <alignment horizontal="left" vertical="center"/>
    </xf>
    <xf numFmtId="1" fontId="3" fillId="0" borderId="14" xfId="1" applyFont="1" applyBorder="1">
      <alignment horizontal="left" vertical="center"/>
    </xf>
    <xf numFmtId="1" fontId="1" fillId="0" borderId="14" xfId="1" applyFont="1" applyBorder="1">
      <alignment horizontal="left" vertical="center"/>
    </xf>
    <xf numFmtId="166" fontId="1" fillId="0" borderId="14" xfId="1" applyNumberFormat="1" applyFont="1" applyBorder="1">
      <alignment horizontal="left" vertical="center"/>
    </xf>
    <xf numFmtId="1" fontId="1" fillId="0" borderId="0" xfId="1" applyFont="1" applyFill="1" applyAlignment="1">
      <alignment horizontal="left" vertical="center"/>
    </xf>
    <xf numFmtId="1" fontId="1" fillId="0" borderId="10" xfId="1" applyFont="1" applyBorder="1" applyAlignment="1">
      <alignment horizontal="left" vertical="center"/>
    </xf>
    <xf numFmtId="1" fontId="1" fillId="0" borderId="12" xfId="1" applyFont="1" applyBorder="1" applyAlignment="1">
      <alignment horizontal="left" vertical="center"/>
    </xf>
    <xf numFmtId="1" fontId="3" fillId="0" borderId="4" xfId="1" applyFont="1" applyBorder="1" applyAlignment="1">
      <alignment horizontal="left" vertical="top"/>
    </xf>
    <xf numFmtId="1" fontId="4" fillId="0" borderId="0" xfId="1" applyFont="1" applyAlignment="1">
      <alignment horizontal="center" vertical="center"/>
    </xf>
    <xf numFmtId="1" fontId="3" fillId="0" borderId="5" xfId="1" applyFont="1" applyBorder="1" applyAlignment="1">
      <alignment horizontal="center" vertical="center"/>
    </xf>
    <xf numFmtId="1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1" fontId="1" fillId="0" borderId="5" xfId="1" applyNumberFormat="1" applyFont="1" applyBorder="1">
      <alignment horizontal="left" vertical="center"/>
    </xf>
    <xf numFmtId="1" fontId="1" fillId="0" borderId="0" xfId="1" applyNumberFormat="1" applyFont="1">
      <alignment horizontal="left" vertical="center"/>
    </xf>
    <xf numFmtId="2" fontId="1" fillId="0" borderId="0" xfId="1" applyNumberFormat="1" applyFont="1" applyFill="1">
      <alignment horizontal="left" vertical="center"/>
    </xf>
    <xf numFmtId="1" fontId="20" fillId="0" borderId="0" xfId="1" applyFont="1" applyFill="1" applyAlignment="1">
      <alignment horizontal="left" vertical="center"/>
    </xf>
    <xf numFmtId="1" fontId="21" fillId="0" borderId="0" xfId="1" applyFont="1" applyFill="1" applyBorder="1" applyAlignment="1">
      <alignment horizontal="center" vertical="top" wrapText="1"/>
    </xf>
    <xf numFmtId="1" fontId="20" fillId="0" borderId="0" xfId="1" applyFont="1" applyFill="1">
      <alignment horizontal="left" vertical="center"/>
    </xf>
    <xf numFmtId="1" fontId="1" fillId="0" borderId="0" xfId="1">
      <alignment horizontal="left" vertical="center"/>
    </xf>
    <xf numFmtId="1" fontId="24" fillId="0" borderId="0" xfId="1" applyFont="1" applyFill="1" applyBorder="1" applyAlignment="1">
      <alignment horizontal="center" vertical="center" wrapText="1"/>
    </xf>
    <xf numFmtId="1" fontId="25" fillId="0" borderId="0" xfId="1" applyFont="1" applyFill="1">
      <alignment horizontal="left" vertical="center"/>
    </xf>
    <xf numFmtId="1" fontId="25" fillId="0" borderId="0" xfId="1" applyFont="1">
      <alignment horizontal="left" vertical="center"/>
    </xf>
    <xf numFmtId="1" fontId="26" fillId="2" borderId="0" xfId="1" applyFont="1" applyFill="1" applyAlignment="1">
      <alignment horizontal="left" vertical="center"/>
    </xf>
    <xf numFmtId="1" fontId="1" fillId="2" borderId="0" xfId="1" applyFont="1" applyFill="1">
      <alignment horizontal="left" vertical="center"/>
    </xf>
    <xf numFmtId="2" fontId="1" fillId="2" borderId="0" xfId="1" applyNumberFormat="1" applyFont="1" applyFill="1">
      <alignment horizontal="left" vertical="center"/>
    </xf>
    <xf numFmtId="1" fontId="26" fillId="3" borderId="0" xfId="1" applyFont="1" applyFill="1" applyAlignment="1">
      <alignment horizontal="left" vertical="center"/>
    </xf>
    <xf numFmtId="1" fontId="1" fillId="3" borderId="0" xfId="1" applyFont="1" applyFill="1">
      <alignment horizontal="left" vertical="center"/>
    </xf>
    <xf numFmtId="1" fontId="26" fillId="4" borderId="0" xfId="1" applyFont="1" applyFill="1" applyAlignment="1">
      <alignment horizontal="left" vertical="center"/>
    </xf>
    <xf numFmtId="1" fontId="1" fillId="4" borderId="0" xfId="1" applyFont="1" applyFill="1" applyAlignment="1">
      <alignment horizontal="left" vertical="center"/>
    </xf>
    <xf numFmtId="1" fontId="26" fillId="5" borderId="0" xfId="1" applyFont="1" applyFill="1" applyAlignment="1">
      <alignment horizontal="left" vertical="center"/>
    </xf>
    <xf numFmtId="1" fontId="1" fillId="5" borderId="0" xfId="1" applyFont="1" applyFill="1">
      <alignment horizontal="left" vertical="center"/>
    </xf>
    <xf numFmtId="1" fontId="1" fillId="4" borderId="0" xfId="1" applyFont="1" applyFill="1">
      <alignment horizontal="left" vertical="center"/>
    </xf>
    <xf numFmtId="1" fontId="3" fillId="2" borderId="14" xfId="1" applyFont="1" applyFill="1" applyBorder="1">
      <alignment horizontal="left" vertical="center"/>
    </xf>
    <xf numFmtId="2" fontId="3" fillId="2" borderId="14" xfId="1" applyNumberFormat="1" applyFont="1" applyFill="1" applyBorder="1">
      <alignment horizontal="left" vertical="center"/>
    </xf>
    <xf numFmtId="1" fontId="3" fillId="3" borderId="14" xfId="1" applyFont="1" applyFill="1" applyBorder="1">
      <alignment horizontal="left" vertical="center"/>
    </xf>
    <xf numFmtId="1" fontId="3" fillId="4" borderId="14" xfId="1" applyFont="1" applyFill="1" applyBorder="1">
      <alignment horizontal="left" vertical="center"/>
    </xf>
    <xf numFmtId="1" fontId="3" fillId="5" borderId="14" xfId="1" applyFont="1" applyFill="1" applyBorder="1">
      <alignment horizontal="left" vertical="center"/>
    </xf>
    <xf numFmtId="1" fontId="1" fillId="2" borderId="14" xfId="1" applyFont="1" applyFill="1" applyBorder="1">
      <alignment horizontal="left" vertical="center"/>
    </xf>
    <xf numFmtId="2" fontId="1" fillId="2" borderId="14" xfId="1" applyNumberFormat="1" applyFont="1" applyFill="1" applyBorder="1">
      <alignment horizontal="left" vertical="center"/>
    </xf>
    <xf numFmtId="1" fontId="1" fillId="3" borderId="14" xfId="1" applyFont="1" applyFill="1" applyBorder="1">
      <alignment horizontal="left" vertical="center"/>
    </xf>
    <xf numFmtId="1" fontId="1" fillId="4" borderId="14" xfId="1" applyFont="1" applyFill="1" applyBorder="1">
      <alignment horizontal="left" vertical="center"/>
    </xf>
    <xf numFmtId="1" fontId="1" fillId="5" borderId="14" xfId="1" applyFont="1" applyFill="1" applyBorder="1">
      <alignment horizontal="left" vertical="center"/>
    </xf>
    <xf numFmtId="1" fontId="4" fillId="2" borderId="14" xfId="1" applyFont="1" applyFill="1" applyBorder="1">
      <alignment horizontal="left" vertical="center"/>
    </xf>
    <xf numFmtId="3" fontId="1" fillId="2" borderId="14" xfId="1" applyNumberFormat="1" applyFont="1" applyFill="1" applyBorder="1">
      <alignment horizontal="left" vertical="center"/>
    </xf>
    <xf numFmtId="1" fontId="4" fillId="3" borderId="14" xfId="1" applyFont="1" applyFill="1" applyBorder="1">
      <alignment horizontal="left" vertical="center"/>
    </xf>
    <xf numFmtId="3" fontId="1" fillId="3" borderId="14" xfId="1" applyNumberFormat="1" applyFont="1" applyFill="1" applyBorder="1">
      <alignment horizontal="left" vertical="center"/>
    </xf>
    <xf numFmtId="2" fontId="1" fillId="3" borderId="14" xfId="1" applyNumberFormat="1" applyFont="1" applyFill="1" applyBorder="1">
      <alignment horizontal="left" vertical="center"/>
    </xf>
    <xf numFmtId="1" fontId="27" fillId="4" borderId="14" xfId="1" applyFont="1" applyFill="1" applyBorder="1" applyAlignment="1">
      <alignment horizontal="center" vertical="top" wrapText="1"/>
    </xf>
    <xf numFmtId="1" fontId="27" fillId="4" borderId="14" xfId="1" applyFont="1" applyFill="1" applyBorder="1" applyAlignment="1">
      <alignment vertical="top" wrapText="1"/>
    </xf>
    <xf numFmtId="1" fontId="27" fillId="5" borderId="14" xfId="1" applyFont="1" applyFill="1" applyBorder="1" applyAlignment="1">
      <alignment horizontal="left" vertical="top" wrapText="1"/>
    </xf>
    <xf numFmtId="1" fontId="28" fillId="5" borderId="14" xfId="1" applyFont="1" applyFill="1" applyBorder="1" applyAlignment="1">
      <alignment horizontal="left" vertical="top" wrapText="1"/>
    </xf>
    <xf numFmtId="2" fontId="1" fillId="5" borderId="14" xfId="1" applyNumberFormat="1" applyFont="1" applyFill="1" applyBorder="1">
      <alignment horizontal="left" vertical="center"/>
    </xf>
    <xf numFmtId="167" fontId="1" fillId="5" borderId="0" xfId="1" applyNumberFormat="1" applyFont="1" applyFill="1">
      <alignment horizontal="left" vertical="center"/>
    </xf>
    <xf numFmtId="1" fontId="4" fillId="3" borderId="0" xfId="1" applyFont="1" applyFill="1" applyBorder="1">
      <alignment horizontal="left" vertical="center"/>
    </xf>
    <xf numFmtId="3" fontId="1" fillId="3" borderId="0" xfId="1" applyNumberFormat="1" applyFont="1" applyFill="1" applyBorder="1">
      <alignment horizontal="left" vertical="center"/>
    </xf>
    <xf numFmtId="2" fontId="1" fillId="3" borderId="0" xfId="1" applyNumberFormat="1" applyFont="1" applyFill="1" applyBorder="1">
      <alignment horizontal="left" vertical="center"/>
    </xf>
    <xf numFmtId="1" fontId="1" fillId="3" borderId="0" xfId="1" applyFont="1" applyFill="1" applyBorder="1">
      <alignment horizontal="left" vertical="center"/>
    </xf>
    <xf numFmtId="1" fontId="30" fillId="0" borderId="0" xfId="1" applyFont="1" applyFill="1" applyBorder="1" applyAlignment="1">
      <alignment horizontal="left" vertical="center"/>
    </xf>
    <xf numFmtId="1" fontId="4" fillId="0" borderId="0" xfId="1" applyFont="1" applyFill="1" applyBorder="1">
      <alignment horizontal="left" vertical="center"/>
    </xf>
    <xf numFmtId="1" fontId="25" fillId="2" borderId="14" xfId="1" applyFont="1" applyFill="1" applyBorder="1">
      <alignment horizontal="left" vertical="center"/>
    </xf>
    <xf numFmtId="1" fontId="31" fillId="0" borderId="0" xfId="1" applyFont="1" applyFill="1" applyBorder="1" applyAlignment="1">
      <alignment horizontal="left" vertical="center"/>
    </xf>
    <xf numFmtId="1" fontId="25" fillId="0" borderId="0" xfId="1" applyFont="1" applyFill="1" applyBorder="1">
      <alignment horizontal="left" vertical="center"/>
    </xf>
    <xf numFmtId="1" fontId="20" fillId="2" borderId="14" xfId="1" applyFont="1" applyFill="1" applyBorder="1">
      <alignment horizontal="left" vertical="center"/>
    </xf>
    <xf numFmtId="1" fontId="31" fillId="0" borderId="0" xfId="1" applyFont="1" applyFill="1" applyBorder="1">
      <alignment horizontal="left" vertical="center"/>
    </xf>
    <xf numFmtId="1" fontId="3" fillId="0" borderId="4" xfId="1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>
      <alignment horizontal="left" vertical="center"/>
    </xf>
    <xf numFmtId="0" fontId="3" fillId="0" borderId="1" xfId="1" applyNumberFormat="1" applyFont="1" applyFill="1" applyBorder="1" applyAlignment="1">
      <alignment vertical="center"/>
    </xf>
    <xf numFmtId="1" fontId="1" fillId="0" borderId="1" xfId="1" applyFont="1" applyFill="1" applyBorder="1" applyAlignment="1">
      <alignment horizontal="left" vertical="center"/>
    </xf>
    <xf numFmtId="1" fontId="1" fillId="0" borderId="1" xfId="1" applyFont="1" applyFill="1" applyBorder="1" applyAlignment="1">
      <alignment horizontal="center" vertical="center"/>
    </xf>
    <xf numFmtId="165" fontId="16" fillId="0" borderId="0" xfId="1" applyNumberFormat="1" applyFont="1" applyFill="1" applyAlignment="1">
      <alignment horizontal="left" vertical="center"/>
    </xf>
    <xf numFmtId="1" fontId="16" fillId="0" borderId="0" xfId="1" applyFont="1" applyFill="1" applyAlignment="1">
      <alignment horizontal="left" vertical="center"/>
    </xf>
    <xf numFmtId="164" fontId="1" fillId="0" borderId="0" xfId="1" applyNumberFormat="1" applyFont="1" applyAlignment="1">
      <alignment horizontal="left" vertical="center"/>
    </xf>
    <xf numFmtId="1" fontId="3" fillId="0" borderId="0" xfId="1" applyFont="1" applyFill="1" applyAlignment="1">
      <alignment horizontal="left" vertical="center"/>
    </xf>
    <xf numFmtId="2" fontId="1" fillId="0" borderId="0" xfId="1" applyNumberFormat="1" applyFont="1" applyFill="1" applyAlignment="1">
      <alignment horizontal="left" vertical="center"/>
    </xf>
    <xf numFmtId="165" fontId="32" fillId="0" borderId="0" xfId="1" applyNumberFormat="1" applyFont="1" applyFill="1" applyAlignment="1">
      <alignment horizontal="left" vertical="center"/>
    </xf>
    <xf numFmtId="1" fontId="4" fillId="0" borderId="0" xfId="1" applyFont="1" applyFill="1" applyAlignment="1">
      <alignment horizontal="left" vertical="center"/>
    </xf>
    <xf numFmtId="165" fontId="1" fillId="0" borderId="0" xfId="1" applyNumberFormat="1" applyFont="1" applyFill="1" applyAlignment="1">
      <alignment horizontal="left" vertical="center"/>
    </xf>
    <xf numFmtId="1" fontId="33" fillId="0" borderId="6" xfId="1" applyFont="1" applyBorder="1" applyAlignment="1">
      <alignment horizontal="left" vertical="center"/>
    </xf>
    <xf numFmtId="1" fontId="33" fillId="0" borderId="14" xfId="1" applyFont="1" applyBorder="1" applyAlignment="1">
      <alignment horizontal="left" vertical="center"/>
    </xf>
    <xf numFmtId="1" fontId="27" fillId="0" borderId="12" xfId="1" applyFont="1" applyBorder="1" applyAlignment="1">
      <alignment horizontal="left" vertical="center"/>
    </xf>
    <xf numFmtId="168" fontId="27" fillId="0" borderId="31" xfId="1" applyNumberFormat="1" applyFont="1" applyBorder="1" applyAlignment="1">
      <alignment horizontal="left" vertical="center"/>
    </xf>
    <xf numFmtId="1" fontId="33" fillId="0" borderId="0" xfId="1" applyFont="1" applyAlignment="1">
      <alignment horizontal="left" vertical="center"/>
    </xf>
    <xf numFmtId="1" fontId="33" fillId="0" borderId="0" xfId="1" applyFont="1">
      <alignment horizontal="left" vertical="center"/>
    </xf>
    <xf numFmtId="165" fontId="3" fillId="0" borderId="0" xfId="1" applyNumberFormat="1" applyFont="1" applyAlignment="1">
      <alignment horizontal="left" vertical="center"/>
    </xf>
    <xf numFmtId="165" fontId="4" fillId="6" borderId="0" xfId="1" applyNumberFormat="1" applyFont="1" applyFill="1" applyAlignment="1">
      <alignment horizontal="left" vertical="center"/>
    </xf>
    <xf numFmtId="167" fontId="4" fillId="0" borderId="0" xfId="1" applyNumberFormat="1" applyFont="1" applyAlignment="1">
      <alignment horizontal="left" vertical="center"/>
    </xf>
    <xf numFmtId="165" fontId="4" fillId="0" borderId="0" xfId="1" applyNumberFormat="1" applyFont="1" applyAlignment="1">
      <alignment horizontal="left" vertical="center"/>
    </xf>
    <xf numFmtId="169" fontId="1" fillId="0" borderId="0" xfId="1" applyNumberFormat="1" applyFont="1" applyAlignment="1">
      <alignment horizontal="left" vertical="center"/>
    </xf>
    <xf numFmtId="166" fontId="1" fillId="0" borderId="0" xfId="1" applyNumberFormat="1" applyFont="1" applyAlignment="1">
      <alignment horizontal="left" vertical="center"/>
    </xf>
    <xf numFmtId="170" fontId="1" fillId="0" borderId="0" xfId="1" applyNumberFormat="1" applyFont="1" applyAlignment="1">
      <alignment horizontal="left" vertical="center"/>
    </xf>
    <xf numFmtId="165" fontId="1" fillId="0" borderId="0" xfId="1" applyNumberFormat="1" applyFont="1" applyFill="1">
      <alignment horizontal="left" vertical="center"/>
    </xf>
    <xf numFmtId="0" fontId="20" fillId="0" borderId="0" xfId="4" applyFont="1" applyFill="1" applyBorder="1"/>
    <xf numFmtId="0" fontId="2" fillId="0" borderId="0" xfId="4" applyFont="1" applyFill="1" applyBorder="1"/>
    <xf numFmtId="0" fontId="2" fillId="0" borderId="0" xfId="4" applyFont="1" applyFill="1" applyBorder="1" applyAlignment="1">
      <alignment horizontal="left"/>
    </xf>
    <xf numFmtId="0" fontId="2" fillId="0" borderId="0" xfId="4" applyFont="1" applyFill="1"/>
    <xf numFmtId="0" fontId="20" fillId="0" borderId="0" xfId="4" applyFont="1" applyFill="1" applyBorder="1" applyAlignment="1">
      <alignment horizontal="left" vertical="center"/>
    </xf>
    <xf numFmtId="0" fontId="2" fillId="0" borderId="0" xfId="4" applyFont="1" applyFill="1" applyBorder="1" applyAlignment="1">
      <alignment horizontal="left" vertical="center"/>
    </xf>
    <xf numFmtId="0" fontId="20" fillId="0" borderId="4" xfId="4" applyFont="1" applyFill="1" applyBorder="1" applyAlignment="1">
      <alignment horizontal="left" vertical="center"/>
    </xf>
    <xf numFmtId="0" fontId="2" fillId="0" borderId="1" xfId="4" applyNumberFormat="1" applyFont="1" applyFill="1" applyBorder="1" applyAlignment="1"/>
    <xf numFmtId="0" fontId="20" fillId="0" borderId="1" xfId="4" applyNumberFormat="1" applyFont="1" applyFill="1" applyBorder="1" applyAlignment="1"/>
    <xf numFmtId="164" fontId="25" fillId="0" borderId="1" xfId="4" applyNumberFormat="1" applyFont="1" applyFill="1" applyBorder="1"/>
    <xf numFmtId="0" fontId="2" fillId="0" borderId="1" xfId="4" applyFont="1" applyFill="1" applyBorder="1"/>
    <xf numFmtId="0" fontId="2" fillId="0" borderId="1" xfId="4" applyFont="1" applyFill="1" applyBorder="1" applyAlignment="1">
      <alignment horizontal="left"/>
    </xf>
    <xf numFmtId="0" fontId="25" fillId="0" borderId="1" xfId="4" applyFont="1" applyFill="1" applyBorder="1" applyAlignment="1">
      <alignment horizontal="center"/>
    </xf>
    <xf numFmtId="0" fontId="2" fillId="0" borderId="0" xfId="4" applyFont="1" applyFill="1" applyAlignment="1">
      <alignment horizontal="left"/>
    </xf>
    <xf numFmtId="165" fontId="34" fillId="0" borderId="0" xfId="4" applyNumberFormat="1" applyFont="1" applyFill="1"/>
    <xf numFmtId="0" fontId="34" fillId="0" borderId="0" xfId="4" applyFont="1" applyFill="1"/>
    <xf numFmtId="0" fontId="2" fillId="0" borderId="0" xfId="4" applyFont="1"/>
    <xf numFmtId="0" fontId="2" fillId="0" borderId="0" xfId="4" applyFont="1" applyAlignment="1">
      <alignment horizontal="left"/>
    </xf>
    <xf numFmtId="0" fontId="20" fillId="0" borderId="0" xfId="4" applyFont="1"/>
    <xf numFmtId="0" fontId="20" fillId="0" borderId="0" xfId="4" applyFont="1" applyFill="1"/>
    <xf numFmtId="0" fontId="20" fillId="0" borderId="0" xfId="4" applyFont="1" applyAlignment="1">
      <alignment horizontal="left" wrapText="1"/>
    </xf>
    <xf numFmtId="0" fontId="2" fillId="0" borderId="0" xfId="4" applyFont="1" applyAlignment="1">
      <alignment wrapText="1"/>
    </xf>
    <xf numFmtId="0" fontId="20" fillId="0" borderId="4" xfId="4" applyFont="1" applyBorder="1"/>
    <xf numFmtId="0" fontId="2" fillId="0" borderId="4" xfId="4" applyFont="1" applyFill="1" applyBorder="1"/>
    <xf numFmtId="0" fontId="20" fillId="0" borderId="4" xfId="4" applyFont="1" applyFill="1" applyBorder="1"/>
    <xf numFmtId="0" fontId="2" fillId="0" borderId="4" xfId="4" applyFont="1" applyFill="1" applyBorder="1" applyAlignment="1">
      <alignment horizontal="left"/>
    </xf>
    <xf numFmtId="0" fontId="2" fillId="0" borderId="4" xfId="4" quotePrefix="1" applyFont="1" applyFill="1" applyBorder="1" applyAlignment="1">
      <alignment horizontal="left"/>
    </xf>
    <xf numFmtId="0" fontId="2" fillId="0" borderId="0" xfId="4" applyFont="1" applyFill="1" applyAlignment="1">
      <alignment textRotation="90"/>
    </xf>
    <xf numFmtId="0" fontId="20" fillId="0" borderId="0" xfId="4" applyFont="1" applyFill="1" applyAlignment="1">
      <alignment textRotation="90"/>
    </xf>
    <xf numFmtId="0" fontId="2" fillId="7" borderId="0" xfId="4" applyFont="1" applyFill="1" applyAlignment="1">
      <alignment horizontal="left"/>
    </xf>
    <xf numFmtId="0" fontId="2" fillId="7" borderId="32" xfId="4" applyFont="1" applyFill="1" applyBorder="1" applyAlignment="1">
      <alignment horizontal="left"/>
    </xf>
    <xf numFmtId="0" fontId="2" fillId="7" borderId="0" xfId="4" applyFont="1" applyFill="1"/>
    <xf numFmtId="0" fontId="2" fillId="7" borderId="33" xfId="4" applyFont="1" applyFill="1" applyBorder="1" applyAlignment="1">
      <alignment horizontal="left"/>
    </xf>
    <xf numFmtId="0" fontId="2" fillId="8" borderId="33" xfId="4" applyFont="1" applyFill="1" applyBorder="1" applyAlignment="1">
      <alignment horizontal="left"/>
    </xf>
    <xf numFmtId="0" fontId="2" fillId="9" borderId="32" xfId="4" applyFont="1" applyFill="1" applyBorder="1" applyAlignment="1">
      <alignment horizontal="center"/>
    </xf>
    <xf numFmtId="0" fontId="2" fillId="0" borderId="34" xfId="4" applyFont="1" applyFill="1" applyBorder="1" applyAlignment="1">
      <alignment horizontal="left"/>
    </xf>
    <xf numFmtId="0" fontId="20" fillId="0" borderId="6" xfId="4" applyFont="1" applyFill="1" applyBorder="1"/>
    <xf numFmtId="0" fontId="20" fillId="0" borderId="5" xfId="4" applyFont="1" applyFill="1" applyBorder="1"/>
    <xf numFmtId="0" fontId="20" fillId="0" borderId="7" xfId="4" applyFont="1" applyFill="1" applyBorder="1" applyAlignment="1">
      <alignment horizontal="left"/>
    </xf>
    <xf numFmtId="0" fontId="2" fillId="0" borderId="6" xfId="4" applyFont="1" applyBorder="1" applyAlignment="1">
      <alignment wrapText="1"/>
    </xf>
    <xf numFmtId="0" fontId="2" fillId="0" borderId="5" xfId="4" applyFont="1" applyBorder="1" applyAlignment="1">
      <alignment wrapText="1"/>
    </xf>
    <xf numFmtId="0" fontId="2" fillId="0" borderId="7" xfId="4" applyFont="1" applyBorder="1" applyAlignment="1">
      <alignment horizontal="left" wrapText="1"/>
    </xf>
    <xf numFmtId="0" fontId="36" fillId="0" borderId="5" xfId="4" applyFont="1" applyBorder="1" applyAlignment="1">
      <alignment wrapText="1"/>
    </xf>
    <xf numFmtId="0" fontId="2" fillId="0" borderId="0" xfId="4" applyFont="1" applyFill="1" applyAlignment="1">
      <alignment horizontal="left" vertical="center"/>
    </xf>
    <xf numFmtId="0" fontId="2" fillId="0" borderId="5" xfId="4" applyFont="1" applyFill="1" applyBorder="1"/>
    <xf numFmtId="0" fontId="2" fillId="0" borderId="7" xfId="4" applyFont="1" applyFill="1" applyBorder="1" applyAlignment="1">
      <alignment horizontal="left"/>
    </xf>
    <xf numFmtId="0" fontId="2" fillId="0" borderId="6" xfId="4" applyFont="1" applyFill="1" applyBorder="1" applyAlignment="1">
      <alignment horizontal="left"/>
    </xf>
    <xf numFmtId="0" fontId="2" fillId="0" borderId="5" xfId="4" applyFont="1" applyFill="1" applyBorder="1" applyAlignment="1">
      <alignment horizontal="left"/>
    </xf>
    <xf numFmtId="0" fontId="2" fillId="0" borderId="8" xfId="4" applyFont="1" applyFill="1" applyBorder="1"/>
    <xf numFmtId="0" fontId="2" fillId="0" borderId="9" xfId="4" applyFont="1" applyFill="1" applyBorder="1" applyAlignment="1">
      <alignment horizontal="left"/>
    </xf>
    <xf numFmtId="0" fontId="2" fillId="0" borderId="10" xfId="4" applyFont="1" applyFill="1" applyBorder="1"/>
    <xf numFmtId="0" fontId="2" fillId="0" borderId="11" xfId="4" applyFont="1" applyFill="1" applyBorder="1" applyAlignment="1">
      <alignment horizontal="left"/>
    </xf>
    <xf numFmtId="0" fontId="2" fillId="0" borderId="12" xfId="4" applyFont="1" applyFill="1" applyBorder="1"/>
    <xf numFmtId="0" fontId="2" fillId="0" borderId="13" xfId="4" applyFont="1" applyFill="1" applyBorder="1" applyAlignment="1">
      <alignment horizontal="left"/>
    </xf>
    <xf numFmtId="0" fontId="37" fillId="0" borderId="0" xfId="0" applyFont="1"/>
    <xf numFmtId="0" fontId="0" fillId="0" borderId="0" xfId="0" applyAlignment="1">
      <alignment horizontal="left"/>
    </xf>
    <xf numFmtId="0" fontId="38" fillId="0" borderId="0" xfId="0" applyFont="1" applyFill="1"/>
    <xf numFmtId="0" fontId="0" fillId="0" borderId="0" xfId="0" applyFont="1"/>
    <xf numFmtId="0" fontId="37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1" fontId="39" fillId="0" borderId="0" xfId="1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37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" fontId="39" fillId="0" borderId="0" xfId="1" applyFont="1" applyFill="1" applyBorder="1">
      <alignment horizontal="left" vertical="center"/>
    </xf>
    <xf numFmtId="1" fontId="39" fillId="0" borderId="0" xfId="1" applyFont="1" applyFill="1">
      <alignment horizontal="left" vertical="center"/>
    </xf>
    <xf numFmtId="1" fontId="39" fillId="0" borderId="14" xfId="1" applyFont="1" applyFill="1" applyBorder="1">
      <alignment horizontal="left" vertical="center"/>
    </xf>
    <xf numFmtId="0" fontId="0" fillId="0" borderId="0" xfId="0" applyFont="1" applyFill="1"/>
    <xf numFmtId="1" fontId="40" fillId="0" borderId="14" xfId="1" applyFont="1" applyFill="1" applyBorder="1">
      <alignment horizontal="left" vertical="center"/>
    </xf>
    <xf numFmtId="165" fontId="40" fillId="0" borderId="14" xfId="1" applyNumberFormat="1" applyFont="1" applyFill="1" applyBorder="1">
      <alignment horizontal="left" vertical="center"/>
    </xf>
    <xf numFmtId="0" fontId="41" fillId="0" borderId="35" xfId="0" applyFont="1" applyBorder="1" applyAlignment="1">
      <alignment vertical="center" wrapText="1"/>
    </xf>
    <xf numFmtId="0" fontId="41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44" fillId="0" borderId="35" xfId="0" applyFont="1" applyBorder="1" applyAlignment="1">
      <alignment vertical="center" wrapText="1"/>
    </xf>
    <xf numFmtId="0" fontId="43" fillId="0" borderId="35" xfId="0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41" fillId="0" borderId="35" xfId="0" applyFont="1" applyBorder="1" applyAlignment="1">
      <alignment horizontal="right" vertical="center" wrapText="1"/>
    </xf>
    <xf numFmtId="167" fontId="1" fillId="0" borderId="0" xfId="1" applyNumberFormat="1" applyFont="1" applyBorder="1" applyAlignment="1">
      <alignment horizontal="left" vertical="center"/>
    </xf>
    <xf numFmtId="169" fontId="1" fillId="0" borderId="0" xfId="1" applyNumberFormat="1" applyFont="1" applyBorder="1" applyAlignment="1">
      <alignment horizontal="left" vertical="center"/>
    </xf>
    <xf numFmtId="170" fontId="1" fillId="0" borderId="0" xfId="1" applyNumberFormat="1" applyFont="1" applyFill="1" applyBorder="1" applyAlignment="1">
      <alignment horizontal="left" vertical="center"/>
    </xf>
    <xf numFmtId="171" fontId="1" fillId="0" borderId="0" xfId="1" applyNumberFormat="1" applyFont="1" applyFill="1" applyBorder="1" applyAlignment="1">
      <alignment horizontal="left" vertical="center"/>
    </xf>
    <xf numFmtId="14" fontId="1" fillId="0" borderId="1" xfId="1" applyNumberFormat="1" applyFont="1" applyFill="1" applyBorder="1" applyAlignment="1">
      <alignment horizontal="left" vertical="center"/>
    </xf>
    <xf numFmtId="168" fontId="27" fillId="0" borderId="31" xfId="1" applyNumberFormat="1" applyFont="1" applyBorder="1" applyAlignment="1">
      <alignment horizontal="left" vertical="center"/>
    </xf>
    <xf numFmtId="165" fontId="4" fillId="0" borderId="0" xfId="1" applyNumberFormat="1" applyFont="1" applyBorder="1" applyAlignment="1">
      <alignment horizontal="left" vertical="center"/>
    </xf>
    <xf numFmtId="165" fontId="1" fillId="0" borderId="0" xfId="1" applyNumberFormat="1" applyFont="1" applyBorder="1" applyAlignment="1">
      <alignment horizontal="left" vertical="center"/>
    </xf>
    <xf numFmtId="1" fontId="7" fillId="0" borderId="0" xfId="1" applyFont="1" applyAlignment="1">
      <alignment horizontal="left" vertical="top" wrapText="1"/>
    </xf>
    <xf numFmtId="164" fontId="1" fillId="0" borderId="1" xfId="1" applyNumberFormat="1" applyFont="1" applyFill="1" applyBorder="1" applyAlignment="1">
      <alignment horizontal="left" vertical="center"/>
    </xf>
    <xf numFmtId="0" fontId="20" fillId="0" borderId="0" xfId="4" applyFont="1" applyBorder="1" applyAlignment="1">
      <alignment horizontal="left" vertical="center" wrapText="1"/>
    </xf>
    <xf numFmtId="14" fontId="2" fillId="0" borderId="1" xfId="4" applyNumberFormat="1" applyFont="1" applyFill="1" applyBorder="1" applyAlignment="1">
      <alignment horizontal="left"/>
    </xf>
  </cellXfs>
  <cellStyles count="5">
    <cellStyle name="0_dec_invoer" xfId="2" xr:uid="{AF7D8EDA-CF0D-4C94-BFE9-839B85B900C3}"/>
    <cellStyle name="1_dec_uitvoer" xfId="3" xr:uid="{DF6D14BC-5816-452B-83B7-29127804EB74}"/>
    <cellStyle name="Normal" xfId="0" builtinId="0"/>
    <cellStyle name="Normal 2" xfId="1" xr:uid="{D5CFD46D-889C-4E58-AC0C-9520D32209C1}"/>
    <cellStyle name="Normal 3" xfId="4" xr:uid="{34B12673-2FE3-45AE-BB15-546CDFF5D3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</xdr:col>
      <xdr:colOff>38100</xdr:colOff>
      <xdr:row>2</xdr:row>
      <xdr:rowOff>68580</xdr:rowOff>
    </xdr:to>
    <xdr:pic>
      <xdr:nvPicPr>
        <xdr:cNvPr id="2" name="Afbeeldingen 1">
          <a:extLst>
            <a:ext uri="{FF2B5EF4-FFF2-40B4-BE49-F238E27FC236}">
              <a16:creationId xmlns:a16="http://schemas.microsoft.com/office/drawing/2014/main" id="{42341312-3810-4F7F-8E6F-A11144870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"/>
          <a:ext cx="1215390" cy="552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19050</xdr:colOff>
      <xdr:row>238</xdr:row>
      <xdr:rowOff>0</xdr:rowOff>
    </xdr:from>
    <xdr:to>
      <xdr:col>24</xdr:col>
      <xdr:colOff>106680</xdr:colOff>
      <xdr:row>266</xdr:row>
      <xdr:rowOff>11430</xdr:rowOff>
    </xdr:to>
    <xdr:pic>
      <xdr:nvPicPr>
        <xdr:cNvPr id="3" name="Afbeeldingen 4">
          <a:extLst>
            <a:ext uri="{FF2B5EF4-FFF2-40B4-BE49-F238E27FC236}">
              <a16:creationId xmlns:a16="http://schemas.microsoft.com/office/drawing/2014/main" id="{B1BC919D-5543-40DB-8978-54412C7A2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60899040"/>
          <a:ext cx="16981170" cy="705231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-BE-94-5F\3bm\90_overigen\prive_bestanden\Jan%20Heikens\1%20Excel\3BM_EXCEL_CONSTRUCTIEBEREKENINGBA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3BM\10_PR_logo_bureaustandaard_databases\10_standaard_documenten\3BM_EXCEL_BOUWKUNDIG_INSTALLATI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3BM\50_projecten\3_3BM_bouwtechniek\915_Dakkapel_Forel_5_Hendrik_Ido_Ambacht\915_71_constructie_advies\915_construciteberekening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-be-94-5f\3BM\3BM\10_PR_logo_bureaustandaard_databases\10_standaard_documenten\PROJECTNUMM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3BM\10_PR_logo_bureaustandaard_databases\10_standaard_documenten\319_rotterdam\319_constructiebereken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-be-94-5f\3bm\VRBC\VRBC_knowhow\Constructie\9_software\Spreadsheets\0_OVERIG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"/>
      <sheetName val="PN"/>
      <sheetName val="STR"/>
      <sheetName val="TOBIM"/>
      <sheetName val="MAT"/>
      <sheetName val="PROF"/>
      <sheetName val="PS"/>
      <sheetName val="DAT"/>
      <sheetName val="LEEG"/>
      <sheetName val="LEEG2"/>
      <sheetName val="GEW"/>
      <sheetName val="C1"/>
      <sheetName val="C2"/>
      <sheetName val="C3"/>
      <sheetName val="VO"/>
      <sheetName val="A"/>
      <sheetName val="B"/>
      <sheetName val="C"/>
      <sheetName val="BR_BIB"/>
      <sheetName val="CSn1"/>
      <sheetName val="CSn2"/>
      <sheetName val="CSn3"/>
      <sheetName val="CQ1"/>
      <sheetName val="CO1"/>
      <sheetName val="CW1"/>
      <sheetName val="CW2"/>
      <sheetName val="CW3"/>
      <sheetName val="CW4"/>
      <sheetName val="CK1"/>
      <sheetName val="CK2"/>
      <sheetName val="CK3"/>
      <sheetName val="CM1"/>
      <sheetName val="CM2"/>
      <sheetName val="CM2a"/>
      <sheetName val="CMx"/>
      <sheetName val="CM3"/>
      <sheetName val="CM7a"/>
      <sheetName val="CM7b"/>
      <sheetName val="CSV2b"/>
      <sheetName val="CME1"/>
      <sheetName val="CH"/>
      <sheetName val="CH1"/>
      <sheetName val="CH2"/>
      <sheetName val="CH7"/>
      <sheetName val="CVH16"/>
      <sheetName val="CSt1"/>
      <sheetName val="CSt2"/>
      <sheetName val="CSt3"/>
      <sheetName val="CSt4"/>
      <sheetName val="CB1"/>
      <sheetName val="CB1a"/>
      <sheetName val="CB1b"/>
      <sheetName val="CB1c"/>
      <sheetName val="CB1d"/>
      <sheetName val="CB2"/>
      <sheetName val="CB2b"/>
      <sheetName val="CB3"/>
      <sheetName val="CB4"/>
      <sheetName val="CBV1"/>
      <sheetName val="CGEO1"/>
      <sheetName val="CGEO1A"/>
      <sheetName val="CGEO2"/>
      <sheetName val="CGEO3"/>
      <sheetName val="CGEO3A"/>
      <sheetName val="CGEO6"/>
    </sheetNames>
    <sheetDataSet>
      <sheetData sheetId="0"/>
      <sheetData sheetId="1"/>
      <sheetData sheetId="2">
        <row r="38">
          <cell r="B38" t="str">
            <v>projectnr</v>
          </cell>
        </row>
        <row r="39">
          <cell r="B39" t="str">
            <v>part</v>
          </cell>
        </row>
        <row r="40">
          <cell r="B40" t="str">
            <v>date</v>
          </cell>
        </row>
        <row r="41">
          <cell r="B41" t="str">
            <v>page</v>
          </cell>
        </row>
        <row r="44">
          <cell r="B44" t="str">
            <v>version: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9">
          <cell r="G39">
            <v>1.5</v>
          </cell>
        </row>
        <row r="40">
          <cell r="E40">
            <v>0.9</v>
          </cell>
          <cell r="F40">
            <v>1.2150000000000001</v>
          </cell>
          <cell r="G40" t="str">
            <v>1,35ψo</v>
          </cell>
        </row>
        <row r="50">
          <cell r="E50">
            <v>0.9</v>
          </cell>
          <cell r="F50">
            <v>1.08</v>
          </cell>
          <cell r="G50">
            <v>1.35</v>
          </cell>
        </row>
        <row r="110">
          <cell r="B110" t="str">
            <v>Dak</v>
          </cell>
        </row>
        <row r="114">
          <cell r="F114">
            <v>0.75</v>
          </cell>
        </row>
        <row r="116">
          <cell r="B116" t="str">
            <v>Plat dak balklaag</v>
          </cell>
        </row>
        <row r="121">
          <cell r="F121">
            <v>0.60340000000000005</v>
          </cell>
        </row>
        <row r="123">
          <cell r="B123" t="str">
            <v>1e Verdieping</v>
          </cell>
        </row>
        <row r="126">
          <cell r="F126">
            <v>4.43</v>
          </cell>
        </row>
        <row r="135">
          <cell r="B135" t="str">
            <v>Begane Grond</v>
          </cell>
        </row>
        <row r="138">
          <cell r="F138">
            <v>4</v>
          </cell>
        </row>
        <row r="140">
          <cell r="B140" t="str">
            <v>Begane Grond</v>
          </cell>
        </row>
        <row r="143">
          <cell r="F143">
            <v>5.65</v>
          </cell>
        </row>
        <row r="145">
          <cell r="B145" t="str">
            <v>Balklaag 1e verdieping</v>
          </cell>
        </row>
        <row r="149">
          <cell r="F149">
            <v>0.315</v>
          </cell>
        </row>
        <row r="152">
          <cell r="B152" t="str">
            <v>350x400</v>
          </cell>
          <cell r="G152">
            <v>3.4999999999999996</v>
          </cell>
        </row>
        <row r="153">
          <cell r="B153" t="str">
            <v>200x3000</v>
          </cell>
          <cell r="G153">
            <v>15.000000000000002</v>
          </cell>
        </row>
        <row r="157">
          <cell r="B157" t="str">
            <v>Buitengevel</v>
          </cell>
        </row>
        <row r="161">
          <cell r="F161">
            <v>9.4224999999999994</v>
          </cell>
        </row>
        <row r="180">
          <cell r="C180">
            <v>0.75</v>
          </cell>
        </row>
        <row r="186">
          <cell r="E186">
            <v>0.6</v>
          </cell>
        </row>
        <row r="187">
          <cell r="E187">
            <v>-5.0000000000000044E-2</v>
          </cell>
        </row>
        <row r="194">
          <cell r="C194">
            <v>1.1000000000000001</v>
          </cell>
        </row>
        <row r="195">
          <cell r="C195">
            <v>1.1499999999999999</v>
          </cell>
        </row>
        <row r="196">
          <cell r="C196">
            <v>1.35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9">
          <cell r="G29">
            <v>88.800000000000011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"/>
      <sheetName val="STR"/>
      <sheetName val="HU"/>
      <sheetName val="INHOUD"/>
      <sheetName val="BWK"/>
      <sheetName val="BWK_DATA"/>
      <sheetName val="b1"/>
      <sheetName val="b3"/>
      <sheetName val="b2"/>
      <sheetName val="b4"/>
      <sheetName val="b5"/>
      <sheetName val="W2"/>
      <sheetName val="A"/>
      <sheetName val="MEP"/>
      <sheetName val="MEP_DATA"/>
      <sheetName val="V1"/>
      <sheetName val="W1"/>
      <sheetName val="W3"/>
      <sheetName val="W4"/>
      <sheetName val="W5"/>
      <sheetName val="zon1"/>
      <sheetName val="zon2"/>
      <sheetName val="UITV"/>
      <sheetName val="Over"/>
      <sheetName val="Of0"/>
      <sheetName val="Of1"/>
      <sheetName val="Of2"/>
      <sheetName val="Of3"/>
      <sheetName val="Of4"/>
      <sheetName val="Of5"/>
      <sheetName val="Of6"/>
      <sheetName val="Off7"/>
      <sheetName val="BEGR"/>
      <sheetName val="BEGR (2)"/>
      <sheetName val="BEGR (3)"/>
      <sheetName val="BEGRT_FUND"/>
      <sheetName val="BEGR-VERGELIJK"/>
      <sheetName val="BIM2"/>
      <sheetName val="BIM3"/>
      <sheetName val="Prijzen"/>
      <sheetName val="NACALC"/>
      <sheetName val="P1"/>
      <sheetName val="P2"/>
      <sheetName val="P3"/>
      <sheetName val="HSB"/>
      <sheetName val="MW"/>
      <sheetName val="STC"/>
      <sheetName val="LAND"/>
      <sheetName val="INDIA"/>
    </sheetNames>
    <sheetDataSet>
      <sheetData sheetId="0">
        <row r="2">
          <cell r="A2" t="e">
            <v>#VALUE!</v>
          </cell>
        </row>
      </sheetData>
      <sheetData sheetId="1">
        <row r="25">
          <cell r="B25" t="str">
            <v>Gegevens Adviseur</v>
          </cell>
        </row>
      </sheetData>
      <sheetData sheetId="2"/>
      <sheetData sheetId="3"/>
      <sheetData sheetId="4"/>
      <sheetData sheetId="5"/>
      <sheetData sheetId="6">
        <row r="20">
          <cell r="C20">
            <v>43227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5">
          <cell r="E5">
            <v>37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G2"/>
      <sheetName val="PN"/>
      <sheetName val="HU"/>
      <sheetName val="STR"/>
      <sheetName val="TOBIM"/>
      <sheetName val="MAT"/>
      <sheetName val="PROF"/>
      <sheetName val="PS"/>
      <sheetName val="DAT"/>
      <sheetName val="LEEG"/>
      <sheetName val="LEEG2 (2)"/>
      <sheetName val="GEW"/>
      <sheetName val="C1"/>
      <sheetName val="C2"/>
      <sheetName val="C3"/>
      <sheetName val="CH1"/>
      <sheetName val="A"/>
      <sheetName val="VO"/>
      <sheetName val="UITVOER"/>
      <sheetName val="B"/>
      <sheetName val="C"/>
      <sheetName val="BR_BIB"/>
      <sheetName val="CSn1"/>
      <sheetName val="CSn2"/>
      <sheetName val="CSn3"/>
      <sheetName val="CQ1"/>
      <sheetName val="CO1"/>
      <sheetName val="CW1"/>
      <sheetName val="CW2 (2)"/>
      <sheetName val="CW2"/>
      <sheetName val="CW3"/>
      <sheetName val="CW4"/>
      <sheetName val="CK1"/>
      <sheetName val="CK2"/>
      <sheetName val="CK3"/>
      <sheetName val="CM1"/>
      <sheetName val="CM2"/>
      <sheetName val="CM2a"/>
      <sheetName val="CMx"/>
      <sheetName val="CM3"/>
      <sheetName val="CM7a"/>
      <sheetName val="CM7b"/>
      <sheetName val="CSV2b"/>
      <sheetName val="CME1"/>
      <sheetName val="CH"/>
      <sheetName val="CH2"/>
      <sheetName val="CH5"/>
      <sheetName val="CH7"/>
      <sheetName val="CVH16"/>
      <sheetName val="CSt1"/>
      <sheetName val="CSt2"/>
      <sheetName val="CSt3"/>
      <sheetName val="CSt4"/>
      <sheetName val="CSt5"/>
      <sheetName val="CB1"/>
      <sheetName val="CB1a"/>
      <sheetName val="CB1b"/>
      <sheetName val="CB1c"/>
      <sheetName val="CB1d"/>
      <sheetName val="CB2"/>
      <sheetName val="CB2b"/>
      <sheetName val="CB3"/>
      <sheetName val="CB4"/>
      <sheetName val="CBV1"/>
      <sheetName val="CGEO1"/>
      <sheetName val="CGEO1B (2)"/>
      <sheetName val="CGEO1A"/>
      <sheetName val="CGEO1B"/>
      <sheetName val="CGEO2"/>
      <sheetName val="CGEO3"/>
      <sheetName val="CGEO3A"/>
      <sheetName val="CGEO6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>
        <row r="8">
          <cell r="C8">
            <v>915</v>
          </cell>
        </row>
        <row r="16">
          <cell r="C16">
            <v>43230</v>
          </cell>
        </row>
      </sheetData>
      <sheetData sheetId="13" refreshError="1"/>
      <sheetData sheetId="14">
        <row r="4">
          <cell r="J4" t="str">
            <v>7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"/>
      <sheetName val="HU"/>
      <sheetName val="STR"/>
      <sheetName val="MAT"/>
      <sheetName val="PROF"/>
      <sheetName val="PS"/>
      <sheetName val="DAT"/>
      <sheetName val="LEEG"/>
      <sheetName val="LEEG2"/>
      <sheetName val="GEW"/>
      <sheetName val="C1"/>
      <sheetName val="C2"/>
      <sheetName val="C3"/>
      <sheetName val="VO"/>
      <sheetName val="A"/>
      <sheetName val="B"/>
      <sheetName val="C"/>
      <sheetName val="BR_BIB"/>
      <sheetName val="CSn1"/>
      <sheetName val="CSn2"/>
      <sheetName val="CQ1"/>
      <sheetName val="CO1"/>
      <sheetName val="CW1"/>
      <sheetName val="CW2"/>
      <sheetName val="CW3"/>
      <sheetName val="CK1"/>
      <sheetName val="CK2"/>
      <sheetName val="CK3"/>
      <sheetName val="CM1"/>
      <sheetName val="CM2"/>
      <sheetName val="CM2a"/>
      <sheetName val="CM3"/>
      <sheetName val="CSV2b"/>
      <sheetName val="CME1"/>
      <sheetName val="CH"/>
      <sheetName val="CH1"/>
      <sheetName val="CH2"/>
      <sheetName val="CH7"/>
      <sheetName val="CSt1"/>
      <sheetName val="CSt2"/>
      <sheetName val="CSt3"/>
      <sheetName val="CSt4"/>
      <sheetName val="CB1"/>
      <sheetName val="CB1a"/>
      <sheetName val="CB1b"/>
      <sheetName val="CB2"/>
      <sheetName val="CB3"/>
      <sheetName val="CB4"/>
      <sheetName val="CBV1"/>
      <sheetName val="CGEO1"/>
      <sheetName val="CGEO1A"/>
      <sheetName val="CGEO2"/>
      <sheetName val="CGEO3"/>
      <sheetName val="CGEO3A"/>
      <sheetName val="CGEO6"/>
    </sheetNames>
    <sheetDataSet>
      <sheetData sheetId="0" refreshError="1"/>
      <sheetData sheetId="1" refreshError="1"/>
      <sheetData sheetId="2" refreshError="1">
        <row r="38">
          <cell r="B38" t="str">
            <v>projectnr</v>
          </cell>
        </row>
        <row r="39">
          <cell r="B39" t="str">
            <v>part</v>
          </cell>
        </row>
        <row r="40">
          <cell r="B40" t="str">
            <v>date</v>
          </cell>
        </row>
        <row r="41">
          <cell r="B41" t="str">
            <v>page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"/>
      <sheetName val="HU"/>
      <sheetName val="STR"/>
      <sheetName val="MAT"/>
      <sheetName val="PROF"/>
      <sheetName val="PS"/>
      <sheetName val="DAT"/>
      <sheetName val="LEEG"/>
      <sheetName val="LEEG2"/>
      <sheetName val="GEW"/>
      <sheetName val="C1"/>
      <sheetName val="C2"/>
      <sheetName val="C3"/>
      <sheetName val="VO"/>
      <sheetName val="A"/>
      <sheetName val="B"/>
      <sheetName val="C"/>
      <sheetName val="BR_BIB"/>
      <sheetName val="CSn1"/>
      <sheetName val="CSn2"/>
      <sheetName val="CQ1"/>
      <sheetName val="CO1"/>
      <sheetName val="CW1"/>
      <sheetName val="CW2"/>
      <sheetName val="CW3"/>
      <sheetName val="CK1"/>
      <sheetName val="CK2"/>
      <sheetName val="CK3"/>
      <sheetName val="CM1"/>
      <sheetName val="CM2"/>
      <sheetName val="CM2a"/>
      <sheetName val="CM3"/>
      <sheetName val="CSV2b"/>
      <sheetName val="CME1"/>
      <sheetName val="CH"/>
      <sheetName val="CH1"/>
      <sheetName val="CH2"/>
      <sheetName val="CH7"/>
      <sheetName val="CSt1"/>
      <sheetName val="CSt2"/>
      <sheetName val="CSt3"/>
      <sheetName val="CSt4"/>
      <sheetName val="CB1"/>
      <sheetName val="CB1a"/>
      <sheetName val="CB1b"/>
      <sheetName val="CB2"/>
      <sheetName val="CB3"/>
      <sheetName val="CB4"/>
      <sheetName val="CBV1"/>
      <sheetName val="CGEO1"/>
      <sheetName val="CGEO1A"/>
      <sheetName val="CGEO2"/>
      <sheetName val="CGEO3"/>
      <sheetName val="CGEO3A"/>
      <sheetName val="CGEO6"/>
    </sheetNames>
    <sheetDataSet>
      <sheetData sheetId="0" refreshError="1"/>
      <sheetData sheetId="1" refreshError="1"/>
      <sheetData sheetId="2" refreshError="1">
        <row r="26">
          <cell r="D26" t="str">
            <v>M.D. Vroegindeweij(maarten) BSEng</v>
          </cell>
        </row>
        <row r="44">
          <cell r="B44" t="str">
            <v>version: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ekbouwadvies.nl/tabellen/baksteen.asp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.bp.blogspot.com/_SgZBDiZzW00/SxmHTv4wiyI/AAAAAAAAAAc/Dicm1ikYdP8/s320/1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5132-A03A-40AF-AF94-59178B857506}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09725-D9A2-455A-B6FB-3F1225381E9B}">
  <dimension ref="A1:F26"/>
  <sheetViews>
    <sheetView workbookViewId="0">
      <selection activeCell="K15" sqref="K15"/>
    </sheetView>
  </sheetViews>
  <sheetFormatPr defaultRowHeight="15" x14ac:dyDescent="0.25"/>
  <sheetData>
    <row r="1" spans="1:6" ht="26.25" thickBot="1" x14ac:dyDescent="0.3">
      <c r="A1" s="295" t="s">
        <v>762</v>
      </c>
      <c r="B1" s="295" t="s">
        <v>729</v>
      </c>
      <c r="C1" s="295" t="s">
        <v>763</v>
      </c>
      <c r="D1" s="295" t="s">
        <v>764</v>
      </c>
      <c r="E1" s="295" t="s">
        <v>765</v>
      </c>
      <c r="F1" s="295" t="s">
        <v>766</v>
      </c>
    </row>
    <row r="2" spans="1:6" ht="15.75" thickBot="1" x14ac:dyDescent="0.3">
      <c r="A2" s="296"/>
      <c r="B2" s="291"/>
      <c r="C2" s="291"/>
      <c r="D2" s="291"/>
      <c r="E2" s="291"/>
      <c r="F2" s="291"/>
    </row>
    <row r="3" spans="1:6" ht="15.75" thickBot="1" x14ac:dyDescent="0.3">
      <c r="A3" s="296" t="s">
        <v>1053</v>
      </c>
      <c r="B3" s="296">
        <v>96</v>
      </c>
      <c r="C3" s="296">
        <v>100</v>
      </c>
      <c r="D3" s="296">
        <v>5</v>
      </c>
      <c r="E3" s="296">
        <v>8</v>
      </c>
      <c r="F3" s="296">
        <v>12</v>
      </c>
    </row>
    <row r="4" spans="1:6" ht="15.75" thickBot="1" x14ac:dyDescent="0.3">
      <c r="A4" s="296" t="s">
        <v>1054</v>
      </c>
      <c r="B4" s="296">
        <v>114</v>
      </c>
      <c r="C4" s="296">
        <v>120</v>
      </c>
      <c r="D4" s="296">
        <v>5</v>
      </c>
      <c r="E4" s="296">
        <v>8</v>
      </c>
      <c r="F4" s="296">
        <v>12</v>
      </c>
    </row>
    <row r="5" spans="1:6" ht="15.75" thickBot="1" x14ac:dyDescent="0.3">
      <c r="A5" s="296" t="s">
        <v>1055</v>
      </c>
      <c r="B5" s="296">
        <v>133</v>
      </c>
      <c r="C5" s="296">
        <v>140</v>
      </c>
      <c r="D5" s="296">
        <v>6</v>
      </c>
      <c r="E5" s="296">
        <v>9</v>
      </c>
      <c r="F5" s="296">
        <v>12</v>
      </c>
    </row>
    <row r="6" spans="1:6" ht="15.75" thickBot="1" x14ac:dyDescent="0.3">
      <c r="A6" s="296" t="s">
        <v>1056</v>
      </c>
      <c r="B6" s="296">
        <v>152</v>
      </c>
      <c r="C6" s="296">
        <v>160</v>
      </c>
      <c r="D6" s="296">
        <v>6</v>
      </c>
      <c r="E6" s="296">
        <v>9</v>
      </c>
      <c r="F6" s="296">
        <v>15</v>
      </c>
    </row>
    <row r="7" spans="1:6" ht="15.75" thickBot="1" x14ac:dyDescent="0.3">
      <c r="A7" s="296" t="s">
        <v>1057</v>
      </c>
      <c r="B7" s="296">
        <v>171</v>
      </c>
      <c r="C7" s="296">
        <v>180</v>
      </c>
      <c r="D7" s="296">
        <v>6</v>
      </c>
      <c r="E7" s="296">
        <v>10</v>
      </c>
      <c r="F7" s="296">
        <v>15</v>
      </c>
    </row>
    <row r="8" spans="1:6" ht="15.75" thickBot="1" x14ac:dyDescent="0.3">
      <c r="A8" s="296" t="s">
        <v>1058</v>
      </c>
      <c r="B8" s="296">
        <v>190</v>
      </c>
      <c r="C8" s="296">
        <v>200</v>
      </c>
      <c r="D8" s="296">
        <v>7</v>
      </c>
      <c r="E8" s="296">
        <v>10</v>
      </c>
      <c r="F8" s="296">
        <v>18</v>
      </c>
    </row>
    <row r="9" spans="1:6" ht="15.75" thickBot="1" x14ac:dyDescent="0.3">
      <c r="A9" s="296" t="s">
        <v>1059</v>
      </c>
      <c r="B9" s="296">
        <v>210</v>
      </c>
      <c r="C9" s="296">
        <v>220</v>
      </c>
      <c r="D9" s="296">
        <v>7</v>
      </c>
      <c r="E9" s="296">
        <v>11</v>
      </c>
      <c r="F9" s="296">
        <v>18</v>
      </c>
    </row>
    <row r="10" spans="1:6" ht="15.75" thickBot="1" x14ac:dyDescent="0.3">
      <c r="A10" s="296" t="s">
        <v>1060</v>
      </c>
      <c r="B10" s="296">
        <v>230</v>
      </c>
      <c r="C10" s="296">
        <v>240</v>
      </c>
      <c r="D10" s="296">
        <v>8</v>
      </c>
      <c r="E10" s="296">
        <v>12</v>
      </c>
      <c r="F10" s="296">
        <v>21</v>
      </c>
    </row>
    <row r="11" spans="1:6" ht="15.75" thickBot="1" x14ac:dyDescent="0.3">
      <c r="A11" s="296" t="s">
        <v>1061</v>
      </c>
      <c r="B11" s="296">
        <v>250</v>
      </c>
      <c r="C11" s="296">
        <v>260</v>
      </c>
      <c r="D11" s="296">
        <v>8</v>
      </c>
      <c r="E11" s="296">
        <v>13</v>
      </c>
      <c r="F11" s="296">
        <v>24</v>
      </c>
    </row>
    <row r="12" spans="1:6" ht="15.75" thickBot="1" x14ac:dyDescent="0.3">
      <c r="A12" s="296" t="s">
        <v>1062</v>
      </c>
      <c r="B12" s="296">
        <v>270</v>
      </c>
      <c r="C12" s="296">
        <v>280</v>
      </c>
      <c r="D12" s="296">
        <v>8</v>
      </c>
      <c r="E12" s="296">
        <v>13</v>
      </c>
      <c r="F12" s="296">
        <v>24</v>
      </c>
    </row>
    <row r="13" spans="1:6" ht="15.75" thickBot="1" x14ac:dyDescent="0.3">
      <c r="A13" s="296" t="s">
        <v>1063</v>
      </c>
      <c r="B13" s="296">
        <v>290</v>
      </c>
      <c r="C13" s="296">
        <v>300</v>
      </c>
      <c r="D13" s="296">
        <v>9</v>
      </c>
      <c r="E13" s="296">
        <v>14</v>
      </c>
      <c r="F13" s="296">
        <v>27</v>
      </c>
    </row>
    <row r="14" spans="1:6" ht="15.75" thickBot="1" x14ac:dyDescent="0.3">
      <c r="A14" s="296" t="s">
        <v>1064</v>
      </c>
      <c r="B14" s="296">
        <v>310</v>
      </c>
      <c r="C14" s="296">
        <v>300</v>
      </c>
      <c r="D14" s="296">
        <v>9</v>
      </c>
      <c r="E14" s="296">
        <v>16</v>
      </c>
      <c r="F14" s="296">
        <v>27</v>
      </c>
    </row>
    <row r="15" spans="1:6" ht="15.75" thickBot="1" x14ac:dyDescent="0.3">
      <c r="A15" s="296" t="s">
        <v>1065</v>
      </c>
      <c r="B15" s="296">
        <v>330</v>
      </c>
      <c r="C15" s="296">
        <v>300</v>
      </c>
      <c r="D15" s="296">
        <v>10</v>
      </c>
      <c r="E15" s="296">
        <v>17</v>
      </c>
      <c r="F15" s="296">
        <v>27</v>
      </c>
    </row>
    <row r="16" spans="1:6" ht="15.75" thickBot="1" x14ac:dyDescent="0.3">
      <c r="A16" s="296" t="s">
        <v>1066</v>
      </c>
      <c r="B16" s="296">
        <v>350</v>
      </c>
      <c r="C16" s="296">
        <v>300</v>
      </c>
      <c r="D16" s="296">
        <v>10</v>
      </c>
      <c r="E16" s="296">
        <v>18</v>
      </c>
      <c r="F16" s="296">
        <v>27</v>
      </c>
    </row>
    <row r="17" spans="1:6" ht="15.75" thickBot="1" x14ac:dyDescent="0.3">
      <c r="A17" s="296" t="s">
        <v>1067</v>
      </c>
      <c r="B17" s="296">
        <v>390</v>
      </c>
      <c r="C17" s="296">
        <v>300</v>
      </c>
      <c r="D17" s="296">
        <v>11</v>
      </c>
      <c r="E17" s="296">
        <v>19</v>
      </c>
      <c r="F17" s="296">
        <v>27</v>
      </c>
    </row>
    <row r="18" spans="1:6" ht="15.75" thickBot="1" x14ac:dyDescent="0.3">
      <c r="A18" s="296" t="s">
        <v>1068</v>
      </c>
      <c r="B18" s="296">
        <v>440</v>
      </c>
      <c r="C18" s="296">
        <v>300</v>
      </c>
      <c r="D18" s="296">
        <v>12</v>
      </c>
      <c r="E18" s="296">
        <v>21</v>
      </c>
      <c r="F18" s="296">
        <v>27</v>
      </c>
    </row>
    <row r="19" spans="1:6" ht="15.75" thickBot="1" x14ac:dyDescent="0.3">
      <c r="A19" s="296" t="s">
        <v>1069</v>
      </c>
      <c r="B19" s="296">
        <v>490</v>
      </c>
      <c r="C19" s="296">
        <v>300</v>
      </c>
      <c r="D19" s="296">
        <v>12</v>
      </c>
      <c r="E19" s="296">
        <v>23</v>
      </c>
      <c r="F19" s="296">
        <v>27</v>
      </c>
    </row>
    <row r="20" spans="1:6" ht="15.75" thickBot="1" x14ac:dyDescent="0.3">
      <c r="A20" s="296" t="s">
        <v>1070</v>
      </c>
      <c r="B20" s="296">
        <v>540</v>
      </c>
      <c r="C20" s="296">
        <v>300</v>
      </c>
      <c r="D20" s="296">
        <v>13</v>
      </c>
      <c r="E20" s="296">
        <v>24</v>
      </c>
      <c r="F20" s="296">
        <v>27</v>
      </c>
    </row>
    <row r="21" spans="1:6" ht="15.75" thickBot="1" x14ac:dyDescent="0.3">
      <c r="A21" s="296" t="s">
        <v>1071</v>
      </c>
      <c r="B21" s="296">
        <v>590</v>
      </c>
      <c r="C21" s="296">
        <v>300</v>
      </c>
      <c r="D21" s="296">
        <v>13</v>
      </c>
      <c r="E21" s="296">
        <v>25</v>
      </c>
      <c r="F21" s="296">
        <v>27</v>
      </c>
    </row>
    <row r="22" spans="1:6" ht="15.75" thickBot="1" x14ac:dyDescent="0.3">
      <c r="A22" s="296" t="s">
        <v>1072</v>
      </c>
      <c r="B22" s="296">
        <v>640</v>
      </c>
      <c r="C22" s="296">
        <v>300</v>
      </c>
      <c r="D22" s="296">
        <v>14</v>
      </c>
      <c r="E22" s="296">
        <v>26</v>
      </c>
      <c r="F22" s="296">
        <v>27</v>
      </c>
    </row>
    <row r="23" spans="1:6" ht="15.75" thickBot="1" x14ac:dyDescent="0.3">
      <c r="A23" s="296" t="s">
        <v>1073</v>
      </c>
      <c r="B23" s="296">
        <v>690</v>
      </c>
      <c r="C23" s="296">
        <v>300</v>
      </c>
      <c r="D23" s="296">
        <v>15</v>
      </c>
      <c r="E23" s="296">
        <v>27</v>
      </c>
      <c r="F23" s="296">
        <v>27</v>
      </c>
    </row>
    <row r="24" spans="1:6" ht="15.75" thickBot="1" x14ac:dyDescent="0.3">
      <c r="A24" s="296" t="s">
        <v>1074</v>
      </c>
      <c r="B24" s="296">
        <v>790</v>
      </c>
      <c r="C24" s="296">
        <v>300</v>
      </c>
      <c r="D24" s="296">
        <v>15</v>
      </c>
      <c r="E24" s="296">
        <v>28</v>
      </c>
      <c r="F24" s="296">
        <v>30</v>
      </c>
    </row>
    <row r="25" spans="1:6" ht="15.75" thickBot="1" x14ac:dyDescent="0.3">
      <c r="A25" s="296" t="s">
        <v>1075</v>
      </c>
      <c r="B25" s="296">
        <v>890</v>
      </c>
      <c r="C25" s="296">
        <v>300</v>
      </c>
      <c r="D25" s="296">
        <v>16</v>
      </c>
      <c r="E25" s="296">
        <v>30</v>
      </c>
      <c r="F25" s="296">
        <v>30</v>
      </c>
    </row>
    <row r="26" spans="1:6" ht="15.75" thickBot="1" x14ac:dyDescent="0.3">
      <c r="A26" s="296" t="s">
        <v>1076</v>
      </c>
      <c r="B26" s="296">
        <v>990</v>
      </c>
      <c r="C26" s="296">
        <v>300</v>
      </c>
      <c r="D26" s="296">
        <v>17</v>
      </c>
      <c r="E26" s="296">
        <v>31</v>
      </c>
      <c r="F26" s="29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F659-DE1B-4267-8226-ABF96C7786C9}">
  <dimension ref="A1:H27"/>
  <sheetViews>
    <sheetView zoomScale="130" zoomScaleNormal="130" workbookViewId="0">
      <selection activeCell="D5" sqref="D5"/>
    </sheetView>
  </sheetViews>
  <sheetFormatPr defaultColWidth="11" defaultRowHeight="15" x14ac:dyDescent="0.25"/>
  <sheetData>
    <row r="1" spans="1:8" ht="15.75" thickBot="1" x14ac:dyDescent="0.3">
      <c r="A1" s="295" t="s">
        <v>1102</v>
      </c>
      <c r="B1" s="296"/>
      <c r="C1" s="296"/>
      <c r="D1" s="296"/>
      <c r="E1" s="296"/>
      <c r="F1" s="296"/>
      <c r="G1" s="296"/>
      <c r="H1" s="296"/>
    </row>
    <row r="2" spans="1:8" ht="26.25" thickBot="1" x14ac:dyDescent="0.3">
      <c r="A2" s="295" t="s">
        <v>762</v>
      </c>
      <c r="B2" s="295" t="s">
        <v>1532</v>
      </c>
      <c r="C2" s="295" t="s">
        <v>1532</v>
      </c>
      <c r="D2" s="295" t="s">
        <v>729</v>
      </c>
      <c r="E2" s="295" t="s">
        <v>763</v>
      </c>
      <c r="F2" s="295" t="s">
        <v>764</v>
      </c>
      <c r="G2" s="295" t="s">
        <v>765</v>
      </c>
      <c r="H2" s="295" t="s">
        <v>766</v>
      </c>
    </row>
    <row r="3" spans="1:8" ht="15.75" thickBot="1" x14ac:dyDescent="0.3">
      <c r="A3" s="296"/>
      <c r="B3" s="296"/>
      <c r="C3" s="296"/>
      <c r="D3" s="296"/>
      <c r="E3" s="296"/>
      <c r="F3" s="296"/>
      <c r="G3" s="296"/>
      <c r="H3" s="296"/>
    </row>
    <row r="4" spans="1:8" ht="15.75" thickBot="1" x14ac:dyDescent="0.3">
      <c r="A4" s="296" t="s">
        <v>1103</v>
      </c>
      <c r="B4" s="296" t="s">
        <v>1533</v>
      </c>
      <c r="C4" s="296" t="s">
        <v>1534</v>
      </c>
      <c r="D4" s="296">
        <v>120</v>
      </c>
      <c r="E4" s="296">
        <v>106</v>
      </c>
      <c r="F4" s="296">
        <v>12</v>
      </c>
      <c r="G4" s="296">
        <v>20</v>
      </c>
      <c r="H4" s="296">
        <v>12</v>
      </c>
    </row>
    <row r="5" spans="1:8" ht="15.75" thickBot="1" x14ac:dyDescent="0.3">
      <c r="A5" s="296" t="s">
        <v>1104</v>
      </c>
      <c r="B5" s="296" t="s">
        <v>1535</v>
      </c>
      <c r="C5" s="296" t="s">
        <v>1536</v>
      </c>
      <c r="D5" s="296">
        <v>140</v>
      </c>
      <c r="E5" s="296">
        <v>126</v>
      </c>
      <c r="F5" s="296">
        <v>13</v>
      </c>
      <c r="G5" s="296">
        <v>21</v>
      </c>
      <c r="H5" s="296">
        <v>12</v>
      </c>
    </row>
    <row r="6" spans="1:8" ht="15.75" thickBot="1" x14ac:dyDescent="0.3">
      <c r="A6" s="296" t="s">
        <v>1105</v>
      </c>
      <c r="B6" s="296" t="s">
        <v>1537</v>
      </c>
      <c r="C6" s="296" t="s">
        <v>1538</v>
      </c>
      <c r="D6" s="296">
        <v>160</v>
      </c>
      <c r="E6" s="296">
        <v>146</v>
      </c>
      <c r="F6" s="296">
        <v>13</v>
      </c>
      <c r="G6" s="296">
        <v>22</v>
      </c>
      <c r="H6" s="296">
        <v>12</v>
      </c>
    </row>
    <row r="7" spans="1:8" ht="15.75" thickBot="1" x14ac:dyDescent="0.3">
      <c r="A7" s="296" t="s">
        <v>1106</v>
      </c>
      <c r="B7" s="296" t="s">
        <v>1539</v>
      </c>
      <c r="C7" s="296" t="s">
        <v>810</v>
      </c>
      <c r="D7" s="296">
        <v>180</v>
      </c>
      <c r="E7" s="296">
        <v>166</v>
      </c>
      <c r="F7" s="296">
        <v>14</v>
      </c>
      <c r="G7" s="296">
        <v>23</v>
      </c>
      <c r="H7" s="296">
        <v>15</v>
      </c>
    </row>
    <row r="8" spans="1:8" ht="15.75" thickBot="1" x14ac:dyDescent="0.3">
      <c r="A8" s="296" t="s">
        <v>1107</v>
      </c>
      <c r="B8" s="296" t="s">
        <v>1540</v>
      </c>
      <c r="C8" s="296" t="s">
        <v>837</v>
      </c>
      <c r="D8" s="296">
        <v>200</v>
      </c>
      <c r="E8" s="296">
        <v>186</v>
      </c>
      <c r="F8" s="296">
        <v>15</v>
      </c>
      <c r="G8" s="296">
        <v>24</v>
      </c>
      <c r="H8" s="296">
        <v>15</v>
      </c>
    </row>
    <row r="9" spans="1:8" ht="15.75" thickBot="1" x14ac:dyDescent="0.3">
      <c r="A9" s="296" t="s">
        <v>1108</v>
      </c>
      <c r="B9" s="296" t="s">
        <v>1541</v>
      </c>
      <c r="C9" s="296" t="s">
        <v>1542</v>
      </c>
      <c r="D9" s="296">
        <v>220</v>
      </c>
      <c r="E9" s="296">
        <v>206</v>
      </c>
      <c r="F9" s="296">
        <v>15</v>
      </c>
      <c r="G9" s="296">
        <v>25</v>
      </c>
      <c r="H9" s="296">
        <v>18</v>
      </c>
    </row>
    <row r="10" spans="1:8" ht="15.75" thickBot="1" x14ac:dyDescent="0.3">
      <c r="A10" s="296" t="s">
        <v>1109</v>
      </c>
      <c r="B10" s="296" t="s">
        <v>1543</v>
      </c>
      <c r="C10" s="296" t="s">
        <v>1544</v>
      </c>
      <c r="D10" s="296">
        <v>240</v>
      </c>
      <c r="E10" s="296">
        <v>226</v>
      </c>
      <c r="F10" s="296">
        <v>16</v>
      </c>
      <c r="G10" s="296">
        <v>26</v>
      </c>
      <c r="H10" s="296">
        <v>18</v>
      </c>
    </row>
    <row r="11" spans="1:8" ht="15.75" thickBot="1" x14ac:dyDescent="0.3">
      <c r="A11" s="296" t="s">
        <v>1110</v>
      </c>
      <c r="B11" s="296" t="s">
        <v>1545</v>
      </c>
      <c r="C11" s="296" t="s">
        <v>858</v>
      </c>
      <c r="D11" s="296">
        <v>270</v>
      </c>
      <c r="E11" s="296">
        <v>248</v>
      </c>
      <c r="F11" s="296">
        <v>18</v>
      </c>
      <c r="G11" s="296">
        <v>32</v>
      </c>
      <c r="H11" s="296">
        <v>21</v>
      </c>
    </row>
    <row r="12" spans="1:8" ht="15.75" thickBot="1" x14ac:dyDescent="0.3">
      <c r="A12" s="296" t="s">
        <v>1111</v>
      </c>
      <c r="B12" s="296" t="s">
        <v>1546</v>
      </c>
      <c r="C12" s="296" t="s">
        <v>1547</v>
      </c>
      <c r="D12" s="296">
        <v>290</v>
      </c>
      <c r="E12" s="296">
        <v>268</v>
      </c>
      <c r="F12" s="296">
        <v>18</v>
      </c>
      <c r="G12" s="296">
        <v>33</v>
      </c>
      <c r="H12" s="296">
        <v>24</v>
      </c>
    </row>
    <row r="13" spans="1:8" ht="15.75" thickBot="1" x14ac:dyDescent="0.3">
      <c r="A13" s="296" t="s">
        <v>1112</v>
      </c>
      <c r="B13" s="296" t="s">
        <v>1548</v>
      </c>
      <c r="C13" s="296" t="s">
        <v>888</v>
      </c>
      <c r="D13" s="296">
        <v>310</v>
      </c>
      <c r="E13" s="296">
        <v>288</v>
      </c>
      <c r="F13" s="296">
        <v>19</v>
      </c>
      <c r="G13" s="296">
        <v>33</v>
      </c>
      <c r="H13" s="296">
        <v>24</v>
      </c>
    </row>
    <row r="14" spans="1:8" ht="15.75" thickBot="1" x14ac:dyDescent="0.3">
      <c r="A14" s="296" t="s">
        <v>1113</v>
      </c>
      <c r="B14" s="296" t="s">
        <v>1549</v>
      </c>
      <c r="C14" s="296" t="s">
        <v>1550</v>
      </c>
      <c r="D14" s="296">
        <v>340</v>
      </c>
      <c r="E14" s="296">
        <v>310</v>
      </c>
      <c r="F14" s="296">
        <v>21</v>
      </c>
      <c r="G14" s="296">
        <v>39</v>
      </c>
      <c r="H14" s="296">
        <v>27</v>
      </c>
    </row>
    <row r="15" spans="1:8" ht="15.75" thickBot="1" x14ac:dyDescent="0.3">
      <c r="A15" s="296" t="s">
        <v>1114</v>
      </c>
      <c r="B15" s="296" t="s">
        <v>1551</v>
      </c>
      <c r="C15" s="296" t="s">
        <v>1552</v>
      </c>
      <c r="D15" s="296">
        <v>359</v>
      </c>
      <c r="E15" s="296">
        <v>309</v>
      </c>
      <c r="F15" s="296">
        <v>21</v>
      </c>
      <c r="G15" s="296">
        <v>40</v>
      </c>
      <c r="H15" s="296">
        <v>27</v>
      </c>
    </row>
    <row r="16" spans="1:8" ht="15.75" thickBot="1" x14ac:dyDescent="0.3">
      <c r="A16" s="296" t="s">
        <v>1115</v>
      </c>
      <c r="B16" s="296" t="s">
        <v>1553</v>
      </c>
      <c r="C16" s="296" t="s">
        <v>1554</v>
      </c>
      <c r="D16" s="296">
        <v>377</v>
      </c>
      <c r="E16" s="296">
        <v>309</v>
      </c>
      <c r="F16" s="296">
        <v>21</v>
      </c>
      <c r="G16" s="296">
        <v>40</v>
      </c>
      <c r="H16" s="296">
        <v>27</v>
      </c>
    </row>
    <row r="17" spans="1:8" ht="15.75" thickBot="1" x14ac:dyDescent="0.3">
      <c r="A17" s="296" t="s">
        <v>1116</v>
      </c>
      <c r="B17" s="296" t="s">
        <v>1555</v>
      </c>
      <c r="C17" s="296" t="s">
        <v>913</v>
      </c>
      <c r="D17" s="296">
        <v>395</v>
      </c>
      <c r="E17" s="296">
        <v>308</v>
      </c>
      <c r="F17" s="296">
        <v>21</v>
      </c>
      <c r="G17" s="296">
        <v>40</v>
      </c>
      <c r="H17" s="296">
        <v>27</v>
      </c>
    </row>
    <row r="18" spans="1:8" ht="15.75" thickBot="1" x14ac:dyDescent="0.3">
      <c r="A18" s="296" t="s">
        <v>1117</v>
      </c>
      <c r="B18" s="296" t="s">
        <v>1556</v>
      </c>
      <c r="C18" s="296" t="s">
        <v>1557</v>
      </c>
      <c r="D18" s="296">
        <v>432</v>
      </c>
      <c r="E18" s="296">
        <v>307</v>
      </c>
      <c r="F18" s="296">
        <v>21</v>
      </c>
      <c r="G18" s="296">
        <v>40</v>
      </c>
      <c r="H18" s="296">
        <v>27</v>
      </c>
    </row>
    <row r="19" spans="1:8" ht="15.75" thickBot="1" x14ac:dyDescent="0.3">
      <c r="A19" s="296" t="s">
        <v>1118</v>
      </c>
      <c r="B19" s="296" t="s">
        <v>1558</v>
      </c>
      <c r="C19" s="296" t="s">
        <v>1559</v>
      </c>
      <c r="D19" s="296">
        <v>478</v>
      </c>
      <c r="E19" s="296">
        <v>307</v>
      </c>
      <c r="F19" s="296">
        <v>21</v>
      </c>
      <c r="G19" s="296">
        <v>40</v>
      </c>
      <c r="H19" s="296">
        <v>27</v>
      </c>
    </row>
    <row r="20" spans="1:8" ht="15.75" thickBot="1" x14ac:dyDescent="0.3">
      <c r="A20" s="296" t="s">
        <v>1119</v>
      </c>
      <c r="B20" s="296" t="s">
        <v>1560</v>
      </c>
      <c r="C20" s="296" t="s">
        <v>1561</v>
      </c>
      <c r="D20" s="296">
        <v>524</v>
      </c>
      <c r="E20" s="296">
        <v>306</v>
      </c>
      <c r="F20" s="296">
        <v>21</v>
      </c>
      <c r="G20" s="296">
        <v>40</v>
      </c>
      <c r="H20" s="296">
        <v>27</v>
      </c>
    </row>
    <row r="21" spans="1:8" ht="15.75" thickBot="1" x14ac:dyDescent="0.3">
      <c r="A21" s="296" t="s">
        <v>1120</v>
      </c>
      <c r="B21" s="296" t="s">
        <v>1562</v>
      </c>
      <c r="C21" s="296" t="s">
        <v>1563</v>
      </c>
      <c r="D21" s="296">
        <v>572</v>
      </c>
      <c r="E21" s="296">
        <v>306</v>
      </c>
      <c r="F21" s="296">
        <v>21</v>
      </c>
      <c r="G21" s="296">
        <v>40</v>
      </c>
      <c r="H21" s="296">
        <v>27</v>
      </c>
    </row>
    <row r="22" spans="1:8" ht="15.75" thickBot="1" x14ac:dyDescent="0.3">
      <c r="A22" s="296" t="s">
        <v>1121</v>
      </c>
      <c r="B22" s="296" t="s">
        <v>1564</v>
      </c>
      <c r="C22" s="296" t="s">
        <v>1565</v>
      </c>
      <c r="D22" s="296">
        <v>620</v>
      </c>
      <c r="E22" s="296">
        <v>305</v>
      </c>
      <c r="F22" s="296">
        <v>21</v>
      </c>
      <c r="G22" s="296">
        <v>40</v>
      </c>
      <c r="H22" s="296">
        <v>27</v>
      </c>
    </row>
    <row r="23" spans="1:8" ht="15.75" thickBot="1" x14ac:dyDescent="0.3">
      <c r="A23" s="296" t="s">
        <v>1122</v>
      </c>
      <c r="B23" s="296" t="s">
        <v>1566</v>
      </c>
      <c r="C23" s="296" t="s">
        <v>1567</v>
      </c>
      <c r="D23" s="296">
        <v>668</v>
      </c>
      <c r="E23" s="296">
        <v>305</v>
      </c>
      <c r="F23" s="296">
        <v>21</v>
      </c>
      <c r="G23" s="296">
        <v>40</v>
      </c>
      <c r="H23" s="296">
        <v>27</v>
      </c>
    </row>
    <row r="24" spans="1:8" ht="15.75" thickBot="1" x14ac:dyDescent="0.3">
      <c r="A24" s="296" t="s">
        <v>1123</v>
      </c>
      <c r="B24" s="296" t="s">
        <v>1568</v>
      </c>
      <c r="C24" s="296" t="s">
        <v>1569</v>
      </c>
      <c r="D24" s="296">
        <v>716</v>
      </c>
      <c r="E24" s="296">
        <v>304</v>
      </c>
      <c r="F24" s="296">
        <v>21</v>
      </c>
      <c r="G24" s="296">
        <v>40</v>
      </c>
      <c r="H24" s="296">
        <v>27</v>
      </c>
    </row>
    <row r="25" spans="1:8" ht="15.75" thickBot="1" x14ac:dyDescent="0.3">
      <c r="A25" s="296" t="s">
        <v>1124</v>
      </c>
      <c r="B25" s="296" t="s">
        <v>1570</v>
      </c>
      <c r="C25" s="296" t="s">
        <v>1571</v>
      </c>
      <c r="D25" s="296">
        <v>814</v>
      </c>
      <c r="E25" s="296">
        <v>303</v>
      </c>
      <c r="F25" s="296">
        <v>21</v>
      </c>
      <c r="G25" s="296">
        <v>40</v>
      </c>
      <c r="H25" s="296">
        <v>30</v>
      </c>
    </row>
    <row r="26" spans="1:8" ht="15.75" thickBot="1" x14ac:dyDescent="0.3">
      <c r="A26" s="296" t="s">
        <v>1125</v>
      </c>
      <c r="B26" s="296" t="s">
        <v>1572</v>
      </c>
      <c r="C26" s="296" t="s">
        <v>1573</v>
      </c>
      <c r="D26" s="296">
        <v>910</v>
      </c>
      <c r="E26" s="296">
        <v>302</v>
      </c>
      <c r="F26" s="296">
        <v>21</v>
      </c>
      <c r="G26" s="296">
        <v>40</v>
      </c>
      <c r="H26" s="296">
        <v>30</v>
      </c>
    </row>
    <row r="27" spans="1:8" ht="26.25" thickBot="1" x14ac:dyDescent="0.3">
      <c r="A27" s="296" t="s">
        <v>1574</v>
      </c>
      <c r="B27" s="296" t="s">
        <v>1574</v>
      </c>
      <c r="C27" s="296" t="s">
        <v>1575</v>
      </c>
      <c r="D27" s="296">
        <v>1008</v>
      </c>
      <c r="E27" s="296">
        <v>302</v>
      </c>
      <c r="F27" s="296">
        <v>21</v>
      </c>
      <c r="G27" s="296">
        <v>40</v>
      </c>
      <c r="H27" s="296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5DEF-3C57-4198-AA5D-C6E465960A24}">
  <dimension ref="A1:N20"/>
  <sheetViews>
    <sheetView zoomScale="130" zoomScaleNormal="130" workbookViewId="0">
      <selection activeCell="N20" sqref="B1:N20"/>
    </sheetView>
  </sheetViews>
  <sheetFormatPr defaultRowHeight="15" x14ac:dyDescent="0.25"/>
  <cols>
    <col min="1" max="5" width="16" customWidth="1"/>
    <col min="7" max="7" width="14.42578125" customWidth="1"/>
    <col min="8" max="9" width="8.85546875" style="274"/>
  </cols>
  <sheetData>
    <row r="1" spans="1:14" x14ac:dyDescent="0.25">
      <c r="F1" s="273" t="s">
        <v>728</v>
      </c>
      <c r="G1" s="273" t="s">
        <v>729</v>
      </c>
      <c r="H1" s="273" t="s">
        <v>765</v>
      </c>
      <c r="I1" s="273" t="s">
        <v>1999</v>
      </c>
      <c r="J1" s="273" t="s">
        <v>782</v>
      </c>
      <c r="K1" s="273" t="s">
        <v>1710</v>
      </c>
      <c r="L1" s="273" t="s">
        <v>1505</v>
      </c>
      <c r="M1" s="273" t="s">
        <v>1517</v>
      </c>
      <c r="N1" s="273" t="s">
        <v>2000</v>
      </c>
    </row>
    <row r="2" spans="1:14" x14ac:dyDescent="0.25">
      <c r="A2" t="s">
        <v>1980</v>
      </c>
      <c r="B2" t="s">
        <v>2001</v>
      </c>
      <c r="F2">
        <v>38</v>
      </c>
      <c r="G2">
        <v>50</v>
      </c>
      <c r="H2">
        <v>7</v>
      </c>
      <c r="I2">
        <v>19</v>
      </c>
      <c r="J2">
        <v>5</v>
      </c>
      <c r="K2">
        <v>3.5</v>
      </c>
      <c r="L2">
        <v>7</v>
      </c>
      <c r="M2">
        <v>13.7</v>
      </c>
      <c r="N2">
        <v>4.57</v>
      </c>
    </row>
    <row r="3" spans="1:14" x14ac:dyDescent="0.25">
      <c r="A3" t="s">
        <v>1981</v>
      </c>
      <c r="B3" t="s">
        <v>2002</v>
      </c>
      <c r="F3">
        <v>30</v>
      </c>
      <c r="G3">
        <v>60</v>
      </c>
      <c r="H3">
        <v>6</v>
      </c>
      <c r="I3">
        <v>15</v>
      </c>
      <c r="J3">
        <v>6</v>
      </c>
      <c r="K3">
        <v>3</v>
      </c>
      <c r="L3">
        <v>6</v>
      </c>
      <c r="M3">
        <v>9.1</v>
      </c>
      <c r="N3">
        <v>4.57</v>
      </c>
    </row>
    <row r="4" spans="1:14" x14ac:dyDescent="0.25">
      <c r="A4" t="s">
        <v>1982</v>
      </c>
      <c r="B4" t="s">
        <v>2003</v>
      </c>
      <c r="F4">
        <v>42</v>
      </c>
      <c r="G4">
        <v>65</v>
      </c>
      <c r="H4">
        <v>7.5</v>
      </c>
      <c r="I4">
        <v>21</v>
      </c>
      <c r="J4">
        <v>5.5</v>
      </c>
      <c r="K4">
        <v>4</v>
      </c>
      <c r="L4">
        <v>7.5</v>
      </c>
      <c r="M4">
        <v>14.2</v>
      </c>
      <c r="N4">
        <v>4.57</v>
      </c>
    </row>
    <row r="5" spans="1:14" x14ac:dyDescent="0.25">
      <c r="A5" t="s">
        <v>1983</v>
      </c>
      <c r="B5" t="s">
        <v>2004</v>
      </c>
      <c r="F5">
        <v>45</v>
      </c>
      <c r="G5">
        <v>80</v>
      </c>
      <c r="H5">
        <v>8</v>
      </c>
      <c r="I5">
        <v>22.5</v>
      </c>
      <c r="J5">
        <v>6</v>
      </c>
      <c r="K5">
        <v>4</v>
      </c>
      <c r="L5">
        <v>8</v>
      </c>
      <c r="M5">
        <v>14.5</v>
      </c>
      <c r="N5">
        <v>4.57</v>
      </c>
    </row>
    <row r="6" spans="1:14" x14ac:dyDescent="0.25">
      <c r="A6" t="s">
        <v>1984</v>
      </c>
      <c r="B6" t="s">
        <v>1482</v>
      </c>
      <c r="F6">
        <v>50</v>
      </c>
      <c r="G6">
        <v>100</v>
      </c>
      <c r="H6">
        <v>8.5</v>
      </c>
      <c r="I6">
        <v>25</v>
      </c>
      <c r="J6">
        <v>6</v>
      </c>
      <c r="K6">
        <v>4.5</v>
      </c>
      <c r="L6">
        <v>8.5</v>
      </c>
      <c r="M6">
        <v>15.5</v>
      </c>
      <c r="N6">
        <v>4.57</v>
      </c>
    </row>
    <row r="7" spans="1:14" x14ac:dyDescent="0.25">
      <c r="A7" t="s">
        <v>1985</v>
      </c>
      <c r="B7" t="s">
        <v>1483</v>
      </c>
      <c r="F7">
        <v>55</v>
      </c>
      <c r="G7">
        <v>120</v>
      </c>
      <c r="H7">
        <v>9</v>
      </c>
      <c r="I7">
        <v>27.5</v>
      </c>
      <c r="J7">
        <v>7</v>
      </c>
      <c r="K7">
        <v>4.5</v>
      </c>
      <c r="L7">
        <v>9</v>
      </c>
      <c r="M7">
        <v>16</v>
      </c>
      <c r="N7">
        <v>4.57</v>
      </c>
    </row>
    <row r="8" spans="1:14" x14ac:dyDescent="0.25">
      <c r="A8" t="s">
        <v>1986</v>
      </c>
      <c r="B8" t="s">
        <v>1484</v>
      </c>
      <c r="F8">
        <v>60</v>
      </c>
      <c r="G8">
        <v>140</v>
      </c>
      <c r="H8">
        <v>10</v>
      </c>
      <c r="I8">
        <v>30</v>
      </c>
      <c r="J8">
        <v>7</v>
      </c>
      <c r="K8">
        <v>5</v>
      </c>
      <c r="L8">
        <v>10</v>
      </c>
      <c r="M8">
        <v>17.5</v>
      </c>
      <c r="N8">
        <v>4.57</v>
      </c>
    </row>
    <row r="9" spans="1:14" x14ac:dyDescent="0.25">
      <c r="A9" t="s">
        <v>1987</v>
      </c>
      <c r="B9" t="s">
        <v>1485</v>
      </c>
      <c r="F9">
        <v>65</v>
      </c>
      <c r="G9">
        <v>160</v>
      </c>
      <c r="H9">
        <v>10.5</v>
      </c>
      <c r="I9">
        <v>32.5</v>
      </c>
      <c r="J9">
        <v>7.5</v>
      </c>
      <c r="K9">
        <v>5.5</v>
      </c>
      <c r="L9">
        <v>10.5</v>
      </c>
      <c r="M9">
        <v>18.399999999999999</v>
      </c>
      <c r="N9">
        <v>4.57</v>
      </c>
    </row>
    <row r="10" spans="1:14" x14ac:dyDescent="0.25">
      <c r="A10" t="s">
        <v>1988</v>
      </c>
      <c r="B10" t="s">
        <v>1486</v>
      </c>
      <c r="F10">
        <v>70</v>
      </c>
      <c r="G10">
        <v>180</v>
      </c>
      <c r="H10">
        <v>11</v>
      </c>
      <c r="I10">
        <v>35</v>
      </c>
      <c r="J10">
        <v>8</v>
      </c>
      <c r="K10">
        <v>5.5</v>
      </c>
      <c r="L10">
        <v>11</v>
      </c>
      <c r="M10">
        <v>19.2</v>
      </c>
      <c r="N10">
        <v>4.57</v>
      </c>
    </row>
    <row r="11" spans="1:14" x14ac:dyDescent="0.25">
      <c r="A11" t="s">
        <v>1989</v>
      </c>
      <c r="B11" t="s">
        <v>1487</v>
      </c>
      <c r="F11">
        <v>75</v>
      </c>
      <c r="G11">
        <v>200</v>
      </c>
      <c r="H11">
        <v>11.5</v>
      </c>
      <c r="I11">
        <v>37.5</v>
      </c>
      <c r="J11">
        <v>8.5</v>
      </c>
      <c r="K11">
        <v>6</v>
      </c>
      <c r="L11">
        <v>11.5</v>
      </c>
      <c r="M11">
        <v>20.100000000000001</v>
      </c>
      <c r="N11">
        <v>4.57</v>
      </c>
    </row>
    <row r="12" spans="1:14" x14ac:dyDescent="0.25">
      <c r="A12" t="s">
        <v>1990</v>
      </c>
      <c r="B12" t="s">
        <v>1488</v>
      </c>
      <c r="F12">
        <v>80</v>
      </c>
      <c r="G12">
        <v>220</v>
      </c>
      <c r="H12">
        <v>12.5</v>
      </c>
      <c r="I12">
        <v>40</v>
      </c>
      <c r="J12">
        <v>9</v>
      </c>
      <c r="K12">
        <v>6.5</v>
      </c>
      <c r="L12">
        <v>12.5</v>
      </c>
      <c r="M12">
        <v>21.4</v>
      </c>
      <c r="N12">
        <v>4.57</v>
      </c>
    </row>
    <row r="13" spans="1:14" x14ac:dyDescent="0.25">
      <c r="A13" t="s">
        <v>1991</v>
      </c>
      <c r="B13" t="s">
        <v>1489</v>
      </c>
      <c r="F13">
        <v>85</v>
      </c>
      <c r="G13">
        <v>240</v>
      </c>
      <c r="H13">
        <v>13</v>
      </c>
      <c r="I13">
        <v>42.5</v>
      </c>
      <c r="J13">
        <v>9.5</v>
      </c>
      <c r="K13">
        <v>6.5</v>
      </c>
      <c r="L13">
        <v>13</v>
      </c>
      <c r="M13">
        <v>22.3</v>
      </c>
      <c r="N13">
        <v>4.57</v>
      </c>
    </row>
    <row r="14" spans="1:14" x14ac:dyDescent="0.25">
      <c r="A14" t="s">
        <v>1992</v>
      </c>
      <c r="B14" t="s">
        <v>1490</v>
      </c>
      <c r="F14">
        <v>90</v>
      </c>
      <c r="G14">
        <v>260</v>
      </c>
      <c r="H14">
        <v>14</v>
      </c>
      <c r="I14">
        <v>45</v>
      </c>
      <c r="J14">
        <v>10</v>
      </c>
      <c r="K14">
        <v>7</v>
      </c>
      <c r="L14">
        <v>14</v>
      </c>
      <c r="M14">
        <v>23.6</v>
      </c>
      <c r="N14">
        <v>4.57</v>
      </c>
    </row>
    <row r="15" spans="1:14" x14ac:dyDescent="0.25">
      <c r="A15" t="s">
        <v>1993</v>
      </c>
      <c r="B15" t="s">
        <v>1491</v>
      </c>
      <c r="F15">
        <v>95</v>
      </c>
      <c r="G15">
        <v>280</v>
      </c>
      <c r="H15">
        <v>15</v>
      </c>
      <c r="I15">
        <v>47.5</v>
      </c>
      <c r="J15">
        <v>10</v>
      </c>
      <c r="K15">
        <v>7.5</v>
      </c>
      <c r="L15">
        <v>15</v>
      </c>
      <c r="M15">
        <v>25.3</v>
      </c>
      <c r="N15">
        <v>4.57</v>
      </c>
    </row>
    <row r="16" spans="1:14" x14ac:dyDescent="0.25">
      <c r="A16" t="s">
        <v>1994</v>
      </c>
      <c r="B16" t="s">
        <v>1492</v>
      </c>
      <c r="F16">
        <v>100</v>
      </c>
      <c r="G16">
        <v>300</v>
      </c>
      <c r="H16">
        <v>16</v>
      </c>
      <c r="I16">
        <v>50</v>
      </c>
      <c r="J16">
        <v>10</v>
      </c>
      <c r="K16">
        <v>8</v>
      </c>
      <c r="L16">
        <v>16</v>
      </c>
      <c r="M16">
        <v>27</v>
      </c>
      <c r="N16">
        <v>4.57</v>
      </c>
    </row>
    <row r="17" spans="1:14" x14ac:dyDescent="0.25">
      <c r="A17" t="s">
        <v>1995</v>
      </c>
      <c r="B17" t="s">
        <v>1493</v>
      </c>
      <c r="F17">
        <v>100</v>
      </c>
      <c r="G17">
        <v>320</v>
      </c>
      <c r="H17">
        <v>17.5</v>
      </c>
      <c r="I17">
        <v>43</v>
      </c>
      <c r="J17">
        <v>14</v>
      </c>
      <c r="K17">
        <v>8.75</v>
      </c>
      <c r="L17">
        <v>17.5</v>
      </c>
      <c r="M17">
        <v>26</v>
      </c>
      <c r="N17">
        <v>2.86</v>
      </c>
    </row>
    <row r="18" spans="1:14" x14ac:dyDescent="0.25">
      <c r="A18" t="s">
        <v>1996</v>
      </c>
      <c r="B18" t="s">
        <v>1494</v>
      </c>
      <c r="F18">
        <v>100</v>
      </c>
      <c r="G18">
        <v>350</v>
      </c>
      <c r="H18">
        <v>16</v>
      </c>
      <c r="I18">
        <v>43</v>
      </c>
      <c r="J18">
        <v>14</v>
      </c>
      <c r="K18">
        <v>8</v>
      </c>
      <c r="L18">
        <v>16</v>
      </c>
      <c r="M18">
        <v>24</v>
      </c>
      <c r="N18">
        <v>2.86</v>
      </c>
    </row>
    <row r="19" spans="1:14" x14ac:dyDescent="0.25">
      <c r="A19" t="s">
        <v>1997</v>
      </c>
      <c r="B19" t="s">
        <v>1495</v>
      </c>
      <c r="F19">
        <v>102</v>
      </c>
      <c r="G19">
        <v>380</v>
      </c>
      <c r="H19">
        <v>16</v>
      </c>
      <c r="I19">
        <v>44.25</v>
      </c>
      <c r="J19">
        <v>13.5</v>
      </c>
      <c r="K19">
        <v>8</v>
      </c>
      <c r="L19">
        <v>16</v>
      </c>
      <c r="M19">
        <v>23.8</v>
      </c>
      <c r="N19">
        <v>2.86</v>
      </c>
    </row>
    <row r="20" spans="1:14" x14ac:dyDescent="0.25">
      <c r="A20" t="s">
        <v>1998</v>
      </c>
      <c r="B20" t="s">
        <v>1496</v>
      </c>
      <c r="F20">
        <v>110</v>
      </c>
      <c r="G20">
        <v>400</v>
      </c>
      <c r="H20">
        <v>18</v>
      </c>
      <c r="I20">
        <v>48</v>
      </c>
      <c r="J20">
        <v>14</v>
      </c>
      <c r="K20">
        <v>9</v>
      </c>
      <c r="L20">
        <v>18</v>
      </c>
      <c r="M20">
        <v>26.5</v>
      </c>
      <c r="N20">
        <v>2.86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D877-F8B2-43E6-BA07-84554C054EED}">
  <dimension ref="A1:L91"/>
  <sheetViews>
    <sheetView topLeftCell="A57" workbookViewId="0">
      <selection activeCell="L80" sqref="L80"/>
    </sheetView>
  </sheetViews>
  <sheetFormatPr defaultRowHeight="15" x14ac:dyDescent="0.25"/>
  <cols>
    <col min="1" max="4" width="21.42578125"/>
    <col min="5" max="5" width="18.5703125" customWidth="1"/>
  </cols>
  <sheetData>
    <row r="1" spans="1:12" x14ac:dyDescent="0.25">
      <c r="B1" t="s">
        <v>728</v>
      </c>
      <c r="C1" t="s">
        <v>729</v>
      </c>
      <c r="D1" t="s">
        <v>765</v>
      </c>
      <c r="E1" t="s">
        <v>2069</v>
      </c>
      <c r="F1" t="s">
        <v>2070</v>
      </c>
      <c r="G1" t="s">
        <v>2071</v>
      </c>
      <c r="H1" t="s">
        <v>2072</v>
      </c>
    </row>
    <row r="2" spans="1:12" x14ac:dyDescent="0.25">
      <c r="A2" t="s">
        <v>2005</v>
      </c>
      <c r="B2">
        <v>20</v>
      </c>
      <c r="C2">
        <v>20</v>
      </c>
      <c r="D2">
        <v>3</v>
      </c>
      <c r="E2">
        <v>1.75</v>
      </c>
      <c r="F2">
        <v>3.5</v>
      </c>
      <c r="G2">
        <v>5.98</v>
      </c>
      <c r="H2">
        <v>5.98</v>
      </c>
      <c r="L2" s="297"/>
    </row>
    <row r="3" spans="1:12" x14ac:dyDescent="0.25">
      <c r="A3" t="s">
        <v>2006</v>
      </c>
      <c r="B3">
        <v>25</v>
      </c>
      <c r="C3">
        <v>25</v>
      </c>
      <c r="D3">
        <v>3</v>
      </c>
      <c r="E3">
        <v>1.75</v>
      </c>
      <c r="F3">
        <v>3.5</v>
      </c>
      <c r="G3">
        <v>7.23</v>
      </c>
      <c r="H3">
        <v>7.23</v>
      </c>
      <c r="L3" s="297"/>
    </row>
    <row r="4" spans="1:12" x14ac:dyDescent="0.25">
      <c r="A4" t="s">
        <v>2007</v>
      </c>
      <c r="B4">
        <v>25</v>
      </c>
      <c r="C4">
        <v>25</v>
      </c>
      <c r="D4">
        <v>4</v>
      </c>
      <c r="E4">
        <v>1.75</v>
      </c>
      <c r="F4">
        <v>3.5</v>
      </c>
      <c r="G4">
        <v>7.62</v>
      </c>
      <c r="H4">
        <v>7.62</v>
      </c>
      <c r="L4" s="297"/>
    </row>
    <row r="5" spans="1:12" x14ac:dyDescent="0.25">
      <c r="A5" t="s">
        <v>2008</v>
      </c>
      <c r="B5">
        <v>30</v>
      </c>
      <c r="C5">
        <v>30</v>
      </c>
      <c r="D5">
        <v>3</v>
      </c>
      <c r="E5">
        <v>1.5</v>
      </c>
      <c r="F5">
        <v>5</v>
      </c>
      <c r="G5">
        <v>8.35</v>
      </c>
      <c r="H5">
        <v>8.35</v>
      </c>
      <c r="L5" s="297"/>
    </row>
    <row r="6" spans="1:12" x14ac:dyDescent="0.25">
      <c r="A6" t="s">
        <v>2009</v>
      </c>
      <c r="B6">
        <v>30</v>
      </c>
      <c r="C6">
        <v>30</v>
      </c>
      <c r="D6">
        <v>4</v>
      </c>
      <c r="E6">
        <v>2.5</v>
      </c>
      <c r="F6">
        <v>5</v>
      </c>
      <c r="G6">
        <v>8.7799999999999994</v>
      </c>
      <c r="H6">
        <v>8.7799999999999994</v>
      </c>
      <c r="L6" s="297"/>
    </row>
    <row r="7" spans="1:12" x14ac:dyDescent="0.25">
      <c r="A7" t="s">
        <v>2061</v>
      </c>
      <c r="B7">
        <v>35</v>
      </c>
      <c r="C7">
        <v>35</v>
      </c>
      <c r="D7">
        <v>4</v>
      </c>
      <c r="E7">
        <v>2.5</v>
      </c>
      <c r="F7">
        <v>5</v>
      </c>
      <c r="G7">
        <v>10</v>
      </c>
      <c r="H7">
        <v>10</v>
      </c>
      <c r="L7" s="297"/>
    </row>
    <row r="8" spans="1:12" x14ac:dyDescent="0.25">
      <c r="A8" t="s">
        <v>2010</v>
      </c>
      <c r="B8">
        <v>40</v>
      </c>
      <c r="C8">
        <v>40</v>
      </c>
      <c r="D8">
        <v>4</v>
      </c>
      <c r="E8">
        <v>3</v>
      </c>
      <c r="F8">
        <v>6</v>
      </c>
      <c r="G8">
        <v>11.2</v>
      </c>
      <c r="H8">
        <v>11.2</v>
      </c>
      <c r="L8" s="297"/>
    </row>
    <row r="9" spans="1:12" x14ac:dyDescent="0.25">
      <c r="A9" t="s">
        <v>2011</v>
      </c>
      <c r="B9">
        <v>40</v>
      </c>
      <c r="C9">
        <v>40</v>
      </c>
      <c r="D9">
        <v>5</v>
      </c>
      <c r="E9">
        <v>3</v>
      </c>
      <c r="F9">
        <v>6</v>
      </c>
      <c r="G9">
        <v>11.6</v>
      </c>
      <c r="H9">
        <v>11.6</v>
      </c>
    </row>
    <row r="10" spans="1:12" x14ac:dyDescent="0.25">
      <c r="A10" t="s">
        <v>2062</v>
      </c>
      <c r="B10">
        <v>45</v>
      </c>
      <c r="C10">
        <v>45</v>
      </c>
      <c r="D10">
        <v>4.5</v>
      </c>
      <c r="E10">
        <v>3.5</v>
      </c>
      <c r="F10">
        <v>7</v>
      </c>
      <c r="G10">
        <v>12.5</v>
      </c>
      <c r="H10">
        <v>12.5</v>
      </c>
    </row>
    <row r="11" spans="1:12" x14ac:dyDescent="0.25">
      <c r="A11" t="s">
        <v>2012</v>
      </c>
      <c r="B11">
        <v>50</v>
      </c>
      <c r="C11">
        <v>50</v>
      </c>
      <c r="D11">
        <v>4</v>
      </c>
      <c r="E11">
        <v>2.5</v>
      </c>
      <c r="F11">
        <v>7</v>
      </c>
      <c r="G11">
        <v>13.6</v>
      </c>
      <c r="H11">
        <v>13.6</v>
      </c>
    </row>
    <row r="12" spans="1:12" x14ac:dyDescent="0.25">
      <c r="A12" t="s">
        <v>2013</v>
      </c>
      <c r="B12">
        <v>50</v>
      </c>
      <c r="C12">
        <v>50</v>
      </c>
      <c r="D12">
        <v>5</v>
      </c>
      <c r="E12">
        <v>3.5</v>
      </c>
      <c r="F12">
        <v>7</v>
      </c>
      <c r="G12">
        <v>14</v>
      </c>
      <c r="H12">
        <v>14</v>
      </c>
    </row>
    <row r="13" spans="1:12" x14ac:dyDescent="0.25">
      <c r="A13" t="s">
        <v>2014</v>
      </c>
      <c r="B13">
        <v>50</v>
      </c>
      <c r="C13">
        <v>50</v>
      </c>
      <c r="D13">
        <v>6</v>
      </c>
      <c r="E13">
        <v>3.5</v>
      </c>
      <c r="F13">
        <v>7</v>
      </c>
      <c r="G13">
        <v>14.5</v>
      </c>
      <c r="H13">
        <v>14.5</v>
      </c>
    </row>
    <row r="14" spans="1:12" x14ac:dyDescent="0.25">
      <c r="A14" t="s">
        <v>2015</v>
      </c>
      <c r="B14">
        <v>60</v>
      </c>
      <c r="C14">
        <v>60</v>
      </c>
      <c r="D14">
        <v>5</v>
      </c>
      <c r="E14">
        <v>4</v>
      </c>
      <c r="F14">
        <v>8</v>
      </c>
      <c r="G14">
        <v>16.399999999999999</v>
      </c>
      <c r="H14">
        <v>16.399999999999999</v>
      </c>
    </row>
    <row r="15" spans="1:12" x14ac:dyDescent="0.25">
      <c r="A15" t="s">
        <v>2016</v>
      </c>
      <c r="B15">
        <v>60</v>
      </c>
      <c r="C15">
        <v>60</v>
      </c>
      <c r="D15">
        <v>6</v>
      </c>
      <c r="E15">
        <v>4</v>
      </c>
      <c r="F15">
        <v>8</v>
      </c>
      <c r="G15">
        <v>16.899999999999999</v>
      </c>
      <c r="H15">
        <v>16.899999999999999</v>
      </c>
    </row>
    <row r="16" spans="1:12" x14ac:dyDescent="0.25">
      <c r="A16" t="s">
        <v>2017</v>
      </c>
      <c r="B16">
        <v>60</v>
      </c>
      <c r="C16">
        <v>60</v>
      </c>
      <c r="D16">
        <v>8</v>
      </c>
      <c r="E16">
        <v>4</v>
      </c>
      <c r="F16">
        <v>8</v>
      </c>
      <c r="G16">
        <v>17.7</v>
      </c>
      <c r="H16">
        <v>17.7</v>
      </c>
    </row>
    <row r="17" spans="1:8" x14ac:dyDescent="0.25">
      <c r="A17" t="s">
        <v>2063</v>
      </c>
      <c r="B17">
        <v>65</v>
      </c>
      <c r="C17">
        <v>65</v>
      </c>
      <c r="D17">
        <v>7</v>
      </c>
      <c r="E17">
        <v>4.5</v>
      </c>
      <c r="F17">
        <v>9</v>
      </c>
      <c r="G17">
        <v>20.5</v>
      </c>
      <c r="H17">
        <v>20.5</v>
      </c>
    </row>
    <row r="18" spans="1:8" x14ac:dyDescent="0.25">
      <c r="A18" t="s">
        <v>2018</v>
      </c>
      <c r="B18">
        <v>70</v>
      </c>
      <c r="C18">
        <v>70</v>
      </c>
      <c r="D18">
        <v>6</v>
      </c>
      <c r="E18">
        <v>4.5</v>
      </c>
      <c r="F18">
        <v>9</v>
      </c>
      <c r="G18">
        <v>19.3</v>
      </c>
      <c r="H18">
        <v>19.3</v>
      </c>
    </row>
    <row r="19" spans="1:8" x14ac:dyDescent="0.25">
      <c r="A19" t="s">
        <v>2019</v>
      </c>
      <c r="B19">
        <v>70</v>
      </c>
      <c r="C19">
        <v>70</v>
      </c>
      <c r="D19">
        <v>7</v>
      </c>
      <c r="E19">
        <v>4.5</v>
      </c>
      <c r="F19">
        <v>9</v>
      </c>
      <c r="G19">
        <v>19.7</v>
      </c>
      <c r="H19">
        <v>19.7</v>
      </c>
    </row>
    <row r="20" spans="1:8" x14ac:dyDescent="0.25">
      <c r="A20" t="s">
        <v>2064</v>
      </c>
      <c r="B20">
        <v>75</v>
      </c>
      <c r="C20">
        <v>75</v>
      </c>
      <c r="D20">
        <v>6</v>
      </c>
      <c r="E20">
        <v>4.5</v>
      </c>
      <c r="F20">
        <v>9</v>
      </c>
      <c r="G20">
        <v>20.5</v>
      </c>
      <c r="H20">
        <v>20.5</v>
      </c>
    </row>
    <row r="21" spans="1:8" x14ac:dyDescent="0.25">
      <c r="A21" t="s">
        <v>2020</v>
      </c>
      <c r="B21">
        <v>75</v>
      </c>
      <c r="C21">
        <v>75</v>
      </c>
      <c r="D21">
        <v>8</v>
      </c>
      <c r="E21">
        <v>4.5</v>
      </c>
      <c r="F21">
        <v>9</v>
      </c>
      <c r="G21">
        <v>21.4</v>
      </c>
      <c r="H21">
        <v>21.4</v>
      </c>
    </row>
    <row r="22" spans="1:8" x14ac:dyDescent="0.25">
      <c r="A22" t="s">
        <v>2021</v>
      </c>
      <c r="B22">
        <v>80</v>
      </c>
      <c r="C22">
        <v>80</v>
      </c>
      <c r="D22">
        <v>8</v>
      </c>
      <c r="E22">
        <v>5</v>
      </c>
      <c r="F22">
        <v>10</v>
      </c>
      <c r="G22">
        <v>22.6</v>
      </c>
      <c r="H22">
        <v>22.6</v>
      </c>
    </row>
    <row r="23" spans="1:8" x14ac:dyDescent="0.25">
      <c r="A23" t="s">
        <v>2022</v>
      </c>
      <c r="B23">
        <v>80</v>
      </c>
      <c r="C23">
        <v>80</v>
      </c>
      <c r="D23">
        <v>10</v>
      </c>
      <c r="E23">
        <v>5</v>
      </c>
      <c r="F23">
        <v>10</v>
      </c>
      <c r="G23">
        <v>23.4</v>
      </c>
      <c r="H23">
        <v>23.4</v>
      </c>
    </row>
    <row r="24" spans="1:8" x14ac:dyDescent="0.25">
      <c r="A24" t="s">
        <v>2023</v>
      </c>
      <c r="B24">
        <v>90</v>
      </c>
      <c r="C24">
        <v>90</v>
      </c>
      <c r="D24">
        <v>7</v>
      </c>
      <c r="E24">
        <v>5.5</v>
      </c>
      <c r="F24">
        <v>11</v>
      </c>
      <c r="G24">
        <v>24.5</v>
      </c>
      <c r="H24">
        <v>24.5</v>
      </c>
    </row>
    <row r="25" spans="1:8" x14ac:dyDescent="0.25">
      <c r="A25" t="s">
        <v>2065</v>
      </c>
      <c r="B25">
        <v>90</v>
      </c>
      <c r="C25">
        <v>90</v>
      </c>
      <c r="D25">
        <v>8</v>
      </c>
      <c r="E25">
        <v>5.5</v>
      </c>
      <c r="F25">
        <v>11</v>
      </c>
      <c r="G25">
        <v>25</v>
      </c>
      <c r="H25">
        <v>25</v>
      </c>
    </row>
    <row r="26" spans="1:8" x14ac:dyDescent="0.25">
      <c r="A26" t="s">
        <v>2024</v>
      </c>
      <c r="B26">
        <v>90</v>
      </c>
      <c r="C26">
        <v>90</v>
      </c>
      <c r="D26">
        <v>9</v>
      </c>
      <c r="E26">
        <v>5.5</v>
      </c>
      <c r="F26">
        <v>11</v>
      </c>
      <c r="G26">
        <v>25.4</v>
      </c>
      <c r="H26">
        <v>25.4</v>
      </c>
    </row>
    <row r="27" spans="1:8" x14ac:dyDescent="0.25">
      <c r="A27" t="s">
        <v>2066</v>
      </c>
      <c r="B27">
        <v>90</v>
      </c>
      <c r="C27">
        <v>90</v>
      </c>
      <c r="D27">
        <v>10</v>
      </c>
      <c r="E27">
        <v>5.5</v>
      </c>
      <c r="F27">
        <v>11</v>
      </c>
      <c r="G27">
        <v>25.8</v>
      </c>
      <c r="H27">
        <v>25.8</v>
      </c>
    </row>
    <row r="28" spans="1:8" x14ac:dyDescent="0.25">
      <c r="A28" t="s">
        <v>2025</v>
      </c>
      <c r="B28">
        <v>100</v>
      </c>
      <c r="C28">
        <v>100</v>
      </c>
      <c r="D28">
        <v>8</v>
      </c>
      <c r="E28">
        <v>6</v>
      </c>
      <c r="F28">
        <v>12</v>
      </c>
      <c r="G28">
        <v>27.4</v>
      </c>
      <c r="H28">
        <v>27.4</v>
      </c>
    </row>
    <row r="29" spans="1:8" x14ac:dyDescent="0.25">
      <c r="A29" t="s">
        <v>2026</v>
      </c>
      <c r="B29">
        <v>100</v>
      </c>
      <c r="C29">
        <v>100</v>
      </c>
      <c r="D29">
        <v>10</v>
      </c>
      <c r="E29">
        <v>6</v>
      </c>
      <c r="F29">
        <v>12</v>
      </c>
      <c r="G29">
        <v>28.2</v>
      </c>
      <c r="H29">
        <v>28.2</v>
      </c>
    </row>
    <row r="30" spans="1:8" x14ac:dyDescent="0.25">
      <c r="A30" t="s">
        <v>2027</v>
      </c>
      <c r="B30">
        <v>100</v>
      </c>
      <c r="C30">
        <v>100</v>
      </c>
      <c r="D30">
        <v>12</v>
      </c>
      <c r="E30">
        <v>6</v>
      </c>
      <c r="F30">
        <v>12</v>
      </c>
      <c r="G30">
        <v>29</v>
      </c>
      <c r="H30">
        <v>29</v>
      </c>
    </row>
    <row r="31" spans="1:8" x14ac:dyDescent="0.25">
      <c r="A31" t="s">
        <v>2028</v>
      </c>
      <c r="B31">
        <v>120</v>
      </c>
      <c r="C31">
        <v>120</v>
      </c>
      <c r="D31">
        <v>10</v>
      </c>
      <c r="E31">
        <v>6.5</v>
      </c>
      <c r="F31">
        <v>13</v>
      </c>
      <c r="G31">
        <v>33.1</v>
      </c>
      <c r="H31">
        <v>33.1</v>
      </c>
    </row>
    <row r="32" spans="1:8" x14ac:dyDescent="0.25">
      <c r="A32" t="s">
        <v>2029</v>
      </c>
      <c r="B32">
        <v>120</v>
      </c>
      <c r="C32">
        <v>120</v>
      </c>
      <c r="D32">
        <v>12</v>
      </c>
      <c r="E32">
        <v>6.5</v>
      </c>
      <c r="F32">
        <v>13</v>
      </c>
      <c r="G32">
        <v>34</v>
      </c>
      <c r="H32">
        <v>34</v>
      </c>
    </row>
    <row r="33" spans="1:8" x14ac:dyDescent="0.25">
      <c r="A33" t="s">
        <v>2030</v>
      </c>
      <c r="B33">
        <v>130</v>
      </c>
      <c r="C33">
        <v>130</v>
      </c>
      <c r="D33">
        <v>12</v>
      </c>
      <c r="E33">
        <v>7</v>
      </c>
      <c r="F33">
        <v>14</v>
      </c>
      <c r="G33">
        <v>36.4</v>
      </c>
      <c r="H33">
        <v>36.4</v>
      </c>
    </row>
    <row r="34" spans="1:8" x14ac:dyDescent="0.25">
      <c r="A34" t="s">
        <v>2031</v>
      </c>
      <c r="B34">
        <v>150</v>
      </c>
      <c r="C34">
        <v>150</v>
      </c>
      <c r="D34">
        <v>10</v>
      </c>
      <c r="E34">
        <v>8</v>
      </c>
      <c r="F34">
        <v>16</v>
      </c>
      <c r="G34">
        <v>40.299999999999997</v>
      </c>
      <c r="H34">
        <v>40.299999999999997</v>
      </c>
    </row>
    <row r="35" spans="1:8" x14ac:dyDescent="0.25">
      <c r="A35" t="s">
        <v>2032</v>
      </c>
      <c r="B35">
        <v>150</v>
      </c>
      <c r="C35">
        <v>150</v>
      </c>
      <c r="D35">
        <v>12</v>
      </c>
      <c r="E35">
        <v>8</v>
      </c>
      <c r="F35">
        <v>16</v>
      </c>
      <c r="G35">
        <v>41.2</v>
      </c>
      <c r="H35">
        <v>41.2</v>
      </c>
    </row>
    <row r="36" spans="1:8" x14ac:dyDescent="0.25">
      <c r="A36" t="s">
        <v>2033</v>
      </c>
      <c r="B36">
        <v>150</v>
      </c>
      <c r="C36">
        <v>150</v>
      </c>
      <c r="D36">
        <v>15</v>
      </c>
      <c r="E36">
        <v>8</v>
      </c>
      <c r="F36">
        <v>16</v>
      </c>
      <c r="G36">
        <v>42.5</v>
      </c>
      <c r="H36">
        <v>42.5</v>
      </c>
    </row>
    <row r="37" spans="1:8" x14ac:dyDescent="0.25">
      <c r="A37" t="s">
        <v>2034</v>
      </c>
      <c r="B37">
        <v>160</v>
      </c>
      <c r="C37">
        <v>160</v>
      </c>
      <c r="D37">
        <v>15</v>
      </c>
      <c r="E37">
        <v>9</v>
      </c>
      <c r="F37">
        <v>18</v>
      </c>
      <c r="G37">
        <v>44.9</v>
      </c>
      <c r="H37">
        <v>44.9</v>
      </c>
    </row>
    <row r="38" spans="1:8" x14ac:dyDescent="0.25">
      <c r="A38" t="s">
        <v>2035</v>
      </c>
      <c r="B38">
        <v>180</v>
      </c>
      <c r="C38">
        <v>180</v>
      </c>
      <c r="D38">
        <v>16</v>
      </c>
      <c r="E38">
        <v>9</v>
      </c>
      <c r="F38">
        <v>18</v>
      </c>
      <c r="G38">
        <v>50.2</v>
      </c>
      <c r="H38">
        <v>50.2</v>
      </c>
    </row>
    <row r="39" spans="1:8" x14ac:dyDescent="0.25">
      <c r="A39" t="s">
        <v>2036</v>
      </c>
      <c r="B39">
        <v>180</v>
      </c>
      <c r="C39">
        <v>180</v>
      </c>
      <c r="D39">
        <v>18</v>
      </c>
      <c r="E39">
        <v>9</v>
      </c>
      <c r="F39">
        <v>18</v>
      </c>
      <c r="G39">
        <v>51</v>
      </c>
      <c r="H39">
        <v>51</v>
      </c>
    </row>
    <row r="40" spans="1:8" x14ac:dyDescent="0.25">
      <c r="A40" t="s">
        <v>2037</v>
      </c>
      <c r="B40">
        <v>200</v>
      </c>
      <c r="C40">
        <v>200</v>
      </c>
      <c r="D40">
        <v>16</v>
      </c>
      <c r="E40">
        <v>9</v>
      </c>
      <c r="F40">
        <v>18</v>
      </c>
      <c r="G40">
        <v>55.2</v>
      </c>
      <c r="H40">
        <v>55.2</v>
      </c>
    </row>
    <row r="41" spans="1:8" x14ac:dyDescent="0.25">
      <c r="A41" t="s">
        <v>2038</v>
      </c>
      <c r="B41">
        <v>200</v>
      </c>
      <c r="C41">
        <v>200</v>
      </c>
      <c r="D41">
        <v>18</v>
      </c>
      <c r="E41">
        <v>9</v>
      </c>
      <c r="F41">
        <v>18</v>
      </c>
      <c r="G41">
        <v>56</v>
      </c>
      <c r="H41">
        <v>56</v>
      </c>
    </row>
    <row r="42" spans="1:8" x14ac:dyDescent="0.25">
      <c r="A42" t="s">
        <v>2039</v>
      </c>
      <c r="B42">
        <v>200</v>
      </c>
      <c r="C42">
        <v>200</v>
      </c>
      <c r="D42">
        <v>20</v>
      </c>
      <c r="E42">
        <v>9</v>
      </c>
      <c r="F42">
        <v>18</v>
      </c>
      <c r="G42">
        <v>56.8</v>
      </c>
      <c r="H42">
        <v>56.8</v>
      </c>
    </row>
    <row r="43" spans="1:8" x14ac:dyDescent="0.25">
      <c r="A43" t="s">
        <v>2040</v>
      </c>
      <c r="B43">
        <v>200</v>
      </c>
      <c r="C43">
        <v>200</v>
      </c>
      <c r="D43">
        <v>24</v>
      </c>
      <c r="E43">
        <v>9</v>
      </c>
      <c r="F43">
        <v>18</v>
      </c>
      <c r="G43">
        <v>58.4</v>
      </c>
      <c r="H43">
        <v>58.4</v>
      </c>
    </row>
    <row r="44" spans="1:8" x14ac:dyDescent="0.25">
      <c r="A44" t="s">
        <v>2067</v>
      </c>
      <c r="B44">
        <v>250</v>
      </c>
      <c r="C44">
        <v>250</v>
      </c>
      <c r="D44">
        <v>28</v>
      </c>
      <c r="E44">
        <v>9</v>
      </c>
      <c r="F44">
        <v>18</v>
      </c>
      <c r="G44">
        <v>72.400000000000006</v>
      </c>
      <c r="H44">
        <v>72.400000000000006</v>
      </c>
    </row>
    <row r="45" spans="1:8" x14ac:dyDescent="0.25">
      <c r="A45" t="s">
        <v>2068</v>
      </c>
      <c r="B45">
        <v>250</v>
      </c>
      <c r="C45">
        <v>250</v>
      </c>
      <c r="D45">
        <v>35</v>
      </c>
      <c r="E45">
        <v>9</v>
      </c>
      <c r="F45">
        <v>18</v>
      </c>
      <c r="G45">
        <v>75</v>
      </c>
      <c r="H45">
        <v>75</v>
      </c>
    </row>
    <row r="46" spans="1:8" x14ac:dyDescent="0.25">
      <c r="A46" t="s">
        <v>2041</v>
      </c>
      <c r="B46">
        <v>20</v>
      </c>
      <c r="C46">
        <v>30</v>
      </c>
      <c r="D46">
        <v>3</v>
      </c>
      <c r="E46">
        <v>2</v>
      </c>
      <c r="F46">
        <v>4</v>
      </c>
      <c r="G46">
        <v>5.0199999999999996</v>
      </c>
      <c r="H46">
        <v>9.9</v>
      </c>
    </row>
    <row r="47" spans="1:8" x14ac:dyDescent="0.25">
      <c r="A47" t="s">
        <v>2042</v>
      </c>
      <c r="B47">
        <v>20</v>
      </c>
      <c r="C47">
        <v>30</v>
      </c>
      <c r="D47">
        <v>4</v>
      </c>
      <c r="E47">
        <v>2</v>
      </c>
      <c r="F47">
        <v>4</v>
      </c>
      <c r="G47">
        <v>5.41</v>
      </c>
      <c r="H47">
        <v>10.3</v>
      </c>
    </row>
    <row r="48" spans="1:8" x14ac:dyDescent="0.25">
      <c r="A48" t="s">
        <v>2073</v>
      </c>
      <c r="B48">
        <v>20</v>
      </c>
      <c r="C48">
        <v>40</v>
      </c>
      <c r="D48">
        <v>4</v>
      </c>
      <c r="E48">
        <v>2</v>
      </c>
      <c r="F48">
        <v>4</v>
      </c>
      <c r="G48">
        <v>4.8</v>
      </c>
      <c r="H48">
        <v>14.7</v>
      </c>
    </row>
    <row r="49" spans="1:8" x14ac:dyDescent="0.25">
      <c r="A49" t="s">
        <v>2043</v>
      </c>
      <c r="B49">
        <v>25</v>
      </c>
      <c r="C49">
        <v>40</v>
      </c>
      <c r="D49">
        <v>4</v>
      </c>
      <c r="E49">
        <v>2</v>
      </c>
      <c r="F49">
        <v>4</v>
      </c>
      <c r="G49">
        <v>6.23</v>
      </c>
      <c r="H49">
        <v>13.6</v>
      </c>
    </row>
    <row r="50" spans="1:8" x14ac:dyDescent="0.25">
      <c r="A50" t="s">
        <v>2074</v>
      </c>
      <c r="B50">
        <v>30</v>
      </c>
      <c r="C50">
        <v>45</v>
      </c>
      <c r="D50">
        <v>4</v>
      </c>
      <c r="E50">
        <v>2.25</v>
      </c>
      <c r="F50">
        <v>4.5</v>
      </c>
      <c r="G50">
        <v>7.4</v>
      </c>
      <c r="H50">
        <v>14.8</v>
      </c>
    </row>
    <row r="51" spans="1:8" x14ac:dyDescent="0.25">
      <c r="A51" t="s">
        <v>2044</v>
      </c>
      <c r="B51">
        <v>30</v>
      </c>
      <c r="C51">
        <v>50</v>
      </c>
      <c r="D51">
        <v>5</v>
      </c>
      <c r="E51">
        <v>2.5</v>
      </c>
      <c r="F51">
        <v>5</v>
      </c>
      <c r="G51">
        <v>7.41</v>
      </c>
      <c r="H51">
        <v>17.3</v>
      </c>
    </row>
    <row r="52" spans="1:8" x14ac:dyDescent="0.25">
      <c r="A52" t="s">
        <v>2045</v>
      </c>
      <c r="B52">
        <v>30</v>
      </c>
      <c r="C52">
        <v>60</v>
      </c>
      <c r="D52">
        <v>5</v>
      </c>
      <c r="E52">
        <v>2.5</v>
      </c>
      <c r="F52">
        <v>5</v>
      </c>
      <c r="G52">
        <v>6.84</v>
      </c>
      <c r="H52">
        <v>21.7</v>
      </c>
    </row>
    <row r="53" spans="1:8" x14ac:dyDescent="0.25">
      <c r="A53" t="s">
        <v>2046</v>
      </c>
      <c r="B53">
        <v>40</v>
      </c>
      <c r="C53">
        <v>60</v>
      </c>
      <c r="D53">
        <v>5</v>
      </c>
      <c r="E53">
        <v>3</v>
      </c>
      <c r="F53">
        <v>6</v>
      </c>
      <c r="G53">
        <v>9.7200000000000006</v>
      </c>
      <c r="H53">
        <v>19.600000000000001</v>
      </c>
    </row>
    <row r="54" spans="1:8" x14ac:dyDescent="0.25">
      <c r="A54" t="s">
        <v>2047</v>
      </c>
      <c r="B54">
        <v>40</v>
      </c>
      <c r="C54">
        <v>60</v>
      </c>
      <c r="D54">
        <v>6</v>
      </c>
      <c r="E54">
        <v>3</v>
      </c>
      <c r="F54">
        <v>6</v>
      </c>
      <c r="G54">
        <v>10.1</v>
      </c>
      <c r="H54">
        <v>20</v>
      </c>
    </row>
    <row r="55" spans="1:8" x14ac:dyDescent="0.25">
      <c r="A55" t="s">
        <v>2075</v>
      </c>
      <c r="B55">
        <v>50</v>
      </c>
      <c r="C55">
        <v>65</v>
      </c>
      <c r="D55">
        <v>5</v>
      </c>
      <c r="E55">
        <v>3</v>
      </c>
      <c r="F55">
        <v>6</v>
      </c>
      <c r="G55">
        <v>12.5</v>
      </c>
      <c r="H55">
        <v>19.899999999999999</v>
      </c>
    </row>
    <row r="56" spans="1:8" x14ac:dyDescent="0.25">
      <c r="A56" t="s">
        <v>2048</v>
      </c>
      <c r="B56">
        <v>50</v>
      </c>
      <c r="C56">
        <v>70</v>
      </c>
      <c r="D56">
        <v>6</v>
      </c>
      <c r="E56">
        <v>3.5</v>
      </c>
      <c r="F56">
        <v>7</v>
      </c>
      <c r="G56">
        <v>12.5</v>
      </c>
      <c r="H56">
        <v>22.3</v>
      </c>
    </row>
    <row r="57" spans="1:8" x14ac:dyDescent="0.25">
      <c r="A57" t="s">
        <v>2076</v>
      </c>
      <c r="B57">
        <v>50</v>
      </c>
      <c r="C57">
        <v>75</v>
      </c>
      <c r="D57">
        <v>6</v>
      </c>
      <c r="E57">
        <v>3.5</v>
      </c>
      <c r="F57">
        <v>7</v>
      </c>
      <c r="G57">
        <v>12.1</v>
      </c>
      <c r="H57">
        <v>24.4</v>
      </c>
    </row>
    <row r="58" spans="1:8" x14ac:dyDescent="0.25">
      <c r="A58" t="s">
        <v>2077</v>
      </c>
      <c r="B58">
        <v>50</v>
      </c>
      <c r="C58">
        <v>75</v>
      </c>
      <c r="D58">
        <v>8</v>
      </c>
      <c r="E58">
        <v>3.5</v>
      </c>
      <c r="F58">
        <v>7</v>
      </c>
      <c r="G58">
        <v>12.9</v>
      </c>
      <c r="H58">
        <v>25.2</v>
      </c>
    </row>
    <row r="59" spans="1:8" x14ac:dyDescent="0.25">
      <c r="A59" t="s">
        <v>2049</v>
      </c>
      <c r="B59">
        <v>40</v>
      </c>
      <c r="C59">
        <v>80</v>
      </c>
      <c r="D59">
        <v>6</v>
      </c>
      <c r="E59">
        <v>3.5</v>
      </c>
      <c r="F59">
        <v>7</v>
      </c>
      <c r="G59">
        <v>8.84</v>
      </c>
      <c r="H59">
        <v>28.5</v>
      </c>
    </row>
    <row r="60" spans="1:8" x14ac:dyDescent="0.25">
      <c r="A60" t="s">
        <v>2050</v>
      </c>
      <c r="B60">
        <v>40</v>
      </c>
      <c r="C60">
        <v>80</v>
      </c>
      <c r="D60">
        <v>8</v>
      </c>
      <c r="E60">
        <v>3.5</v>
      </c>
      <c r="F60">
        <v>7</v>
      </c>
      <c r="G60">
        <v>9.6300000000000008</v>
      </c>
      <c r="H60">
        <v>29.4</v>
      </c>
    </row>
    <row r="61" spans="1:8" x14ac:dyDescent="0.25">
      <c r="A61" t="s">
        <v>2051</v>
      </c>
      <c r="B61">
        <v>60</v>
      </c>
      <c r="C61">
        <v>80</v>
      </c>
      <c r="D61">
        <v>7</v>
      </c>
      <c r="E61">
        <v>4</v>
      </c>
      <c r="F61">
        <v>8</v>
      </c>
      <c r="G61">
        <v>15.2</v>
      </c>
      <c r="H61">
        <v>25.1</v>
      </c>
    </row>
    <row r="62" spans="1:8" x14ac:dyDescent="0.25">
      <c r="A62" t="s">
        <v>2052</v>
      </c>
      <c r="B62">
        <v>50</v>
      </c>
      <c r="C62">
        <v>100</v>
      </c>
      <c r="D62">
        <v>6</v>
      </c>
      <c r="E62">
        <v>4</v>
      </c>
      <c r="F62">
        <v>8</v>
      </c>
      <c r="G62">
        <v>10.5</v>
      </c>
      <c r="H62">
        <v>35.1</v>
      </c>
    </row>
    <row r="63" spans="1:8" x14ac:dyDescent="0.25">
      <c r="A63" t="s">
        <v>2053</v>
      </c>
      <c r="B63">
        <v>50</v>
      </c>
      <c r="C63">
        <v>100</v>
      </c>
      <c r="D63">
        <v>8</v>
      </c>
      <c r="E63">
        <v>4</v>
      </c>
      <c r="F63">
        <v>8</v>
      </c>
      <c r="G63">
        <v>11.3</v>
      </c>
      <c r="H63">
        <v>36</v>
      </c>
    </row>
    <row r="64" spans="1:8" x14ac:dyDescent="0.25">
      <c r="A64" t="s">
        <v>2078</v>
      </c>
      <c r="B64">
        <v>65</v>
      </c>
      <c r="C64">
        <v>100</v>
      </c>
      <c r="D64">
        <v>7</v>
      </c>
      <c r="E64">
        <v>5</v>
      </c>
      <c r="F64">
        <v>10</v>
      </c>
      <c r="G64">
        <v>15.1</v>
      </c>
      <c r="H64">
        <v>32.299999999999997</v>
      </c>
    </row>
    <row r="65" spans="1:8" x14ac:dyDescent="0.25">
      <c r="A65" t="s">
        <v>2079</v>
      </c>
      <c r="B65">
        <v>65</v>
      </c>
      <c r="C65">
        <v>100</v>
      </c>
      <c r="D65">
        <v>8</v>
      </c>
      <c r="E65">
        <v>5</v>
      </c>
      <c r="F65">
        <v>10</v>
      </c>
      <c r="G65">
        <v>15.5</v>
      </c>
      <c r="H65">
        <v>32.700000000000003</v>
      </c>
    </row>
    <row r="66" spans="1:8" x14ac:dyDescent="0.25">
      <c r="A66" t="s">
        <v>2080</v>
      </c>
      <c r="B66">
        <v>65</v>
      </c>
      <c r="C66">
        <v>100</v>
      </c>
      <c r="D66">
        <v>10</v>
      </c>
      <c r="E66">
        <v>5</v>
      </c>
      <c r="F66">
        <v>10</v>
      </c>
      <c r="G66">
        <v>16.3</v>
      </c>
      <c r="H66">
        <v>33.6</v>
      </c>
    </row>
    <row r="67" spans="1:8" x14ac:dyDescent="0.25">
      <c r="A67" t="s">
        <v>2081</v>
      </c>
      <c r="B67">
        <v>75</v>
      </c>
      <c r="C67">
        <v>100</v>
      </c>
      <c r="D67">
        <v>8</v>
      </c>
      <c r="E67">
        <v>5</v>
      </c>
      <c r="F67">
        <v>10</v>
      </c>
      <c r="G67">
        <v>18.7</v>
      </c>
      <c r="H67">
        <v>31</v>
      </c>
    </row>
    <row r="68" spans="1:8" x14ac:dyDescent="0.25">
      <c r="A68" t="s">
        <v>2082</v>
      </c>
      <c r="B68">
        <v>75</v>
      </c>
      <c r="C68">
        <v>100</v>
      </c>
      <c r="D68">
        <v>10</v>
      </c>
      <c r="E68">
        <v>5</v>
      </c>
      <c r="F68">
        <v>10</v>
      </c>
      <c r="G68">
        <v>19.5</v>
      </c>
      <c r="H68">
        <v>31.9</v>
      </c>
    </row>
    <row r="69" spans="1:8" x14ac:dyDescent="0.25">
      <c r="A69" t="s">
        <v>2083</v>
      </c>
      <c r="B69">
        <v>75</v>
      </c>
      <c r="C69">
        <v>100</v>
      </c>
      <c r="D69">
        <v>12</v>
      </c>
      <c r="E69">
        <v>5</v>
      </c>
      <c r="F69">
        <v>10</v>
      </c>
      <c r="G69">
        <v>20.3</v>
      </c>
      <c r="H69">
        <v>32.700000000000003</v>
      </c>
    </row>
    <row r="70" spans="1:8" x14ac:dyDescent="0.25">
      <c r="A70" t="s">
        <v>2054</v>
      </c>
      <c r="B70">
        <v>80</v>
      </c>
      <c r="C70">
        <v>120</v>
      </c>
      <c r="D70">
        <v>8</v>
      </c>
      <c r="E70">
        <v>5.5</v>
      </c>
      <c r="F70">
        <v>11</v>
      </c>
      <c r="G70">
        <v>18.7</v>
      </c>
      <c r="H70">
        <v>38.299999999999997</v>
      </c>
    </row>
    <row r="71" spans="1:8" x14ac:dyDescent="0.25">
      <c r="A71" t="s">
        <v>2055</v>
      </c>
      <c r="B71">
        <v>80</v>
      </c>
      <c r="C71">
        <v>120</v>
      </c>
      <c r="D71">
        <v>10</v>
      </c>
      <c r="E71">
        <v>5.5</v>
      </c>
      <c r="F71">
        <v>11</v>
      </c>
      <c r="G71">
        <v>19.5</v>
      </c>
      <c r="H71">
        <v>39.200000000000003</v>
      </c>
    </row>
    <row r="72" spans="1:8" x14ac:dyDescent="0.25">
      <c r="A72" t="s">
        <v>2084</v>
      </c>
      <c r="B72">
        <v>80</v>
      </c>
      <c r="C72">
        <v>120</v>
      </c>
      <c r="D72">
        <v>12</v>
      </c>
      <c r="E72">
        <v>5.5</v>
      </c>
      <c r="F72">
        <v>11</v>
      </c>
      <c r="G72">
        <v>20.3</v>
      </c>
      <c r="H72">
        <v>40</v>
      </c>
    </row>
    <row r="73" spans="1:8" x14ac:dyDescent="0.25">
      <c r="A73" t="s">
        <v>2085</v>
      </c>
      <c r="B73">
        <v>75</v>
      </c>
      <c r="C73">
        <v>125</v>
      </c>
      <c r="D73">
        <v>8</v>
      </c>
      <c r="E73">
        <v>5.5</v>
      </c>
      <c r="F73">
        <v>11</v>
      </c>
      <c r="G73">
        <v>16.8</v>
      </c>
      <c r="H73">
        <v>41.4</v>
      </c>
    </row>
    <row r="74" spans="1:8" x14ac:dyDescent="0.25">
      <c r="A74" t="s">
        <v>2086</v>
      </c>
      <c r="B74">
        <v>75</v>
      </c>
      <c r="C74">
        <v>125</v>
      </c>
      <c r="D74">
        <v>10</v>
      </c>
      <c r="E74">
        <v>5.5</v>
      </c>
      <c r="F74">
        <v>11</v>
      </c>
      <c r="G74">
        <v>17.600000000000001</v>
      </c>
      <c r="H74">
        <v>42.3</v>
      </c>
    </row>
    <row r="75" spans="1:8" x14ac:dyDescent="0.25">
      <c r="A75" t="s">
        <v>2087</v>
      </c>
      <c r="B75">
        <v>75</v>
      </c>
      <c r="C75">
        <v>125</v>
      </c>
      <c r="D75">
        <v>12</v>
      </c>
      <c r="E75">
        <v>5.5</v>
      </c>
      <c r="F75">
        <v>11</v>
      </c>
      <c r="G75">
        <v>18.399999999999999</v>
      </c>
      <c r="H75">
        <v>43.1</v>
      </c>
    </row>
    <row r="76" spans="1:8" x14ac:dyDescent="0.25">
      <c r="A76" t="s">
        <v>2088</v>
      </c>
      <c r="B76">
        <v>65</v>
      </c>
      <c r="C76">
        <v>135</v>
      </c>
      <c r="D76">
        <v>8</v>
      </c>
      <c r="E76">
        <v>5.5</v>
      </c>
      <c r="F76">
        <v>11</v>
      </c>
      <c r="G76">
        <v>13.4</v>
      </c>
      <c r="H76">
        <v>47.8</v>
      </c>
    </row>
    <row r="77" spans="1:8" x14ac:dyDescent="0.25">
      <c r="A77" t="s">
        <v>2089</v>
      </c>
      <c r="B77">
        <v>65</v>
      </c>
      <c r="C77">
        <v>135</v>
      </c>
      <c r="D77">
        <v>10</v>
      </c>
      <c r="E77">
        <v>5.5</v>
      </c>
      <c r="F77">
        <v>11</v>
      </c>
      <c r="G77">
        <v>14.2</v>
      </c>
      <c r="H77">
        <v>48.8</v>
      </c>
    </row>
    <row r="78" spans="1:8" x14ac:dyDescent="0.25">
      <c r="A78" t="s">
        <v>2056</v>
      </c>
      <c r="B78">
        <v>75</v>
      </c>
      <c r="C78">
        <v>150</v>
      </c>
      <c r="D78">
        <v>9</v>
      </c>
      <c r="E78">
        <v>6</v>
      </c>
      <c r="F78">
        <v>12</v>
      </c>
      <c r="G78">
        <v>15.7</v>
      </c>
      <c r="H78">
        <v>52.6</v>
      </c>
    </row>
    <row r="79" spans="1:8" x14ac:dyDescent="0.25">
      <c r="A79" t="s">
        <v>2090</v>
      </c>
      <c r="B79">
        <v>75</v>
      </c>
      <c r="C79">
        <v>150</v>
      </c>
      <c r="D79">
        <v>10</v>
      </c>
      <c r="E79">
        <v>6</v>
      </c>
      <c r="F79">
        <v>12</v>
      </c>
      <c r="G79">
        <v>16.100000000000001</v>
      </c>
      <c r="H79">
        <v>53.1</v>
      </c>
    </row>
    <row r="80" spans="1:8" x14ac:dyDescent="0.25">
      <c r="A80" t="s">
        <v>2091</v>
      </c>
      <c r="B80">
        <v>75</v>
      </c>
      <c r="C80">
        <v>150</v>
      </c>
      <c r="D80">
        <v>12</v>
      </c>
      <c r="E80">
        <v>6</v>
      </c>
      <c r="F80">
        <v>12</v>
      </c>
      <c r="G80">
        <v>16.899999999999999</v>
      </c>
      <c r="H80">
        <v>54</v>
      </c>
    </row>
    <row r="81" spans="1:8" x14ac:dyDescent="0.25">
      <c r="A81" t="s">
        <v>2092</v>
      </c>
      <c r="B81">
        <v>75</v>
      </c>
      <c r="C81">
        <v>150</v>
      </c>
      <c r="D81">
        <v>15</v>
      </c>
      <c r="E81">
        <v>6</v>
      </c>
      <c r="F81">
        <v>12</v>
      </c>
      <c r="G81">
        <v>18.100000000000001</v>
      </c>
      <c r="H81">
        <v>55.2</v>
      </c>
    </row>
    <row r="82" spans="1:8" x14ac:dyDescent="0.25">
      <c r="A82" t="s">
        <v>2093</v>
      </c>
      <c r="B82">
        <v>90</v>
      </c>
      <c r="C82">
        <v>150</v>
      </c>
      <c r="D82">
        <v>10</v>
      </c>
      <c r="E82">
        <v>6</v>
      </c>
      <c r="F82">
        <v>12</v>
      </c>
      <c r="G82">
        <v>20.399999999999999</v>
      </c>
      <c r="H82">
        <v>50</v>
      </c>
    </row>
    <row r="83" spans="1:8" x14ac:dyDescent="0.25">
      <c r="A83" t="s">
        <v>2094</v>
      </c>
      <c r="B83">
        <v>90</v>
      </c>
      <c r="C83">
        <v>150</v>
      </c>
      <c r="D83">
        <v>12</v>
      </c>
      <c r="E83">
        <v>6</v>
      </c>
      <c r="F83">
        <v>12</v>
      </c>
      <c r="G83">
        <v>21.2</v>
      </c>
      <c r="H83">
        <v>50.8</v>
      </c>
    </row>
    <row r="84" spans="1:8" x14ac:dyDescent="0.25">
      <c r="A84" t="s">
        <v>2095</v>
      </c>
      <c r="B84">
        <v>90</v>
      </c>
      <c r="C84">
        <v>150</v>
      </c>
      <c r="D84">
        <v>15</v>
      </c>
      <c r="E84">
        <v>6</v>
      </c>
      <c r="F84">
        <v>12</v>
      </c>
      <c r="G84">
        <v>22.3</v>
      </c>
      <c r="H84">
        <v>52.1</v>
      </c>
    </row>
    <row r="85" spans="1:8" x14ac:dyDescent="0.25">
      <c r="A85" t="s">
        <v>2057</v>
      </c>
      <c r="B85">
        <v>100</v>
      </c>
      <c r="C85">
        <v>150</v>
      </c>
      <c r="D85">
        <v>10</v>
      </c>
      <c r="E85">
        <v>6</v>
      </c>
      <c r="F85">
        <v>12</v>
      </c>
      <c r="G85">
        <v>23.4</v>
      </c>
      <c r="H85">
        <v>48.1</v>
      </c>
    </row>
    <row r="86" spans="1:8" x14ac:dyDescent="0.25">
      <c r="A86" t="s">
        <v>2058</v>
      </c>
      <c r="B86">
        <v>100</v>
      </c>
      <c r="C86">
        <v>150</v>
      </c>
      <c r="D86">
        <v>12</v>
      </c>
      <c r="E86">
        <v>6</v>
      </c>
      <c r="F86">
        <v>12</v>
      </c>
      <c r="G86">
        <v>24.2</v>
      </c>
      <c r="H86">
        <v>48.9</v>
      </c>
    </row>
    <row r="87" spans="1:8" x14ac:dyDescent="0.25">
      <c r="A87" t="s">
        <v>2059</v>
      </c>
      <c r="B87">
        <v>100</v>
      </c>
      <c r="C87">
        <v>200</v>
      </c>
      <c r="D87">
        <v>10</v>
      </c>
      <c r="E87">
        <v>7.5</v>
      </c>
      <c r="F87">
        <v>15</v>
      </c>
      <c r="G87">
        <v>20.100000000000001</v>
      </c>
      <c r="H87">
        <v>69.3</v>
      </c>
    </row>
    <row r="88" spans="1:8" x14ac:dyDescent="0.25">
      <c r="A88" t="s">
        <v>2060</v>
      </c>
      <c r="B88">
        <v>100</v>
      </c>
      <c r="C88">
        <v>200</v>
      </c>
      <c r="D88">
        <v>12</v>
      </c>
      <c r="E88">
        <v>7.5</v>
      </c>
      <c r="F88">
        <v>15</v>
      </c>
      <c r="G88">
        <v>21</v>
      </c>
      <c r="H88">
        <v>70.3</v>
      </c>
    </row>
    <row r="89" spans="1:8" x14ac:dyDescent="0.25">
      <c r="A89" t="s">
        <v>2096</v>
      </c>
      <c r="B89">
        <v>100</v>
      </c>
      <c r="C89">
        <v>200</v>
      </c>
      <c r="D89">
        <v>15</v>
      </c>
      <c r="E89">
        <v>7.5</v>
      </c>
      <c r="F89">
        <v>15</v>
      </c>
      <c r="G89">
        <v>22.2</v>
      </c>
      <c r="H89">
        <v>71.599999999999994</v>
      </c>
    </row>
    <row r="90" spans="1:8" x14ac:dyDescent="0.25">
      <c r="A90" t="s">
        <v>2097</v>
      </c>
      <c r="B90">
        <v>150</v>
      </c>
      <c r="C90">
        <v>200</v>
      </c>
      <c r="D90">
        <v>12</v>
      </c>
      <c r="E90">
        <v>7.5</v>
      </c>
      <c r="F90">
        <v>15</v>
      </c>
      <c r="G90">
        <v>36.1</v>
      </c>
      <c r="H90">
        <v>60.8</v>
      </c>
    </row>
    <row r="91" spans="1:8" x14ac:dyDescent="0.25">
      <c r="A91" t="s">
        <v>2098</v>
      </c>
      <c r="B91">
        <v>150</v>
      </c>
      <c r="C91">
        <v>200</v>
      </c>
      <c r="D91">
        <v>15</v>
      </c>
      <c r="E91">
        <v>7.5</v>
      </c>
      <c r="F91">
        <v>15</v>
      </c>
      <c r="G91">
        <v>37.299999999999997</v>
      </c>
      <c r="H91">
        <v>62.1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141F-BCF1-49D0-BB03-E28749A2A0D3}">
  <dimension ref="A1:L25"/>
  <sheetViews>
    <sheetView zoomScale="145" zoomScaleNormal="145" workbookViewId="0">
      <selection activeCell="I8" sqref="I8"/>
    </sheetView>
  </sheetViews>
  <sheetFormatPr defaultRowHeight="15" x14ac:dyDescent="0.25"/>
  <cols>
    <col min="1" max="16384" width="9.140625" style="274"/>
  </cols>
  <sheetData>
    <row r="1" spans="1:12" x14ac:dyDescent="0.25">
      <c r="A1" s="292"/>
      <c r="B1" s="293" t="s">
        <v>729</v>
      </c>
      <c r="C1" s="293" t="s">
        <v>728</v>
      </c>
      <c r="D1" s="293" t="s">
        <v>782</v>
      </c>
      <c r="E1" s="293" t="s">
        <v>765</v>
      </c>
      <c r="F1" s="293" t="s">
        <v>766</v>
      </c>
      <c r="G1" s="293" t="s">
        <v>1517</v>
      </c>
      <c r="H1" s="294"/>
      <c r="I1" s="294"/>
      <c r="J1" s="294"/>
      <c r="K1" s="294"/>
      <c r="L1" s="294"/>
    </row>
    <row r="2" spans="1:12" x14ac:dyDescent="0.25">
      <c r="A2" s="292" t="s">
        <v>1518</v>
      </c>
      <c r="B2" s="292">
        <v>80</v>
      </c>
      <c r="C2" s="292">
        <v>50</v>
      </c>
      <c r="D2" s="292">
        <v>4.5</v>
      </c>
      <c r="E2" s="292">
        <v>8</v>
      </c>
      <c r="F2" s="292">
        <v>10</v>
      </c>
      <c r="G2">
        <v>18.2</v>
      </c>
      <c r="H2" s="294"/>
      <c r="I2" s="294"/>
      <c r="J2" s="294"/>
      <c r="K2" s="294"/>
      <c r="L2" s="294"/>
    </row>
    <row r="3" spans="1:12" x14ac:dyDescent="0.25">
      <c r="A3" s="292" t="s">
        <v>1519</v>
      </c>
      <c r="B3" s="292">
        <v>100</v>
      </c>
      <c r="C3" s="292">
        <v>55</v>
      </c>
      <c r="D3" s="292">
        <v>5</v>
      </c>
      <c r="E3" s="292">
        <v>8.5</v>
      </c>
      <c r="F3" s="292">
        <v>10</v>
      </c>
      <c r="G3">
        <v>19.100000000000001</v>
      </c>
      <c r="H3" s="294"/>
      <c r="I3" s="294"/>
      <c r="J3" s="294"/>
      <c r="K3" s="294"/>
      <c r="L3" s="294"/>
    </row>
    <row r="4" spans="1:12" x14ac:dyDescent="0.25">
      <c r="A4" s="292" t="s">
        <v>1520</v>
      </c>
      <c r="B4" s="292">
        <v>120</v>
      </c>
      <c r="C4" s="292">
        <v>60</v>
      </c>
      <c r="D4" s="292">
        <v>5.5</v>
      </c>
      <c r="E4" s="292">
        <v>9</v>
      </c>
      <c r="F4" s="292">
        <v>10</v>
      </c>
      <c r="G4">
        <v>19.8</v>
      </c>
      <c r="H4" s="294"/>
      <c r="I4" s="294"/>
      <c r="J4" s="294"/>
      <c r="K4" s="294"/>
      <c r="L4" s="294"/>
    </row>
    <row r="5" spans="1:12" x14ac:dyDescent="0.25">
      <c r="A5" s="292" t="s">
        <v>1521</v>
      </c>
      <c r="B5" s="292">
        <v>140</v>
      </c>
      <c r="C5" s="292">
        <v>65</v>
      </c>
      <c r="D5" s="292">
        <v>6</v>
      </c>
      <c r="E5" s="292">
        <v>9.5</v>
      </c>
      <c r="F5" s="292">
        <v>10</v>
      </c>
      <c r="G5">
        <v>21.7</v>
      </c>
      <c r="H5" s="294"/>
      <c r="I5" s="294"/>
      <c r="J5" s="294"/>
      <c r="K5" s="294"/>
      <c r="L5" s="294"/>
    </row>
    <row r="6" spans="1:12" x14ac:dyDescent="0.25">
      <c r="A6" s="292" t="s">
        <v>1522</v>
      </c>
      <c r="B6" s="292">
        <v>160</v>
      </c>
      <c r="C6" s="292">
        <v>70</v>
      </c>
      <c r="D6" s="292">
        <v>6.5</v>
      </c>
      <c r="E6" s="292">
        <v>10</v>
      </c>
      <c r="F6" s="292">
        <v>12</v>
      </c>
      <c r="G6">
        <v>22.7</v>
      </c>
      <c r="H6" s="294"/>
      <c r="I6" s="294"/>
      <c r="J6" s="294"/>
      <c r="K6" s="294"/>
      <c r="L6" s="294"/>
    </row>
    <row r="7" spans="1:12" x14ac:dyDescent="0.25">
      <c r="A7" s="292" t="s">
        <v>1523</v>
      </c>
      <c r="B7" s="292">
        <v>180</v>
      </c>
      <c r="C7" s="292">
        <v>75</v>
      </c>
      <c r="D7" s="292">
        <v>7</v>
      </c>
      <c r="E7" s="292">
        <v>10.5</v>
      </c>
      <c r="F7" s="292">
        <v>12</v>
      </c>
      <c r="G7">
        <v>24.7</v>
      </c>
      <c r="H7" s="294"/>
      <c r="I7" s="294"/>
      <c r="J7" s="294"/>
      <c r="K7" s="294"/>
      <c r="L7" s="294"/>
    </row>
    <row r="8" spans="1:12" x14ac:dyDescent="0.25">
      <c r="A8" s="292" t="s">
        <v>1524</v>
      </c>
      <c r="B8" s="292">
        <v>200</v>
      </c>
      <c r="C8" s="292">
        <v>80</v>
      </c>
      <c r="D8" s="292">
        <v>7.5</v>
      </c>
      <c r="E8" s="292">
        <v>11</v>
      </c>
      <c r="F8" s="292">
        <v>12</v>
      </c>
      <c r="G8">
        <v>25.6</v>
      </c>
      <c r="H8" s="294"/>
      <c r="I8" s="294"/>
      <c r="J8" s="294"/>
      <c r="K8" s="294"/>
      <c r="L8" s="294"/>
    </row>
    <row r="9" spans="1:12" x14ac:dyDescent="0.25">
      <c r="A9" s="292" t="s">
        <v>1525</v>
      </c>
      <c r="B9" s="292">
        <v>220</v>
      </c>
      <c r="C9" s="292">
        <v>85</v>
      </c>
      <c r="D9" s="292">
        <v>8</v>
      </c>
      <c r="E9" s="292">
        <v>12</v>
      </c>
      <c r="F9" s="292">
        <v>12</v>
      </c>
      <c r="G9">
        <v>27</v>
      </c>
      <c r="H9" s="294"/>
      <c r="I9" s="294"/>
      <c r="J9" s="294"/>
      <c r="K9" s="294"/>
      <c r="L9" s="294"/>
    </row>
    <row r="10" spans="1:12" x14ac:dyDescent="0.25">
      <c r="A10" s="292" t="s">
        <v>1526</v>
      </c>
      <c r="B10" s="292">
        <v>240</v>
      </c>
      <c r="C10" s="292">
        <v>90</v>
      </c>
      <c r="D10" s="292">
        <v>8.5</v>
      </c>
      <c r="E10" s="292">
        <v>13</v>
      </c>
      <c r="F10" s="292">
        <v>15</v>
      </c>
      <c r="G10">
        <v>27.9</v>
      </c>
      <c r="H10" s="294"/>
      <c r="I10" s="294"/>
      <c r="J10" s="294"/>
      <c r="K10" s="294"/>
      <c r="L10" s="294"/>
    </row>
    <row r="11" spans="1:12" x14ac:dyDescent="0.25">
      <c r="A11" s="292" t="s">
        <v>1527</v>
      </c>
      <c r="B11" s="292">
        <v>270</v>
      </c>
      <c r="C11" s="292">
        <v>95</v>
      </c>
      <c r="D11" s="292">
        <v>9</v>
      </c>
      <c r="E11" s="292">
        <v>14</v>
      </c>
      <c r="F11" s="292">
        <v>15</v>
      </c>
      <c r="G11">
        <v>28.9</v>
      </c>
      <c r="H11" s="294"/>
      <c r="I11" s="294"/>
      <c r="J11" s="294"/>
      <c r="K11" s="294"/>
      <c r="L11" s="294"/>
    </row>
    <row r="12" spans="1:12" x14ac:dyDescent="0.25">
      <c r="A12" s="292" t="s">
        <v>1528</v>
      </c>
      <c r="B12" s="292">
        <v>300</v>
      </c>
      <c r="C12" s="292">
        <v>100</v>
      </c>
      <c r="D12" s="292">
        <v>9.5</v>
      </c>
      <c r="E12" s="292">
        <v>15</v>
      </c>
      <c r="F12" s="292">
        <v>15</v>
      </c>
      <c r="G12">
        <v>28.9</v>
      </c>
      <c r="H12" s="294"/>
      <c r="I12" s="294"/>
      <c r="J12" s="294"/>
      <c r="K12" s="294"/>
      <c r="L12" s="294"/>
    </row>
    <row r="13" spans="1:12" x14ac:dyDescent="0.25">
      <c r="A13" s="292" t="s">
        <v>1529</v>
      </c>
      <c r="B13" s="292">
        <v>330</v>
      </c>
      <c r="C13" s="292">
        <v>105</v>
      </c>
      <c r="D13" s="292">
        <v>11</v>
      </c>
      <c r="E13" s="292">
        <v>16</v>
      </c>
      <c r="F13" s="292">
        <v>18</v>
      </c>
      <c r="G13">
        <v>29</v>
      </c>
      <c r="H13" s="294"/>
      <c r="I13" s="294"/>
      <c r="J13" s="294"/>
      <c r="K13" s="294"/>
      <c r="L13" s="294"/>
    </row>
    <row r="14" spans="1:12" x14ac:dyDescent="0.25">
      <c r="A14" s="292" t="s">
        <v>1530</v>
      </c>
      <c r="B14" s="292">
        <v>360</v>
      </c>
      <c r="C14" s="292">
        <v>110</v>
      </c>
      <c r="D14" s="292">
        <v>12</v>
      </c>
      <c r="E14" s="292">
        <v>17</v>
      </c>
      <c r="F14" s="292">
        <v>18</v>
      </c>
      <c r="G14">
        <v>29.7</v>
      </c>
      <c r="H14" s="294"/>
      <c r="I14" s="294"/>
      <c r="J14" s="294"/>
      <c r="K14" s="294"/>
      <c r="L14" s="294"/>
    </row>
    <row r="15" spans="1:12" x14ac:dyDescent="0.25">
      <c r="A15" s="292" t="s">
        <v>1531</v>
      </c>
      <c r="B15" s="292">
        <v>400</v>
      </c>
      <c r="C15" s="292">
        <v>115</v>
      </c>
      <c r="D15" s="292">
        <v>13.5</v>
      </c>
      <c r="E15" s="292">
        <v>18</v>
      </c>
      <c r="F15" s="292">
        <v>18</v>
      </c>
      <c r="G15">
        <v>29.8</v>
      </c>
      <c r="H15" s="294"/>
      <c r="I15" s="294"/>
      <c r="J15" s="294"/>
      <c r="K15" s="294"/>
      <c r="L15" s="294"/>
    </row>
    <row r="16" spans="1:12" x14ac:dyDescent="0.25">
      <c r="A16" s="294"/>
      <c r="B16" s="294"/>
      <c r="C16" s="294"/>
      <c r="D16" s="294"/>
      <c r="E16" s="294"/>
      <c r="F16" s="294"/>
      <c r="G16" s="294"/>
      <c r="H16" s="294"/>
      <c r="I16" s="294"/>
      <c r="J16" s="294"/>
      <c r="K16" s="294"/>
      <c r="L16" s="294"/>
    </row>
    <row r="17" spans="1:12" x14ac:dyDescent="0.25">
      <c r="A17" s="294"/>
      <c r="B17" s="294"/>
      <c r="C17" s="294"/>
      <c r="D17" s="294"/>
      <c r="E17" s="294"/>
      <c r="F17" s="294"/>
      <c r="G17" s="294"/>
      <c r="H17" s="294"/>
      <c r="I17" s="294"/>
      <c r="J17" s="294"/>
      <c r="K17" s="294"/>
      <c r="L17" s="294"/>
    </row>
    <row r="18" spans="1:12" x14ac:dyDescent="0.25">
      <c r="A18" s="294"/>
      <c r="B18" s="294"/>
      <c r="C18" s="294"/>
      <c r="D18" s="294"/>
      <c r="E18" s="294"/>
      <c r="F18" s="294"/>
      <c r="G18" s="294"/>
      <c r="H18" s="294"/>
      <c r="I18" s="294"/>
      <c r="J18" s="294"/>
      <c r="K18" s="294"/>
      <c r="L18" s="294"/>
    </row>
    <row r="19" spans="1:12" x14ac:dyDescent="0.25">
      <c r="A19" s="294"/>
      <c r="B19" s="294"/>
      <c r="C19" s="294"/>
      <c r="D19" s="294"/>
      <c r="E19" s="294"/>
      <c r="F19" s="294"/>
      <c r="G19" s="294"/>
      <c r="H19" s="294"/>
      <c r="I19" s="294"/>
      <c r="J19" s="294"/>
      <c r="K19" s="294"/>
      <c r="L19" s="294"/>
    </row>
    <row r="20" spans="1:12" x14ac:dyDescent="0.25">
      <c r="A20" s="294"/>
      <c r="B20" s="294"/>
      <c r="C20" s="294"/>
      <c r="D20" s="294"/>
      <c r="E20" s="294"/>
      <c r="F20" s="294"/>
      <c r="G20" s="294"/>
      <c r="H20" s="294"/>
      <c r="I20" s="294"/>
      <c r="J20" s="294"/>
      <c r="K20" s="294"/>
      <c r="L20" s="294"/>
    </row>
    <row r="21" spans="1:12" x14ac:dyDescent="0.25">
      <c r="A21" s="294"/>
      <c r="B21" s="294"/>
      <c r="C21" s="294"/>
      <c r="D21" s="294"/>
      <c r="E21" s="294"/>
      <c r="F21" s="294"/>
      <c r="G21" s="294"/>
      <c r="H21" s="294"/>
      <c r="I21" s="294"/>
      <c r="J21" s="294"/>
      <c r="K21" s="294"/>
      <c r="L21" s="294"/>
    </row>
    <row r="22" spans="1:12" x14ac:dyDescent="0.25">
      <c r="A22" s="294"/>
      <c r="B22" s="294"/>
      <c r="C22" s="294"/>
      <c r="D22" s="294"/>
      <c r="E22" s="294"/>
      <c r="F22" s="294"/>
      <c r="G22" s="294"/>
      <c r="H22" s="294"/>
      <c r="I22" s="294"/>
      <c r="J22" s="294"/>
      <c r="K22" s="294"/>
      <c r="L22" s="294"/>
    </row>
    <row r="23" spans="1:12" x14ac:dyDescent="0.25">
      <c r="A23" s="294"/>
      <c r="B23" s="294"/>
      <c r="C23" s="294"/>
      <c r="D23" s="294"/>
      <c r="E23" s="294"/>
      <c r="F23" s="294"/>
      <c r="G23" s="294"/>
      <c r="H23" s="294"/>
      <c r="I23" s="294"/>
      <c r="J23" s="294"/>
      <c r="K23" s="294"/>
      <c r="L23" s="294"/>
    </row>
    <row r="24" spans="1:12" x14ac:dyDescent="0.25">
      <c r="A24" s="294"/>
      <c r="B24" s="294"/>
      <c r="C24" s="294"/>
      <c r="D24" s="294"/>
      <c r="E24" s="294"/>
      <c r="F24" s="294"/>
      <c r="G24" s="294"/>
      <c r="H24" s="294"/>
      <c r="I24" s="294"/>
      <c r="J24" s="294"/>
      <c r="K24" s="294"/>
      <c r="L24" s="294"/>
    </row>
    <row r="25" spans="1:12" x14ac:dyDescent="0.25">
      <c r="A25" s="294"/>
      <c r="B25" s="294"/>
      <c r="C25" s="294"/>
      <c r="D25" s="294"/>
      <c r="E25" s="294"/>
      <c r="F25" s="294"/>
      <c r="G25" s="294"/>
      <c r="H25" s="294"/>
      <c r="I25" s="294"/>
      <c r="J25" s="294"/>
      <c r="K25" s="294"/>
      <c r="L25" s="29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8493-2B16-4DD4-A971-03341060B1E5}">
  <sheetPr codeName="Blad4"/>
  <dimension ref="A1:W515"/>
  <sheetViews>
    <sheetView defaultGridColor="0" view="pageBreakPreview" colorId="9" zoomScale="145" zoomScaleNormal="120" zoomScaleSheetLayoutView="145" workbookViewId="0">
      <selection activeCell="G53" sqref="G53"/>
    </sheetView>
  </sheetViews>
  <sheetFormatPr defaultColWidth="10.85546875" defaultRowHeight="17.100000000000001" customHeight="1" x14ac:dyDescent="0.25"/>
  <cols>
    <col min="1" max="1" width="10.5703125" style="4" customWidth="1"/>
    <col min="2" max="2" width="8.5703125" style="4" customWidth="1"/>
    <col min="3" max="3" width="7.85546875" style="4" customWidth="1"/>
    <col min="4" max="5" width="6.42578125" style="4" customWidth="1"/>
    <col min="6" max="6" width="7.140625" style="4" customWidth="1"/>
    <col min="7" max="8" width="6.42578125" style="4" customWidth="1"/>
    <col min="9" max="10" width="5.5703125" style="4" customWidth="1"/>
    <col min="11" max="12" width="6.42578125" style="4" customWidth="1"/>
    <col min="13" max="13" width="7.42578125" style="4" customWidth="1"/>
    <col min="14" max="14" width="6.42578125" style="4" customWidth="1"/>
    <col min="15" max="16384" width="10.85546875" style="4"/>
  </cols>
  <sheetData>
    <row r="1" spans="1:15" ht="17.100000000000001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2"/>
      <c r="N1" s="3"/>
    </row>
    <row r="2" spans="1:15" ht="17.100000000000001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3"/>
      <c r="M2" s="2"/>
      <c r="N2" s="3"/>
    </row>
    <row r="3" spans="1:15" ht="17.100000000000001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3"/>
      <c r="M3" s="2"/>
      <c r="N3" s="3"/>
    </row>
    <row r="4" spans="1:15" ht="17.100000000000001" customHeight="1" x14ac:dyDescent="0.25">
      <c r="A4" s="5" t="s">
        <v>0</v>
      </c>
      <c r="B4" s="6"/>
      <c r="C4" s="5" t="s">
        <v>1</v>
      </c>
      <c r="D4" s="6"/>
      <c r="E4" s="6"/>
      <c r="F4" s="6"/>
      <c r="G4" s="6"/>
      <c r="K4" s="5" t="s">
        <v>2</v>
      </c>
      <c r="M4" s="5"/>
      <c r="N4" s="3" t="s">
        <v>3</v>
      </c>
    </row>
    <row r="5" spans="1:15" ht="17.100000000000001" customHeight="1" x14ac:dyDescent="0.25">
      <c r="A5" s="7">
        <f>ProjectNumber</f>
        <v>915</v>
      </c>
      <c r="B5" s="8"/>
      <c r="C5" s="9" t="s">
        <v>4</v>
      </c>
      <c r="D5" s="9"/>
      <c r="E5" s="9"/>
      <c r="F5" s="9"/>
      <c r="G5" s="9"/>
      <c r="K5" s="308">
        <v>40679</v>
      </c>
      <c r="L5" s="308"/>
      <c r="M5" s="7"/>
      <c r="N5" s="10">
        <v>1</v>
      </c>
    </row>
    <row r="8" spans="1:15" ht="17.100000000000001" customHeight="1" x14ac:dyDescent="0.25">
      <c r="A8" s="11" t="s">
        <v>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5" ht="17.100000000000001" customHeight="1" x14ac:dyDescent="0.25">
      <c r="O9" s="13" t="s">
        <v>6</v>
      </c>
    </row>
    <row r="10" spans="1:15" ht="17.100000000000001" customHeight="1" x14ac:dyDescent="0.25">
      <c r="B10" s="13" t="s">
        <v>7</v>
      </c>
      <c r="D10" s="13">
        <v>1779</v>
      </c>
      <c r="E10" s="13" t="s">
        <v>8</v>
      </c>
      <c r="F10" s="13">
        <v>1882</v>
      </c>
      <c r="O10" s="4" t="s">
        <v>9</v>
      </c>
    </row>
    <row r="11" spans="1:15" ht="17.100000000000001" customHeight="1" x14ac:dyDescent="0.25">
      <c r="B11" s="4" t="s">
        <v>10</v>
      </c>
      <c r="D11" s="4" t="s">
        <v>11</v>
      </c>
      <c r="E11" s="13"/>
      <c r="F11" s="13"/>
      <c r="O11" s="4" t="s">
        <v>12</v>
      </c>
    </row>
    <row r="12" spans="1:15" ht="17.100000000000001" customHeight="1" x14ac:dyDescent="0.25">
      <c r="B12" s="4" t="s">
        <v>13</v>
      </c>
      <c r="D12" s="13"/>
      <c r="E12" s="13"/>
      <c r="F12" s="13"/>
    </row>
    <row r="13" spans="1:15" ht="17.100000000000001" customHeight="1" x14ac:dyDescent="0.25">
      <c r="B13" s="4" t="s">
        <v>14</v>
      </c>
      <c r="D13" s="13"/>
      <c r="E13" s="13"/>
      <c r="F13" s="13"/>
    </row>
    <row r="14" spans="1:15" ht="17.100000000000001" customHeight="1" x14ac:dyDescent="0.25">
      <c r="D14" s="13"/>
      <c r="E14" s="13"/>
      <c r="F14" s="13" t="s">
        <v>15</v>
      </c>
      <c r="G14" s="13" t="s">
        <v>16</v>
      </c>
    </row>
    <row r="15" spans="1:15" ht="17.100000000000001" customHeight="1" x14ac:dyDescent="0.25">
      <c r="B15" s="4" t="s">
        <v>17</v>
      </c>
      <c r="D15" s="13"/>
      <c r="E15" s="13"/>
      <c r="F15" s="14">
        <v>750</v>
      </c>
      <c r="G15" s="14">
        <v>1600</v>
      </c>
      <c r="H15" s="12" t="s">
        <v>18</v>
      </c>
      <c r="I15" s="12"/>
      <c r="J15" s="12">
        <v>75</v>
      </c>
      <c r="K15" s="12">
        <v>160</v>
      </c>
      <c r="L15" s="12" t="s">
        <v>19</v>
      </c>
    </row>
    <row r="16" spans="1:15" ht="17.100000000000001" customHeight="1" x14ac:dyDescent="0.25">
      <c r="B16" s="4" t="s">
        <v>20</v>
      </c>
      <c r="D16" s="13"/>
      <c r="E16" s="13"/>
      <c r="F16" s="15">
        <v>7000</v>
      </c>
      <c r="G16" s="15">
        <v>8000</v>
      </c>
      <c r="H16" s="16" t="s">
        <v>18</v>
      </c>
      <c r="I16" s="16"/>
      <c r="J16" s="16">
        <v>700</v>
      </c>
      <c r="K16" s="16">
        <v>800</v>
      </c>
      <c r="L16" s="16" t="s">
        <v>19</v>
      </c>
    </row>
    <row r="17" spans="2:12" ht="17.100000000000001" customHeight="1" x14ac:dyDescent="0.25">
      <c r="B17" s="4" t="s">
        <v>21</v>
      </c>
      <c r="D17" s="13"/>
      <c r="E17" s="13"/>
      <c r="F17" s="17"/>
      <c r="G17" s="17"/>
      <c r="H17" s="6"/>
      <c r="I17" s="6"/>
      <c r="J17" s="6"/>
      <c r="K17" s="6"/>
      <c r="L17" s="6"/>
    </row>
    <row r="19" spans="2:12" ht="17.100000000000001" customHeight="1" x14ac:dyDescent="0.25">
      <c r="B19" s="13" t="s">
        <v>22</v>
      </c>
      <c r="D19" s="13">
        <v>1815</v>
      </c>
      <c r="E19" s="13" t="s">
        <v>8</v>
      </c>
      <c r="F19" s="13">
        <v>1890</v>
      </c>
    </row>
    <row r="20" spans="2:12" ht="17.100000000000001" customHeight="1" x14ac:dyDescent="0.25">
      <c r="B20" s="4" t="s">
        <v>23</v>
      </c>
      <c r="D20" s="13"/>
      <c r="E20" s="13"/>
      <c r="F20" s="13"/>
    </row>
    <row r="21" spans="2:12" ht="17.100000000000001" customHeight="1" x14ac:dyDescent="0.25">
      <c r="B21" s="4" t="s">
        <v>24</v>
      </c>
      <c r="D21" s="13"/>
      <c r="E21" s="13"/>
      <c r="F21" s="13"/>
    </row>
    <row r="22" spans="2:12" ht="17.100000000000001" customHeight="1" x14ac:dyDescent="0.25">
      <c r="B22" s="4" t="s">
        <v>25</v>
      </c>
      <c r="D22" s="13"/>
      <c r="E22" s="13"/>
      <c r="F22" s="13"/>
    </row>
    <row r="23" spans="2:12" ht="17.100000000000001" customHeight="1" x14ac:dyDescent="0.25">
      <c r="D23" s="4" t="s">
        <v>26</v>
      </c>
      <c r="H23" s="4" t="s">
        <v>27</v>
      </c>
    </row>
    <row r="24" spans="2:12" ht="17.100000000000001" customHeight="1" x14ac:dyDescent="0.25">
      <c r="B24" s="4" t="s">
        <v>28</v>
      </c>
      <c r="C24" s="6"/>
      <c r="D24" s="6" t="s">
        <v>29</v>
      </c>
      <c r="E24" s="5"/>
      <c r="F24" s="6" t="s">
        <v>18</v>
      </c>
      <c r="G24" s="6"/>
      <c r="H24" s="6" t="s">
        <v>30</v>
      </c>
      <c r="I24" s="5"/>
      <c r="J24" s="6" t="s">
        <v>18</v>
      </c>
    </row>
    <row r="25" spans="2:12" ht="17.100000000000001" customHeight="1" x14ac:dyDescent="0.25">
      <c r="B25" s="4" t="s">
        <v>31</v>
      </c>
      <c r="C25" s="6"/>
      <c r="D25" s="6" t="s">
        <v>32</v>
      </c>
      <c r="E25" s="5"/>
      <c r="F25" s="6" t="s">
        <v>18</v>
      </c>
      <c r="G25" s="6"/>
      <c r="H25" s="6" t="s">
        <v>33</v>
      </c>
      <c r="I25" s="5"/>
      <c r="J25" s="6" t="s">
        <v>18</v>
      </c>
    </row>
    <row r="26" spans="2:12" ht="17.100000000000001" customHeight="1" x14ac:dyDescent="0.25">
      <c r="B26" s="4" t="s">
        <v>34</v>
      </c>
      <c r="C26" s="6"/>
      <c r="D26" s="6" t="s">
        <v>35</v>
      </c>
      <c r="E26" s="5"/>
      <c r="F26" s="5"/>
      <c r="G26" s="6"/>
      <c r="H26" s="6" t="s">
        <v>36</v>
      </c>
      <c r="I26" s="5"/>
      <c r="J26" s="5"/>
    </row>
    <row r="27" spans="2:12" ht="17.100000000000001" customHeight="1" x14ac:dyDescent="0.25">
      <c r="C27" s="6"/>
      <c r="D27" s="6"/>
      <c r="E27" s="5"/>
      <c r="F27" s="5"/>
      <c r="G27" s="6"/>
      <c r="H27" s="6"/>
      <c r="I27" s="5"/>
      <c r="J27" s="5"/>
    </row>
    <row r="28" spans="2:12" ht="17.100000000000001" customHeight="1" x14ac:dyDescent="0.25">
      <c r="B28" s="4" t="s">
        <v>37</v>
      </c>
      <c r="C28" s="6"/>
      <c r="D28" s="6"/>
      <c r="E28" s="5"/>
      <c r="F28" s="5"/>
      <c r="G28" s="6"/>
      <c r="H28" s="6"/>
      <c r="I28" s="5"/>
      <c r="J28" s="5"/>
    </row>
    <row r="29" spans="2:12" ht="17.100000000000001" customHeight="1" x14ac:dyDescent="0.25">
      <c r="B29" s="4" t="s">
        <v>38</v>
      </c>
      <c r="C29" s="6"/>
      <c r="D29" s="6"/>
      <c r="E29" s="5"/>
      <c r="F29" s="5"/>
      <c r="G29" s="6"/>
      <c r="H29" s="6"/>
      <c r="I29" s="5"/>
      <c r="J29" s="5"/>
    </row>
    <row r="30" spans="2:12" ht="17.100000000000001" customHeight="1" x14ac:dyDescent="0.25">
      <c r="B30" s="13"/>
      <c r="C30" s="6"/>
      <c r="D30" s="5"/>
      <c r="E30" s="5"/>
      <c r="F30" s="5"/>
      <c r="G30" s="6"/>
      <c r="H30" s="6"/>
      <c r="I30" s="6"/>
      <c r="J30" s="6"/>
    </row>
    <row r="31" spans="2:12" ht="17.100000000000001" customHeight="1" x14ac:dyDescent="0.25">
      <c r="B31" s="13" t="s">
        <v>39</v>
      </c>
      <c r="C31" s="6"/>
      <c r="D31" s="5"/>
      <c r="E31" s="5" t="s">
        <v>40</v>
      </c>
      <c r="F31" s="5"/>
      <c r="G31" s="6"/>
      <c r="H31" s="6"/>
      <c r="I31" s="6"/>
      <c r="J31" s="6"/>
    </row>
    <row r="32" spans="2:12" ht="17.100000000000001" customHeight="1" x14ac:dyDescent="0.25">
      <c r="B32" s="4" t="s">
        <v>41</v>
      </c>
      <c r="C32" s="6"/>
      <c r="D32" s="5"/>
      <c r="E32" s="5"/>
      <c r="F32" s="5"/>
      <c r="G32" s="6"/>
      <c r="H32" s="6"/>
      <c r="I32" s="6"/>
      <c r="J32" s="6"/>
    </row>
    <row r="33" spans="2:10" ht="17.100000000000001" customHeight="1" x14ac:dyDescent="0.25">
      <c r="B33" s="4" t="s">
        <v>42</v>
      </c>
      <c r="D33" s="13"/>
      <c r="E33" s="5"/>
      <c r="F33" s="5"/>
      <c r="G33" s="6"/>
      <c r="H33" s="6"/>
      <c r="I33" s="6"/>
      <c r="J33" s="6"/>
    </row>
    <row r="34" spans="2:10" ht="17.100000000000001" customHeight="1" x14ac:dyDescent="0.25">
      <c r="B34" s="4" t="s">
        <v>43</v>
      </c>
      <c r="D34" s="13"/>
      <c r="E34" s="5"/>
      <c r="F34" s="5"/>
      <c r="G34" s="6"/>
      <c r="H34" s="6"/>
      <c r="I34" s="6"/>
      <c r="J34" s="6"/>
    </row>
    <row r="35" spans="2:10" ht="17.100000000000001" customHeight="1" x14ac:dyDescent="0.25">
      <c r="B35" s="4" t="s">
        <v>31</v>
      </c>
      <c r="C35" s="6"/>
      <c r="D35" s="6" t="s">
        <v>44</v>
      </c>
      <c r="E35" s="5"/>
      <c r="F35" s="6" t="s">
        <v>18</v>
      </c>
      <c r="G35" s="6"/>
      <c r="H35" s="6"/>
      <c r="I35" s="6"/>
      <c r="J35" s="6"/>
    </row>
    <row r="36" spans="2:10" ht="17.100000000000001" customHeight="1" x14ac:dyDescent="0.25">
      <c r="B36" s="4" t="s">
        <v>34</v>
      </c>
      <c r="C36" s="6"/>
      <c r="D36" s="6" t="s">
        <v>45</v>
      </c>
      <c r="E36" s="5"/>
      <c r="F36" s="5"/>
      <c r="G36" s="6"/>
      <c r="H36" s="6"/>
      <c r="I36" s="6"/>
      <c r="J36" s="6"/>
    </row>
    <row r="37" spans="2:10" ht="17.100000000000001" customHeight="1" x14ac:dyDescent="0.25">
      <c r="C37" s="6"/>
      <c r="D37" s="6"/>
      <c r="E37" s="5"/>
      <c r="F37" s="5"/>
      <c r="G37" s="6"/>
      <c r="H37" s="6"/>
      <c r="I37" s="6"/>
      <c r="J37" s="6"/>
    </row>
    <row r="38" spans="2:10" ht="17.100000000000001" customHeight="1" x14ac:dyDescent="0.25">
      <c r="B38" s="13" t="s">
        <v>46</v>
      </c>
      <c r="C38" s="6"/>
      <c r="D38" s="6"/>
      <c r="E38" s="5"/>
      <c r="F38" s="5"/>
      <c r="G38" s="5" t="s">
        <v>47</v>
      </c>
      <c r="H38" s="6"/>
      <c r="I38" s="6"/>
      <c r="J38" s="6"/>
    </row>
    <row r="39" spans="2:10" ht="17.100000000000001" customHeight="1" x14ac:dyDescent="0.25">
      <c r="B39" s="13"/>
      <c r="C39" s="6" t="s">
        <v>48</v>
      </c>
      <c r="D39" s="6"/>
      <c r="E39" s="6" t="s">
        <v>49</v>
      </c>
      <c r="F39" s="5"/>
      <c r="G39" s="6"/>
      <c r="H39" s="6"/>
      <c r="I39" s="6"/>
      <c r="J39" s="6"/>
    </row>
    <row r="40" spans="2:10" ht="17.100000000000001" customHeight="1" x14ac:dyDescent="0.25">
      <c r="B40" s="4" t="s">
        <v>50</v>
      </c>
      <c r="C40" s="6" t="s">
        <v>51</v>
      </c>
      <c r="D40" s="6"/>
      <c r="E40" s="6" t="s">
        <v>52</v>
      </c>
      <c r="F40" s="5"/>
      <c r="G40" s="6"/>
      <c r="H40" s="6"/>
      <c r="I40" s="6"/>
      <c r="J40" s="6"/>
    </row>
    <row r="41" spans="2:10" ht="17.100000000000001" customHeight="1" x14ac:dyDescent="0.25">
      <c r="B41" s="4" t="s">
        <v>53</v>
      </c>
      <c r="C41" s="6" t="s">
        <v>54</v>
      </c>
      <c r="D41" s="5"/>
      <c r="E41" s="6" t="s">
        <v>55</v>
      </c>
      <c r="F41" s="5"/>
      <c r="G41" s="6"/>
      <c r="H41" s="6"/>
      <c r="I41" s="6"/>
      <c r="J41" s="6"/>
    </row>
    <row r="42" spans="2:10" ht="17.100000000000001" customHeight="1" x14ac:dyDescent="0.25">
      <c r="B42" s="4" t="s">
        <v>28</v>
      </c>
      <c r="C42" s="6"/>
      <c r="D42" s="6" t="s">
        <v>56</v>
      </c>
      <c r="E42" s="5"/>
      <c r="F42" s="6" t="s">
        <v>18</v>
      </c>
      <c r="G42" s="6"/>
      <c r="H42" s="6"/>
      <c r="I42" s="6"/>
      <c r="J42" s="6"/>
    </row>
    <row r="43" spans="2:10" ht="17.100000000000001" customHeight="1" x14ac:dyDescent="0.25">
      <c r="B43" s="4" t="s">
        <v>31</v>
      </c>
      <c r="C43" s="6"/>
      <c r="D43" s="6" t="s">
        <v>57</v>
      </c>
      <c r="E43" s="5"/>
      <c r="F43" s="6" t="s">
        <v>18</v>
      </c>
      <c r="G43" s="6"/>
      <c r="H43" s="6"/>
      <c r="I43" s="6"/>
      <c r="J43" s="6"/>
    </row>
    <row r="44" spans="2:10" ht="17.100000000000001" customHeight="1" x14ac:dyDescent="0.25">
      <c r="B44" s="4" t="s">
        <v>34</v>
      </c>
      <c r="C44" s="6"/>
      <c r="D44" s="6" t="s">
        <v>58</v>
      </c>
      <c r="E44" s="5"/>
      <c r="F44" s="5"/>
      <c r="G44" s="6"/>
      <c r="H44" s="6"/>
      <c r="I44" s="6"/>
      <c r="J44" s="6"/>
    </row>
    <row r="45" spans="2:10" ht="17.100000000000001" customHeight="1" x14ac:dyDescent="0.25">
      <c r="C45" s="6"/>
      <c r="D45" s="5"/>
      <c r="E45" s="5"/>
      <c r="F45" s="5"/>
      <c r="G45" s="6"/>
      <c r="H45" s="6"/>
      <c r="I45" s="6"/>
      <c r="J45" s="6"/>
    </row>
    <row r="46" spans="2:10" ht="17.100000000000001" customHeight="1" x14ac:dyDescent="0.25">
      <c r="C46" s="6"/>
      <c r="D46" s="5"/>
      <c r="E46" s="5"/>
      <c r="F46" s="5"/>
      <c r="G46" s="6"/>
      <c r="H46" s="6"/>
      <c r="I46" s="6"/>
      <c r="J46" s="6"/>
    </row>
    <row r="47" spans="2:10" ht="17.100000000000001" customHeight="1" x14ac:dyDescent="0.25">
      <c r="B47" s="13" t="s">
        <v>59</v>
      </c>
      <c r="C47" s="13"/>
      <c r="D47" s="13">
        <v>1890</v>
      </c>
      <c r="F47" s="4" t="s">
        <v>60</v>
      </c>
      <c r="G47" s="6"/>
      <c r="H47" s="6"/>
      <c r="I47" s="6"/>
      <c r="J47" s="6"/>
    </row>
    <row r="48" spans="2:10" ht="17.100000000000001" customHeight="1" x14ac:dyDescent="0.25">
      <c r="C48" s="6"/>
      <c r="D48" s="5"/>
      <c r="E48" s="5"/>
      <c r="F48" s="5"/>
      <c r="G48" s="6"/>
      <c r="H48" s="6"/>
      <c r="I48" s="6"/>
      <c r="J48" s="6"/>
    </row>
    <row r="49" spans="1:13" ht="17.100000000000001" customHeight="1" x14ac:dyDescent="0.25">
      <c r="B49" s="13" t="s">
        <v>61</v>
      </c>
      <c r="C49" s="6"/>
      <c r="D49" s="5"/>
      <c r="E49" s="5"/>
      <c r="F49" s="5"/>
      <c r="G49" s="6"/>
      <c r="H49" s="6"/>
      <c r="I49" s="6"/>
      <c r="J49" s="6"/>
    </row>
    <row r="50" spans="1:13" ht="17.100000000000001" customHeight="1" x14ac:dyDescent="0.25">
      <c r="B50" s="13" t="s">
        <v>62</v>
      </c>
      <c r="C50" s="5" t="s">
        <v>63</v>
      </c>
      <c r="D50" s="5" t="s">
        <v>64</v>
      </c>
      <c r="E50" s="5" t="s">
        <v>65</v>
      </c>
      <c r="F50" s="5"/>
      <c r="G50" s="5" t="s">
        <v>66</v>
      </c>
      <c r="H50" s="5"/>
      <c r="I50" s="5" t="s">
        <v>67</v>
      </c>
      <c r="J50" s="5"/>
      <c r="K50" s="13" t="s">
        <v>34</v>
      </c>
      <c r="L50" s="13"/>
      <c r="M50" s="13" t="s">
        <v>68</v>
      </c>
    </row>
    <row r="51" spans="1:13" ht="17.100000000000001" customHeight="1" x14ac:dyDescent="0.25">
      <c r="B51" s="13"/>
      <c r="C51" s="5"/>
      <c r="D51" s="5"/>
      <c r="E51" s="5"/>
      <c r="F51" s="5"/>
      <c r="G51" s="6" t="s">
        <v>18</v>
      </c>
      <c r="H51" s="5"/>
      <c r="I51" s="6" t="s">
        <v>18</v>
      </c>
      <c r="J51" s="5"/>
      <c r="K51" s="13"/>
      <c r="L51" s="13"/>
      <c r="M51" s="13"/>
    </row>
    <row r="52" spans="1:13" ht="17.100000000000001" customHeight="1" x14ac:dyDescent="0.25">
      <c r="C52" s="6" t="s">
        <v>69</v>
      </c>
      <c r="D52" s="6" t="s">
        <v>70</v>
      </c>
      <c r="E52" s="6" t="s">
        <v>71</v>
      </c>
      <c r="F52" s="5"/>
      <c r="H52" s="6"/>
      <c r="I52" s="6"/>
      <c r="J52" s="6"/>
    </row>
    <row r="53" spans="1:13" ht="17.100000000000001" customHeight="1" x14ac:dyDescent="0.25">
      <c r="B53" s="4">
        <v>1924</v>
      </c>
      <c r="C53" s="6" t="s">
        <v>72</v>
      </c>
      <c r="D53" s="6" t="s">
        <v>70</v>
      </c>
      <c r="E53" s="6" t="s">
        <v>73</v>
      </c>
      <c r="G53" s="4" t="s">
        <v>74</v>
      </c>
      <c r="I53" s="4" t="s">
        <v>75</v>
      </c>
      <c r="K53" s="4" t="s">
        <v>76</v>
      </c>
      <c r="M53" s="4" t="s">
        <v>77</v>
      </c>
    </row>
    <row r="54" spans="1:13" ht="17.100000000000001" customHeight="1" x14ac:dyDescent="0.25">
      <c r="B54" s="4">
        <v>1936</v>
      </c>
      <c r="C54" s="4" t="s">
        <v>78</v>
      </c>
      <c r="E54" s="6" t="s">
        <v>79</v>
      </c>
      <c r="G54" s="4" t="s">
        <v>80</v>
      </c>
      <c r="I54" s="4" t="s">
        <v>81</v>
      </c>
      <c r="K54" s="4" t="s">
        <v>82</v>
      </c>
      <c r="M54" s="4" t="s">
        <v>83</v>
      </c>
    </row>
    <row r="55" spans="1:13" ht="17.100000000000001" customHeight="1" x14ac:dyDescent="0.25">
      <c r="B55" s="4">
        <v>1929</v>
      </c>
      <c r="C55" s="4" t="s">
        <v>84</v>
      </c>
      <c r="E55" s="6" t="s">
        <v>85</v>
      </c>
      <c r="M55" s="4" t="s">
        <v>86</v>
      </c>
    </row>
    <row r="56" spans="1:13" ht="17.100000000000001" customHeight="1" x14ac:dyDescent="0.25">
      <c r="B56" s="4">
        <v>1940</v>
      </c>
      <c r="C56" s="4" t="s">
        <v>87</v>
      </c>
      <c r="M56" s="4" t="s">
        <v>88</v>
      </c>
    </row>
    <row r="60" spans="1:13" s="20" customFormat="1" ht="17.100000000000001" customHeight="1" x14ac:dyDescent="0.25">
      <c r="A60" s="18" t="s">
        <v>89</v>
      </c>
      <c r="B60" s="19"/>
      <c r="C60" s="18" t="s">
        <v>90</v>
      </c>
      <c r="E60" s="18" t="s">
        <v>91</v>
      </c>
      <c r="G60" s="18" t="s">
        <v>92</v>
      </c>
    </row>
    <row r="61" spans="1:13" s="6" customFormat="1" ht="17.100000000000001" customHeight="1" x14ac:dyDescent="0.25">
      <c r="B61" s="5"/>
      <c r="C61" s="5"/>
      <c r="E61" s="5"/>
    </row>
    <row r="62" spans="1:13" ht="17.100000000000001" customHeight="1" x14ac:dyDescent="0.25">
      <c r="B62" s="4" t="s">
        <v>93</v>
      </c>
      <c r="C62" s="4" t="s">
        <v>94</v>
      </c>
      <c r="E62" s="21"/>
      <c r="F62" s="21"/>
      <c r="G62" s="4">
        <v>180</v>
      </c>
      <c r="H62" s="4" t="s">
        <v>19</v>
      </c>
    </row>
    <row r="63" spans="1:13" ht="17.100000000000001" customHeight="1" x14ac:dyDescent="0.25">
      <c r="B63" s="22" t="s">
        <v>95</v>
      </c>
      <c r="C63" s="22" t="s">
        <v>96</v>
      </c>
      <c r="D63" s="22"/>
      <c r="E63" s="21"/>
      <c r="F63" s="21"/>
      <c r="G63" s="22">
        <v>240</v>
      </c>
      <c r="H63" s="22" t="s">
        <v>19</v>
      </c>
      <c r="I63" s="22"/>
    </row>
    <row r="64" spans="1:13" ht="17.100000000000001" customHeight="1" x14ac:dyDescent="0.25">
      <c r="B64" s="22" t="s">
        <v>97</v>
      </c>
      <c r="C64" s="22" t="s">
        <v>98</v>
      </c>
      <c r="D64" s="22"/>
      <c r="E64" s="21"/>
      <c r="F64" s="21"/>
      <c r="G64" s="22">
        <v>280</v>
      </c>
      <c r="H64" s="22" t="s">
        <v>19</v>
      </c>
      <c r="I64" s="22"/>
    </row>
    <row r="65" spans="1:10" ht="17.100000000000001" customHeight="1" x14ac:dyDescent="0.25">
      <c r="B65" s="22" t="s">
        <v>99</v>
      </c>
      <c r="C65" s="22" t="s">
        <v>100</v>
      </c>
      <c r="D65" s="22"/>
      <c r="E65" s="21"/>
      <c r="F65" s="21"/>
      <c r="G65" s="22">
        <v>360</v>
      </c>
      <c r="H65" s="22" t="s">
        <v>19</v>
      </c>
      <c r="I65" s="22"/>
    </row>
    <row r="67" spans="1:10" s="20" customFormat="1" ht="17.100000000000001" customHeight="1" x14ac:dyDescent="0.2">
      <c r="A67" s="23" t="s">
        <v>101</v>
      </c>
      <c r="B67" s="19"/>
      <c r="C67" s="19"/>
      <c r="D67" s="19"/>
      <c r="E67" s="19"/>
      <c r="F67" s="19"/>
      <c r="G67" s="19"/>
    </row>
    <row r="68" spans="1:10" ht="17.100000000000001" customHeight="1" x14ac:dyDescent="0.2">
      <c r="B68" s="21" t="s">
        <v>102</v>
      </c>
      <c r="C68" s="24"/>
      <c r="D68" s="21"/>
      <c r="E68" s="25" t="s">
        <v>103</v>
      </c>
      <c r="F68" s="26"/>
      <c r="G68" s="25" t="s">
        <v>104</v>
      </c>
      <c r="H68" s="26"/>
      <c r="I68" s="26"/>
    </row>
    <row r="69" spans="1:10" ht="17.100000000000001" customHeight="1" x14ac:dyDescent="0.25">
      <c r="B69" s="21"/>
      <c r="C69" s="21"/>
      <c r="D69" s="21"/>
      <c r="E69" s="21" t="s">
        <v>105</v>
      </c>
      <c r="F69" s="21" t="s">
        <v>106</v>
      </c>
      <c r="G69" s="21" t="s">
        <v>105</v>
      </c>
      <c r="H69" s="21" t="s">
        <v>106</v>
      </c>
      <c r="I69" s="21" t="s">
        <v>107</v>
      </c>
      <c r="J69" s="21" t="s">
        <v>108</v>
      </c>
    </row>
    <row r="70" spans="1:10" ht="17.100000000000001" customHeight="1" x14ac:dyDescent="0.25">
      <c r="B70" s="21" t="s">
        <v>109</v>
      </c>
      <c r="C70" s="21"/>
      <c r="D70" s="19"/>
      <c r="E70" s="21" t="s">
        <v>19</v>
      </c>
      <c r="F70" s="21" t="s">
        <v>19</v>
      </c>
      <c r="G70" s="21" t="s">
        <v>19</v>
      </c>
      <c r="H70" s="21" t="s">
        <v>19</v>
      </c>
      <c r="I70" s="21" t="s">
        <v>110</v>
      </c>
    </row>
    <row r="71" spans="1:10" ht="17.100000000000001" customHeight="1" x14ac:dyDescent="0.25">
      <c r="B71" s="27" t="s">
        <v>111</v>
      </c>
      <c r="C71" s="28" t="s">
        <v>112</v>
      </c>
      <c r="D71" s="21"/>
      <c r="E71" s="29">
        <v>235</v>
      </c>
      <c r="F71" s="29">
        <v>360</v>
      </c>
      <c r="G71" s="29">
        <v>215</v>
      </c>
      <c r="H71" s="30">
        <v>360</v>
      </c>
      <c r="I71" s="31"/>
      <c r="J71" s="32">
        <v>0.8</v>
      </c>
    </row>
    <row r="72" spans="1:10" ht="17.100000000000001" customHeight="1" x14ac:dyDescent="0.25">
      <c r="B72" s="33"/>
      <c r="C72" s="21" t="s">
        <v>113</v>
      </c>
      <c r="D72" s="21"/>
      <c r="E72" s="34">
        <v>275</v>
      </c>
      <c r="F72" s="34">
        <v>430</v>
      </c>
      <c r="G72" s="34">
        <v>255</v>
      </c>
      <c r="H72" s="30">
        <v>410</v>
      </c>
      <c r="I72" s="35"/>
      <c r="J72" s="32">
        <v>0.85</v>
      </c>
    </row>
    <row r="73" spans="1:10" ht="17.100000000000001" customHeight="1" x14ac:dyDescent="0.25">
      <c r="B73" s="33"/>
      <c r="C73" s="21" t="s">
        <v>114</v>
      </c>
      <c r="D73" s="21"/>
      <c r="E73" s="34">
        <v>355</v>
      </c>
      <c r="F73" s="34">
        <v>510</v>
      </c>
      <c r="G73" s="34">
        <v>335</v>
      </c>
      <c r="H73" s="30">
        <v>470</v>
      </c>
      <c r="I73" s="35"/>
      <c r="J73" s="32">
        <v>0.9</v>
      </c>
    </row>
    <row r="74" spans="1:10" ht="17.100000000000001" customHeight="1" x14ac:dyDescent="0.25">
      <c r="B74" s="36"/>
      <c r="C74" s="19" t="s">
        <v>115</v>
      </c>
      <c r="D74" s="19"/>
      <c r="E74" s="37">
        <v>440</v>
      </c>
      <c r="F74" s="37">
        <v>550</v>
      </c>
      <c r="G74" s="37">
        <v>410</v>
      </c>
      <c r="H74" s="37">
        <v>550</v>
      </c>
      <c r="I74" s="38"/>
      <c r="J74" s="32" t="s">
        <v>116</v>
      </c>
    </row>
    <row r="75" spans="1:10" ht="17.100000000000001" customHeight="1" x14ac:dyDescent="0.25">
      <c r="B75" s="27" t="s">
        <v>117</v>
      </c>
      <c r="C75" s="28" t="s">
        <v>118</v>
      </c>
      <c r="D75" s="21"/>
      <c r="E75" s="29">
        <v>275</v>
      </c>
      <c r="F75" s="29">
        <v>390</v>
      </c>
      <c r="G75" s="29">
        <v>255</v>
      </c>
      <c r="H75" s="30">
        <v>370</v>
      </c>
      <c r="I75" s="31"/>
      <c r="J75" s="32">
        <v>0.85</v>
      </c>
    </row>
    <row r="76" spans="1:10" ht="17.100000000000001" customHeight="1" x14ac:dyDescent="0.25">
      <c r="B76" s="33"/>
      <c r="C76" s="21" t="s">
        <v>119</v>
      </c>
      <c r="D76" s="21"/>
      <c r="E76" s="34">
        <v>355</v>
      </c>
      <c r="F76" s="34">
        <v>490</v>
      </c>
      <c r="G76" s="34">
        <v>335</v>
      </c>
      <c r="H76" s="30">
        <v>470</v>
      </c>
      <c r="I76" s="35"/>
      <c r="J76" s="32">
        <v>0.9</v>
      </c>
    </row>
    <row r="77" spans="1:10" ht="17.100000000000001" customHeight="1" x14ac:dyDescent="0.25">
      <c r="B77" s="33"/>
      <c r="C77" s="21" t="s">
        <v>120</v>
      </c>
      <c r="D77" s="21"/>
      <c r="E77" s="34">
        <v>420</v>
      </c>
      <c r="F77" s="34">
        <v>520</v>
      </c>
      <c r="G77" s="34">
        <v>390</v>
      </c>
      <c r="H77" s="30">
        <v>520</v>
      </c>
      <c r="I77" s="35"/>
      <c r="J77" s="32">
        <v>1</v>
      </c>
    </row>
    <row r="78" spans="1:10" ht="17.100000000000001" customHeight="1" x14ac:dyDescent="0.25">
      <c r="B78" s="36"/>
      <c r="C78" s="19" t="s">
        <v>121</v>
      </c>
      <c r="D78" s="19"/>
      <c r="E78" s="37">
        <v>460</v>
      </c>
      <c r="F78" s="37">
        <v>540</v>
      </c>
      <c r="G78" s="37">
        <v>430</v>
      </c>
      <c r="H78" s="37">
        <v>540</v>
      </c>
      <c r="I78" s="38"/>
      <c r="J78" s="32">
        <v>1</v>
      </c>
    </row>
    <row r="79" spans="1:10" ht="17.100000000000001" customHeight="1" x14ac:dyDescent="0.25">
      <c r="B79" s="27" t="s">
        <v>122</v>
      </c>
      <c r="C79" s="28" t="s">
        <v>123</v>
      </c>
      <c r="D79" s="21"/>
      <c r="E79" s="29">
        <v>275</v>
      </c>
      <c r="F79" s="29">
        <v>370</v>
      </c>
      <c r="G79" s="29">
        <v>255</v>
      </c>
      <c r="H79" s="30">
        <v>360</v>
      </c>
      <c r="I79" s="31"/>
      <c r="J79" s="32">
        <v>0.85</v>
      </c>
    </row>
    <row r="80" spans="1:10" ht="17.100000000000001" customHeight="1" x14ac:dyDescent="0.25">
      <c r="B80" s="33"/>
      <c r="C80" s="21" t="s">
        <v>124</v>
      </c>
      <c r="D80" s="21"/>
      <c r="E80" s="34">
        <v>355</v>
      </c>
      <c r="F80" s="34">
        <v>470</v>
      </c>
      <c r="G80" s="34">
        <v>335</v>
      </c>
      <c r="H80" s="30">
        <v>450</v>
      </c>
      <c r="I80" s="35"/>
      <c r="J80" s="32">
        <v>0.9</v>
      </c>
    </row>
    <row r="81" spans="2:10" ht="17.100000000000001" customHeight="1" x14ac:dyDescent="0.25">
      <c r="B81" s="33"/>
      <c r="C81" s="21" t="s">
        <v>125</v>
      </c>
      <c r="D81" s="21"/>
      <c r="E81" s="34">
        <v>420</v>
      </c>
      <c r="F81" s="34">
        <v>520</v>
      </c>
      <c r="G81" s="34">
        <v>390</v>
      </c>
      <c r="H81" s="30">
        <v>500</v>
      </c>
      <c r="I81" s="35"/>
      <c r="J81" s="32">
        <v>1</v>
      </c>
    </row>
    <row r="82" spans="2:10" ht="17.100000000000001" customHeight="1" x14ac:dyDescent="0.25">
      <c r="B82" s="36"/>
      <c r="C82" s="19" t="s">
        <v>126</v>
      </c>
      <c r="D82" s="19"/>
      <c r="E82" s="37">
        <v>460</v>
      </c>
      <c r="F82" s="37">
        <v>540</v>
      </c>
      <c r="G82" s="37">
        <v>430</v>
      </c>
      <c r="H82" s="37">
        <v>530</v>
      </c>
      <c r="I82" s="38"/>
      <c r="J82" s="32">
        <v>1</v>
      </c>
    </row>
    <row r="83" spans="2:10" ht="17.100000000000001" customHeight="1" x14ac:dyDescent="0.25">
      <c r="B83" s="27" t="s">
        <v>127</v>
      </c>
      <c r="C83" s="28" t="s">
        <v>128</v>
      </c>
      <c r="D83" s="21"/>
      <c r="E83" s="29">
        <v>235</v>
      </c>
      <c r="F83" s="29">
        <v>360</v>
      </c>
      <c r="G83" s="29">
        <v>215</v>
      </c>
      <c r="H83" s="30">
        <v>340</v>
      </c>
      <c r="I83" s="31"/>
      <c r="J83" s="32">
        <v>0.8</v>
      </c>
    </row>
    <row r="84" spans="2:10" ht="17.100000000000001" customHeight="1" x14ac:dyDescent="0.25">
      <c r="B84" s="36"/>
      <c r="C84" s="19" t="s">
        <v>129</v>
      </c>
      <c r="D84" s="19"/>
      <c r="E84" s="37">
        <v>355</v>
      </c>
      <c r="F84" s="37">
        <v>510</v>
      </c>
      <c r="G84" s="37">
        <v>335</v>
      </c>
      <c r="H84" s="30">
        <v>490</v>
      </c>
      <c r="I84" s="38"/>
      <c r="J84" s="32">
        <v>0.9</v>
      </c>
    </row>
    <row r="85" spans="2:10" ht="17.100000000000001" customHeight="1" x14ac:dyDescent="0.25">
      <c r="B85" s="27" t="s">
        <v>130</v>
      </c>
      <c r="C85" s="28" t="s">
        <v>131</v>
      </c>
      <c r="D85" s="19"/>
      <c r="E85" s="29">
        <v>460</v>
      </c>
      <c r="F85" s="29">
        <v>570</v>
      </c>
      <c r="G85" s="29">
        <v>440</v>
      </c>
      <c r="H85" s="39">
        <v>550</v>
      </c>
      <c r="I85" s="31"/>
      <c r="J85" s="32">
        <v>1</v>
      </c>
    </row>
    <row r="86" spans="2:10" ht="17.100000000000001" customHeight="1" x14ac:dyDescent="0.25">
      <c r="B86" s="40" t="s">
        <v>132</v>
      </c>
      <c r="C86" s="41" t="s">
        <v>133</v>
      </c>
      <c r="D86" s="19"/>
      <c r="E86" s="39">
        <v>235</v>
      </c>
      <c r="F86" s="39">
        <v>360</v>
      </c>
      <c r="G86" s="39">
        <v>215</v>
      </c>
      <c r="H86" s="39">
        <v>340</v>
      </c>
      <c r="I86" s="42"/>
      <c r="J86" s="32">
        <v>0.8</v>
      </c>
    </row>
    <row r="87" spans="2:10" ht="17.100000000000001" customHeight="1" x14ac:dyDescent="0.25">
      <c r="B87" s="43"/>
      <c r="C87" s="28" t="s">
        <v>134</v>
      </c>
      <c r="D87" s="21"/>
      <c r="E87" s="29">
        <v>275</v>
      </c>
      <c r="F87" s="29">
        <v>430</v>
      </c>
      <c r="G87" s="29">
        <v>255</v>
      </c>
      <c r="H87" s="30">
        <v>410</v>
      </c>
      <c r="I87" s="31"/>
      <c r="J87" s="32">
        <v>0.85</v>
      </c>
    </row>
    <row r="88" spans="2:10" ht="17.100000000000001" customHeight="1" x14ac:dyDescent="0.25">
      <c r="B88" s="33"/>
      <c r="C88" s="21" t="s">
        <v>135</v>
      </c>
      <c r="D88" s="21"/>
      <c r="E88" s="34">
        <v>355</v>
      </c>
      <c r="F88" s="34">
        <v>510</v>
      </c>
      <c r="G88" s="34">
        <v>335</v>
      </c>
      <c r="H88" s="30">
        <v>490</v>
      </c>
      <c r="I88" s="35"/>
      <c r="J88" s="32">
        <v>0.9</v>
      </c>
    </row>
    <row r="89" spans="2:10" ht="17.100000000000001" customHeight="1" x14ac:dyDescent="0.25">
      <c r="B89" s="33"/>
      <c r="C89" s="21" t="s">
        <v>136</v>
      </c>
      <c r="D89" s="21"/>
      <c r="E89" s="34">
        <v>275</v>
      </c>
      <c r="F89" s="34">
        <v>390</v>
      </c>
      <c r="G89" s="34">
        <v>255</v>
      </c>
      <c r="H89" s="30">
        <v>370</v>
      </c>
      <c r="I89" s="35"/>
      <c r="J89" s="32">
        <v>0.85</v>
      </c>
    </row>
    <row r="90" spans="2:10" ht="17.100000000000001" customHeight="1" x14ac:dyDescent="0.25">
      <c r="B90" s="33"/>
      <c r="C90" s="21" t="s">
        <v>137</v>
      </c>
      <c r="D90" s="21"/>
      <c r="E90" s="34">
        <v>355</v>
      </c>
      <c r="F90" s="34">
        <v>490</v>
      </c>
      <c r="G90" s="34">
        <v>335</v>
      </c>
      <c r="H90" s="30">
        <v>470</v>
      </c>
      <c r="I90" s="35"/>
      <c r="J90" s="32">
        <v>0.9</v>
      </c>
    </row>
    <row r="91" spans="2:10" ht="17.100000000000001" customHeight="1" x14ac:dyDescent="0.25">
      <c r="B91" s="33"/>
      <c r="C91" s="21" t="s">
        <v>138</v>
      </c>
      <c r="D91" s="21"/>
      <c r="E91" s="34">
        <v>420</v>
      </c>
      <c r="F91" s="34">
        <v>540</v>
      </c>
      <c r="G91" s="34">
        <v>390</v>
      </c>
      <c r="H91" s="30">
        <v>520</v>
      </c>
      <c r="I91" s="35"/>
      <c r="J91" s="32">
        <v>1</v>
      </c>
    </row>
    <row r="92" spans="2:10" ht="17.100000000000001" customHeight="1" x14ac:dyDescent="0.25">
      <c r="B92" s="36"/>
      <c r="C92" s="19" t="s">
        <v>139</v>
      </c>
      <c r="D92" s="19"/>
      <c r="E92" s="37">
        <v>460</v>
      </c>
      <c r="F92" s="37">
        <v>560</v>
      </c>
      <c r="G92" s="37">
        <v>430</v>
      </c>
      <c r="H92" s="37">
        <v>550</v>
      </c>
      <c r="I92" s="38"/>
      <c r="J92" s="32">
        <v>1</v>
      </c>
    </row>
    <row r="93" spans="2:10" ht="17.100000000000001" customHeight="1" x14ac:dyDescent="0.25">
      <c r="B93" s="44" t="s">
        <v>140</v>
      </c>
      <c r="C93" s="28" t="s">
        <v>133</v>
      </c>
      <c r="D93" s="21"/>
      <c r="E93" s="29">
        <v>235</v>
      </c>
      <c r="F93" s="29">
        <v>360</v>
      </c>
      <c r="G93" s="29" t="s">
        <v>8</v>
      </c>
      <c r="H93" s="30" t="s">
        <v>8</v>
      </c>
      <c r="I93" s="31"/>
      <c r="J93" s="32">
        <v>0.8</v>
      </c>
    </row>
    <row r="94" spans="2:10" ht="17.100000000000001" customHeight="1" x14ac:dyDescent="0.25">
      <c r="B94" s="33"/>
      <c r="C94" s="21" t="s">
        <v>134</v>
      </c>
      <c r="D94" s="21"/>
      <c r="E94" s="34">
        <v>275</v>
      </c>
      <c r="F94" s="34">
        <v>430</v>
      </c>
      <c r="G94" s="34" t="s">
        <v>8</v>
      </c>
      <c r="H94" s="30" t="s">
        <v>8</v>
      </c>
      <c r="I94" s="35"/>
      <c r="J94" s="32">
        <v>0.85</v>
      </c>
    </row>
    <row r="95" spans="2:10" ht="17.100000000000001" customHeight="1" x14ac:dyDescent="0.25">
      <c r="B95" s="33"/>
      <c r="C95" s="21" t="s">
        <v>135</v>
      </c>
      <c r="D95" s="21"/>
      <c r="E95" s="34">
        <v>355</v>
      </c>
      <c r="F95" s="34">
        <v>510</v>
      </c>
      <c r="G95" s="30" t="s">
        <v>8</v>
      </c>
      <c r="H95" s="30" t="s">
        <v>8</v>
      </c>
      <c r="I95" s="35"/>
      <c r="J95" s="32">
        <v>0.9</v>
      </c>
    </row>
    <row r="96" spans="2:10" ht="17.100000000000001" customHeight="1" x14ac:dyDescent="0.25">
      <c r="B96" s="33"/>
      <c r="C96" s="21" t="s">
        <v>141</v>
      </c>
      <c r="D96" s="21"/>
      <c r="E96" s="34">
        <v>275</v>
      </c>
      <c r="F96" s="34">
        <v>370</v>
      </c>
      <c r="G96" s="34" t="s">
        <v>8</v>
      </c>
      <c r="H96" s="30" t="s">
        <v>8</v>
      </c>
      <c r="I96" s="35"/>
      <c r="J96" s="32">
        <v>0.85</v>
      </c>
    </row>
    <row r="97" spans="1:23" ht="17.100000000000001" customHeight="1" x14ac:dyDescent="0.25">
      <c r="B97" s="33"/>
      <c r="C97" s="21" t="s">
        <v>137</v>
      </c>
      <c r="D97" s="21"/>
      <c r="E97" s="34">
        <v>355</v>
      </c>
      <c r="F97" s="34">
        <v>470</v>
      </c>
      <c r="G97" s="30" t="s">
        <v>8</v>
      </c>
      <c r="H97" s="30" t="s">
        <v>8</v>
      </c>
      <c r="I97" s="35"/>
      <c r="J97" s="32">
        <v>0.9</v>
      </c>
    </row>
    <row r="98" spans="1:23" ht="17.100000000000001" customHeight="1" x14ac:dyDescent="0.25">
      <c r="B98" s="33"/>
      <c r="C98" s="21" t="s">
        <v>139</v>
      </c>
      <c r="D98" s="21"/>
      <c r="E98" s="34">
        <v>460</v>
      </c>
      <c r="F98" s="34">
        <v>550</v>
      </c>
      <c r="G98" s="34" t="s">
        <v>8</v>
      </c>
      <c r="H98" s="30" t="s">
        <v>8</v>
      </c>
      <c r="I98" s="35"/>
      <c r="J98" s="32">
        <v>1</v>
      </c>
    </row>
    <row r="99" spans="1:23" ht="17.100000000000001" customHeight="1" x14ac:dyDescent="0.25">
      <c r="B99" s="33"/>
      <c r="C99" s="21" t="s">
        <v>142</v>
      </c>
      <c r="D99" s="21"/>
      <c r="E99" s="34">
        <v>275</v>
      </c>
      <c r="F99" s="34">
        <v>360</v>
      </c>
      <c r="G99" s="30" t="s">
        <v>8</v>
      </c>
      <c r="H99" s="30" t="s">
        <v>8</v>
      </c>
      <c r="I99" s="35"/>
      <c r="J99" s="32">
        <v>0.85</v>
      </c>
    </row>
    <row r="100" spans="1:23" ht="17.100000000000001" customHeight="1" x14ac:dyDescent="0.25">
      <c r="B100" s="33"/>
      <c r="C100" s="21" t="s">
        <v>143</v>
      </c>
      <c r="D100" s="21"/>
      <c r="E100" s="34">
        <v>355</v>
      </c>
      <c r="F100" s="34">
        <v>470</v>
      </c>
      <c r="G100" s="34" t="s">
        <v>8</v>
      </c>
      <c r="H100" s="30" t="s">
        <v>8</v>
      </c>
      <c r="I100" s="35"/>
      <c r="J100" s="32">
        <v>0.9</v>
      </c>
    </row>
    <row r="101" spans="1:23" ht="17.100000000000001" customHeight="1" x14ac:dyDescent="0.25">
      <c r="B101" s="33"/>
      <c r="C101" s="21" t="s">
        <v>144</v>
      </c>
      <c r="D101" s="21"/>
      <c r="E101" s="34">
        <v>420</v>
      </c>
      <c r="F101" s="34">
        <v>500</v>
      </c>
      <c r="G101" s="30" t="s">
        <v>8</v>
      </c>
      <c r="H101" s="30" t="s">
        <v>8</v>
      </c>
      <c r="I101" s="35"/>
      <c r="J101" s="32">
        <v>1</v>
      </c>
      <c r="K101" s="4" t="s">
        <v>145</v>
      </c>
      <c r="O101" s="21"/>
      <c r="P101" s="21"/>
      <c r="Q101" s="45"/>
      <c r="R101" s="45"/>
      <c r="S101" s="45"/>
      <c r="T101" s="45"/>
      <c r="U101" s="45"/>
      <c r="V101" s="45"/>
      <c r="W101" s="45"/>
    </row>
    <row r="102" spans="1:23" ht="17.100000000000001" customHeight="1" x14ac:dyDescent="0.25">
      <c r="B102" s="36"/>
      <c r="C102" s="19" t="s">
        <v>146</v>
      </c>
      <c r="D102" s="19"/>
      <c r="E102" s="37">
        <v>460</v>
      </c>
      <c r="F102" s="37">
        <v>530</v>
      </c>
      <c r="G102" s="37" t="s">
        <v>8</v>
      </c>
      <c r="H102" s="37" t="s">
        <v>8</v>
      </c>
      <c r="I102" s="38"/>
      <c r="J102" s="32">
        <v>1</v>
      </c>
      <c r="K102" s="46" t="s">
        <v>147</v>
      </c>
      <c r="L102" s="13" t="s">
        <v>148</v>
      </c>
      <c r="M102" s="13" t="s">
        <v>149</v>
      </c>
      <c r="N102" s="13" t="s">
        <v>150</v>
      </c>
      <c r="O102" s="21"/>
      <c r="P102" s="21"/>
      <c r="Q102" s="45"/>
      <c r="R102" s="45"/>
      <c r="S102" s="45"/>
      <c r="T102" s="45"/>
      <c r="U102" s="45"/>
      <c r="V102" s="45"/>
      <c r="W102" s="45"/>
    </row>
    <row r="103" spans="1:23" ht="17.100000000000001" customHeight="1" x14ac:dyDescent="0.25">
      <c r="A103" s="4" t="s">
        <v>151</v>
      </c>
      <c r="B103" s="47" t="s">
        <v>152</v>
      </c>
      <c r="C103" s="28" t="s">
        <v>153</v>
      </c>
      <c r="D103" s="28"/>
      <c r="E103" s="29">
        <v>235</v>
      </c>
      <c r="F103" s="29" t="s">
        <v>154</v>
      </c>
      <c r="G103" s="29"/>
      <c r="H103" s="30"/>
      <c r="I103" s="48">
        <v>24</v>
      </c>
      <c r="K103" s="4" t="s">
        <v>155</v>
      </c>
      <c r="L103" s="4" t="s">
        <v>156</v>
      </c>
      <c r="M103" s="4" t="s">
        <v>157</v>
      </c>
      <c r="N103" s="4" t="s">
        <v>158</v>
      </c>
      <c r="O103" s="21"/>
      <c r="P103" s="21"/>
      <c r="Q103" s="45"/>
      <c r="R103" s="45"/>
      <c r="S103" s="45"/>
      <c r="T103" s="45"/>
      <c r="U103" s="45"/>
      <c r="V103" s="45"/>
      <c r="W103" s="45"/>
    </row>
    <row r="104" spans="1:23" ht="17.100000000000001" customHeight="1" x14ac:dyDescent="0.25">
      <c r="B104" s="33"/>
      <c r="C104" s="49" t="s">
        <v>159</v>
      </c>
      <c r="D104" s="49"/>
      <c r="E104" s="30">
        <v>275</v>
      </c>
      <c r="F104" s="30" t="s">
        <v>160</v>
      </c>
      <c r="G104" s="30"/>
      <c r="H104" s="30"/>
      <c r="I104" s="50">
        <v>20</v>
      </c>
      <c r="K104" s="4" t="s">
        <v>161</v>
      </c>
      <c r="L104" s="4" t="s">
        <v>162</v>
      </c>
      <c r="M104" s="4" t="s">
        <v>163</v>
      </c>
      <c r="N104" s="4" t="s">
        <v>164</v>
      </c>
      <c r="O104" s="21"/>
      <c r="P104" s="21"/>
      <c r="Q104" s="45"/>
      <c r="R104" s="45"/>
      <c r="S104" s="45"/>
      <c r="T104" s="45"/>
      <c r="U104" s="45"/>
      <c r="V104" s="45"/>
      <c r="W104" s="45"/>
    </row>
    <row r="105" spans="1:23" ht="17.100000000000001" customHeight="1" x14ac:dyDescent="0.25">
      <c r="B105" s="36"/>
      <c r="C105" s="19" t="s">
        <v>165</v>
      </c>
      <c r="D105" s="19"/>
      <c r="E105" s="37">
        <v>355</v>
      </c>
      <c r="F105" s="37" t="s">
        <v>166</v>
      </c>
      <c r="G105" s="37"/>
      <c r="H105" s="37"/>
      <c r="I105" s="51">
        <v>20</v>
      </c>
      <c r="K105" s="4" t="s">
        <v>167</v>
      </c>
      <c r="L105" s="4" t="s">
        <v>168</v>
      </c>
      <c r="M105" s="4" t="s">
        <v>169</v>
      </c>
      <c r="N105" s="4" t="s">
        <v>170</v>
      </c>
      <c r="O105" s="21"/>
      <c r="P105" s="21"/>
      <c r="Q105" s="45"/>
      <c r="R105" s="45"/>
      <c r="S105" s="45"/>
      <c r="T105" s="45"/>
      <c r="U105" s="45"/>
      <c r="V105" s="45"/>
      <c r="W105" s="45"/>
    </row>
    <row r="106" spans="1:23" ht="17.100000000000001" customHeight="1" x14ac:dyDescent="0.25">
      <c r="A106" s="4" t="s">
        <v>171</v>
      </c>
      <c r="B106" s="43"/>
      <c r="C106" s="9" t="s">
        <v>172</v>
      </c>
      <c r="D106" s="28"/>
      <c r="E106" s="52">
        <v>240</v>
      </c>
      <c r="F106" s="52">
        <v>340</v>
      </c>
      <c r="G106" s="29"/>
      <c r="H106" s="29"/>
      <c r="I106" s="53">
        <v>26</v>
      </c>
      <c r="K106" s="45" t="s">
        <v>173</v>
      </c>
      <c r="L106" s="45" t="s">
        <v>174</v>
      </c>
      <c r="M106" s="45" t="s">
        <v>175</v>
      </c>
      <c r="N106" s="45" t="s">
        <v>176</v>
      </c>
      <c r="P106" s="21"/>
      <c r="Q106" s="45"/>
      <c r="R106" s="45"/>
      <c r="S106" s="45"/>
      <c r="T106" s="45"/>
      <c r="U106" s="45"/>
      <c r="V106" s="45"/>
      <c r="W106" s="45"/>
    </row>
    <row r="107" spans="1:23" ht="17.100000000000001" customHeight="1" x14ac:dyDescent="0.25">
      <c r="B107" s="33"/>
      <c r="C107" s="4" t="s">
        <v>177</v>
      </c>
      <c r="D107" s="49"/>
      <c r="E107" s="45">
        <v>270</v>
      </c>
      <c r="F107" s="45">
        <v>410</v>
      </c>
      <c r="G107" s="30"/>
      <c r="H107" s="30"/>
      <c r="I107" s="54">
        <v>24</v>
      </c>
      <c r="K107" s="45" t="s">
        <v>178</v>
      </c>
      <c r="L107" s="45" t="s">
        <v>179</v>
      </c>
      <c r="M107" s="45" t="s">
        <v>180</v>
      </c>
      <c r="N107" s="45" t="s">
        <v>181</v>
      </c>
    </row>
    <row r="108" spans="1:23" ht="17.100000000000001" customHeight="1" x14ac:dyDescent="0.25">
      <c r="B108" s="33"/>
      <c r="C108" s="4" t="s">
        <v>182</v>
      </c>
      <c r="D108" s="49"/>
      <c r="E108" s="45">
        <v>320</v>
      </c>
      <c r="F108" s="45">
        <v>440</v>
      </c>
      <c r="G108" s="30"/>
      <c r="H108" s="30"/>
      <c r="I108" s="54">
        <v>23</v>
      </c>
      <c r="K108" s="45" t="s">
        <v>183</v>
      </c>
      <c r="L108" s="45" t="s">
        <v>8</v>
      </c>
      <c r="M108" s="45" t="s">
        <v>184</v>
      </c>
      <c r="N108" s="45" t="s">
        <v>8</v>
      </c>
    </row>
    <row r="109" spans="1:23" ht="17.100000000000001" customHeight="1" x14ac:dyDescent="0.25">
      <c r="B109" s="33"/>
      <c r="C109" s="4" t="s">
        <v>185</v>
      </c>
      <c r="D109" s="49"/>
      <c r="E109" s="45">
        <v>355</v>
      </c>
      <c r="F109" s="45">
        <v>480</v>
      </c>
      <c r="G109" s="30"/>
      <c r="H109" s="30"/>
      <c r="I109" s="54">
        <v>22</v>
      </c>
      <c r="K109" s="45" t="s">
        <v>186</v>
      </c>
      <c r="L109" s="45" t="s">
        <v>187</v>
      </c>
      <c r="M109" s="45" t="s">
        <v>188</v>
      </c>
      <c r="N109" s="45" t="s">
        <v>189</v>
      </c>
    </row>
    <row r="110" spans="1:23" ht="17.100000000000001" customHeight="1" x14ac:dyDescent="0.25">
      <c r="B110" s="33"/>
      <c r="C110" s="4" t="s">
        <v>190</v>
      </c>
      <c r="D110" s="49"/>
      <c r="E110" s="45">
        <v>390</v>
      </c>
      <c r="F110" s="45">
        <v>490</v>
      </c>
      <c r="G110" s="30"/>
      <c r="H110" s="30"/>
      <c r="I110" s="54">
        <v>20</v>
      </c>
      <c r="K110" s="45" t="s">
        <v>191</v>
      </c>
      <c r="L110" s="45" t="s">
        <v>8</v>
      </c>
      <c r="M110" s="45" t="s">
        <v>192</v>
      </c>
      <c r="N110" s="45" t="s">
        <v>8</v>
      </c>
    </row>
    <row r="111" spans="1:23" ht="17.100000000000001" customHeight="1" x14ac:dyDescent="0.25">
      <c r="B111" s="36"/>
      <c r="C111" s="20" t="s">
        <v>193</v>
      </c>
      <c r="D111" s="19"/>
      <c r="E111" s="55">
        <v>430</v>
      </c>
      <c r="F111" s="55">
        <v>510</v>
      </c>
      <c r="G111" s="37"/>
      <c r="H111" s="37"/>
      <c r="I111" s="56">
        <v>19</v>
      </c>
      <c r="K111" s="45" t="s">
        <v>194</v>
      </c>
      <c r="L111" s="45" t="s">
        <v>8</v>
      </c>
      <c r="M111" s="45" t="s">
        <v>195</v>
      </c>
      <c r="N111" s="45" t="s">
        <v>8</v>
      </c>
    </row>
    <row r="115" spans="1:9" s="20" customFormat="1" ht="17.100000000000001" customHeight="1" x14ac:dyDescent="0.25">
      <c r="A115" s="18" t="s">
        <v>196</v>
      </c>
      <c r="B115" s="19"/>
      <c r="C115" s="18" t="s">
        <v>90</v>
      </c>
      <c r="E115" s="18" t="s">
        <v>28</v>
      </c>
    </row>
    <row r="116" spans="1:9" s="6" customFormat="1" ht="17.100000000000001" customHeight="1" x14ac:dyDescent="0.25">
      <c r="B116" s="5"/>
      <c r="C116" s="5"/>
      <c r="E116" s="5"/>
    </row>
    <row r="117" spans="1:9" ht="17.100000000000001" customHeight="1" x14ac:dyDescent="0.2">
      <c r="B117" s="4" t="s">
        <v>197</v>
      </c>
      <c r="C117" s="6" t="s">
        <v>198</v>
      </c>
      <c r="E117" s="57">
        <v>191</v>
      </c>
      <c r="F117" s="4" t="s">
        <v>19</v>
      </c>
    </row>
    <row r="118" spans="1:9" ht="17.100000000000001" customHeight="1" x14ac:dyDescent="0.2">
      <c r="B118" s="22" t="s">
        <v>199</v>
      </c>
      <c r="C118" s="22" t="s">
        <v>200</v>
      </c>
      <c r="D118" s="22"/>
      <c r="E118" s="58">
        <v>348</v>
      </c>
      <c r="F118" s="22" t="s">
        <v>19</v>
      </c>
    </row>
    <row r="119" spans="1:9" ht="17.100000000000001" customHeight="1" x14ac:dyDescent="0.2">
      <c r="B119" s="22" t="s">
        <v>201</v>
      </c>
      <c r="C119" s="59" t="s">
        <v>202</v>
      </c>
      <c r="D119" s="22"/>
      <c r="E119" s="58">
        <v>435</v>
      </c>
      <c r="F119" s="22" t="s">
        <v>19</v>
      </c>
    </row>
    <row r="120" spans="1:9" ht="17.100000000000001" customHeight="1" x14ac:dyDescent="0.2">
      <c r="B120" s="6"/>
      <c r="C120" s="60"/>
      <c r="D120" s="6"/>
      <c r="E120" s="57"/>
      <c r="F120" s="6"/>
    </row>
    <row r="121" spans="1:9" ht="17.100000000000001" customHeight="1" x14ac:dyDescent="0.2">
      <c r="B121" s="6" t="s">
        <v>203</v>
      </c>
      <c r="C121" s="60"/>
      <c r="D121" s="6"/>
      <c r="E121" s="57"/>
      <c r="F121" s="6"/>
    </row>
    <row r="122" spans="1:9" ht="17.100000000000001" customHeight="1" x14ac:dyDescent="0.2">
      <c r="B122" s="6"/>
      <c r="C122" s="60"/>
      <c r="D122" s="6"/>
      <c r="E122" s="57"/>
      <c r="F122" s="6"/>
    </row>
    <row r="123" spans="1:9" ht="17.100000000000001" customHeight="1" x14ac:dyDescent="0.2">
      <c r="B123" s="6" t="s">
        <v>204</v>
      </c>
      <c r="C123" s="60"/>
      <c r="D123" s="6"/>
      <c r="E123" s="57"/>
      <c r="F123" s="6"/>
      <c r="H123" s="4">
        <v>120</v>
      </c>
      <c r="I123" s="4" t="s">
        <v>19</v>
      </c>
    </row>
    <row r="124" spans="1:9" ht="17.100000000000001" customHeight="1" x14ac:dyDescent="0.2">
      <c r="B124" s="6" t="s">
        <v>205</v>
      </c>
      <c r="C124" s="60"/>
      <c r="D124" s="6"/>
      <c r="E124" s="57"/>
      <c r="F124" s="6"/>
    </row>
    <row r="125" spans="1:9" ht="17.100000000000001" customHeight="1" x14ac:dyDescent="0.2">
      <c r="B125" s="6" t="s">
        <v>206</v>
      </c>
      <c r="C125" s="60"/>
      <c r="D125" s="6"/>
      <c r="E125" s="57"/>
      <c r="F125" s="6"/>
    </row>
    <row r="126" spans="1:9" ht="17.100000000000001" customHeight="1" x14ac:dyDescent="0.2">
      <c r="C126" s="61" t="s">
        <v>207</v>
      </c>
      <c r="D126" s="61" t="s">
        <v>208</v>
      </c>
      <c r="E126" s="62" t="s">
        <v>209</v>
      </c>
      <c r="F126" s="5"/>
    </row>
    <row r="127" spans="1:9" ht="17.100000000000001" customHeight="1" x14ac:dyDescent="0.2">
      <c r="B127" s="4" t="s">
        <v>210</v>
      </c>
      <c r="C127" s="63">
        <v>220</v>
      </c>
      <c r="D127" s="63">
        <v>191</v>
      </c>
      <c r="E127" s="57" t="s">
        <v>211</v>
      </c>
      <c r="F127" s="6"/>
    </row>
    <row r="128" spans="1:9" ht="17.100000000000001" customHeight="1" x14ac:dyDescent="0.2">
      <c r="B128" s="4" t="s">
        <v>212</v>
      </c>
      <c r="C128" s="63">
        <v>240</v>
      </c>
      <c r="D128" s="63">
        <v>209</v>
      </c>
      <c r="E128" s="57" t="s">
        <v>211</v>
      </c>
      <c r="F128" s="6"/>
    </row>
    <row r="129" spans="1:14" ht="17.100000000000001" customHeight="1" x14ac:dyDescent="0.2">
      <c r="B129" s="4" t="s">
        <v>213</v>
      </c>
      <c r="C129" s="63">
        <v>300</v>
      </c>
      <c r="D129" s="63">
        <v>240</v>
      </c>
      <c r="E129" s="57" t="s">
        <v>211</v>
      </c>
      <c r="F129" s="6"/>
    </row>
    <row r="130" spans="1:14" ht="17.100000000000001" customHeight="1" x14ac:dyDescent="0.2">
      <c r="B130" s="4" t="s">
        <v>214</v>
      </c>
      <c r="C130" s="63">
        <v>360</v>
      </c>
      <c r="D130" s="63">
        <v>270</v>
      </c>
      <c r="E130" s="57" t="s">
        <v>211</v>
      </c>
      <c r="F130" s="6"/>
    </row>
    <row r="131" spans="1:14" ht="17.100000000000001" customHeight="1" x14ac:dyDescent="0.2">
      <c r="B131" s="4" t="s">
        <v>215</v>
      </c>
      <c r="C131" s="63">
        <v>420</v>
      </c>
      <c r="D131" s="63">
        <v>300</v>
      </c>
      <c r="E131" s="57" t="s">
        <v>211</v>
      </c>
      <c r="F131" s="6"/>
    </row>
    <row r="132" spans="1:14" ht="17.100000000000001" customHeight="1" x14ac:dyDescent="0.2">
      <c r="B132" s="4" t="s">
        <v>216</v>
      </c>
      <c r="C132" s="63">
        <v>360</v>
      </c>
      <c r="D132" s="63">
        <v>270</v>
      </c>
      <c r="E132" s="57" t="s">
        <v>217</v>
      </c>
      <c r="F132" s="6"/>
    </row>
    <row r="133" spans="1:14" ht="17.100000000000001" customHeight="1" x14ac:dyDescent="0.2">
      <c r="B133" s="4" t="s">
        <v>218</v>
      </c>
      <c r="C133" s="63">
        <v>420</v>
      </c>
      <c r="D133" s="63">
        <v>300</v>
      </c>
      <c r="E133" s="57" t="s">
        <v>217</v>
      </c>
      <c r="F133" s="6"/>
    </row>
    <row r="134" spans="1:14" ht="17.100000000000001" customHeight="1" x14ac:dyDescent="0.2">
      <c r="B134" s="4" t="s">
        <v>219</v>
      </c>
      <c r="C134" s="63">
        <v>480</v>
      </c>
      <c r="D134" s="63">
        <v>330</v>
      </c>
      <c r="E134" s="57" t="s">
        <v>217</v>
      </c>
      <c r="F134" s="6"/>
    </row>
    <row r="135" spans="1:14" ht="17.100000000000001" customHeight="1" x14ac:dyDescent="0.2">
      <c r="B135" s="4" t="s">
        <v>220</v>
      </c>
      <c r="C135" s="63">
        <v>540</v>
      </c>
      <c r="D135" s="63">
        <v>360</v>
      </c>
      <c r="E135" s="57" t="s">
        <v>217</v>
      </c>
      <c r="F135" s="6"/>
    </row>
    <row r="136" spans="1:14" ht="17.100000000000001" customHeight="1" x14ac:dyDescent="0.2">
      <c r="C136" s="60"/>
      <c r="D136" s="6"/>
      <c r="E136" s="57"/>
      <c r="F136" s="6"/>
    </row>
    <row r="138" spans="1:14" s="20" customFormat="1" ht="17.100000000000001" customHeight="1" x14ac:dyDescent="0.2">
      <c r="A138" s="23" t="s">
        <v>221</v>
      </c>
      <c r="B138" s="23"/>
      <c r="C138" s="19"/>
      <c r="D138" s="19"/>
      <c r="E138" s="19"/>
      <c r="F138" s="19"/>
    </row>
    <row r="139" spans="1:14" ht="17.100000000000001" customHeight="1" x14ac:dyDescent="0.25">
      <c r="B139" s="64">
        <v>4.5999999999999996</v>
      </c>
      <c r="C139" s="64">
        <v>5.6</v>
      </c>
      <c r="D139" s="64">
        <v>6.8</v>
      </c>
      <c r="E139" s="64">
        <v>8.8000000000000007</v>
      </c>
      <c r="F139" s="64">
        <v>10.9</v>
      </c>
    </row>
    <row r="140" spans="1:14" ht="17.100000000000001" customHeight="1" x14ac:dyDescent="0.25">
      <c r="A140" s="65" t="s">
        <v>222</v>
      </c>
      <c r="B140" s="66">
        <v>240</v>
      </c>
      <c r="C140" s="66">
        <v>300</v>
      </c>
      <c r="D140" s="66">
        <v>480</v>
      </c>
      <c r="E140" s="66">
        <v>640</v>
      </c>
      <c r="F140" s="66">
        <v>900</v>
      </c>
      <c r="G140" s="22" t="s">
        <v>19</v>
      </c>
    </row>
    <row r="141" spans="1:14" ht="17.100000000000001" customHeight="1" x14ac:dyDescent="0.25">
      <c r="A141" s="65" t="s">
        <v>223</v>
      </c>
      <c r="B141" s="66">
        <v>400</v>
      </c>
      <c r="C141" s="66">
        <v>500</v>
      </c>
      <c r="D141" s="66">
        <v>600</v>
      </c>
      <c r="E141" s="66">
        <v>800</v>
      </c>
      <c r="F141" s="66">
        <v>1000</v>
      </c>
      <c r="G141" s="22" t="s">
        <v>19</v>
      </c>
    </row>
    <row r="144" spans="1:14" ht="17.100000000000001" customHeight="1" x14ac:dyDescent="0.25">
      <c r="A144" s="18" t="s">
        <v>224</v>
      </c>
      <c r="B144" s="18"/>
      <c r="C144" s="18"/>
      <c r="D144" s="20"/>
      <c r="E144" s="18"/>
      <c r="F144" s="20"/>
      <c r="G144" s="20"/>
      <c r="H144" s="20"/>
      <c r="I144" s="20"/>
      <c r="J144" s="20"/>
      <c r="K144" s="20"/>
      <c r="L144" s="20"/>
      <c r="M144" s="20"/>
      <c r="N144" s="20"/>
    </row>
    <row r="145" spans="1:14" ht="17.100000000000001" customHeight="1" x14ac:dyDescent="0.25">
      <c r="A145" s="6"/>
      <c r="B145" s="5"/>
      <c r="C145" s="5"/>
      <c r="D145" s="6"/>
      <c r="E145" s="5"/>
      <c r="F145" s="6"/>
      <c r="G145" s="6"/>
      <c r="H145" s="6"/>
      <c r="I145" s="6"/>
      <c r="J145" s="6"/>
      <c r="K145" s="6"/>
      <c r="L145" s="6"/>
      <c r="M145" s="6"/>
      <c r="N145" s="6"/>
    </row>
    <row r="146" spans="1:14" ht="17.100000000000001" customHeight="1" x14ac:dyDescent="0.25">
      <c r="A146" s="6"/>
      <c r="B146" s="6" t="s">
        <v>225</v>
      </c>
      <c r="C146" s="6" t="s">
        <v>226</v>
      </c>
      <c r="D146" s="6"/>
      <c r="E146" s="5"/>
      <c r="F146" s="6"/>
      <c r="G146" s="6"/>
      <c r="H146" s="6"/>
      <c r="I146" s="6"/>
      <c r="J146" s="6"/>
      <c r="K146" s="6"/>
      <c r="L146" s="6"/>
      <c r="M146" s="6"/>
      <c r="N146" s="6"/>
    </row>
    <row r="147" spans="1:14" ht="17.100000000000001" customHeight="1" x14ac:dyDescent="0.25">
      <c r="A147" s="6"/>
      <c r="B147" s="6" t="s">
        <v>227</v>
      </c>
      <c r="C147" s="6"/>
      <c r="D147" s="6"/>
      <c r="E147" s="5"/>
      <c r="F147" s="6"/>
      <c r="G147" s="6"/>
      <c r="H147" s="6"/>
      <c r="I147" s="6"/>
      <c r="J147" s="6"/>
      <c r="K147" s="6"/>
      <c r="L147" s="6"/>
      <c r="M147" s="6"/>
      <c r="N147" s="6"/>
    </row>
    <row r="148" spans="1:14" ht="17.100000000000001" customHeight="1" x14ac:dyDescent="0.25">
      <c r="A148" s="6"/>
      <c r="B148" s="18" t="s">
        <v>228</v>
      </c>
      <c r="C148" s="18" t="s">
        <v>229</v>
      </c>
      <c r="D148" s="18"/>
      <c r="E148" s="18"/>
      <c r="F148" s="18" t="s">
        <v>228</v>
      </c>
      <c r="G148" s="18" t="s">
        <v>230</v>
      </c>
      <c r="H148" s="6"/>
      <c r="I148" s="6"/>
      <c r="J148" s="6"/>
      <c r="K148" s="6"/>
      <c r="L148" s="6"/>
      <c r="M148" s="6"/>
      <c r="N148" s="6"/>
    </row>
    <row r="149" spans="1:14" ht="17.100000000000001" customHeight="1" x14ac:dyDescent="0.25">
      <c r="A149" s="6"/>
      <c r="B149" s="18"/>
      <c r="C149" s="4" t="s">
        <v>19</v>
      </c>
      <c r="D149" s="18"/>
      <c r="E149" s="18"/>
      <c r="F149" s="18"/>
      <c r="G149" s="4" t="s">
        <v>19</v>
      </c>
      <c r="H149" s="6"/>
      <c r="I149" s="6"/>
      <c r="J149" s="6"/>
      <c r="K149" s="6"/>
      <c r="L149" s="6"/>
      <c r="M149" s="6"/>
      <c r="N149" s="6"/>
    </row>
    <row r="150" spans="1:14" ht="17.100000000000001" customHeight="1" x14ac:dyDescent="0.25">
      <c r="A150" s="6"/>
      <c r="B150" s="41" t="s">
        <v>231</v>
      </c>
      <c r="C150" s="41">
        <v>5</v>
      </c>
      <c r="D150" s="6"/>
      <c r="E150" s="5"/>
      <c r="F150" s="41" t="s">
        <v>232</v>
      </c>
      <c r="G150" s="41">
        <v>500</v>
      </c>
      <c r="H150" s="6"/>
      <c r="I150" s="6"/>
      <c r="J150" s="6"/>
      <c r="K150" s="6"/>
      <c r="L150" s="6"/>
      <c r="M150" s="6"/>
      <c r="N150" s="6"/>
    </row>
    <row r="151" spans="1:14" ht="17.100000000000001" customHeight="1" x14ac:dyDescent="0.25">
      <c r="A151" s="6"/>
      <c r="B151" s="41" t="s">
        <v>233</v>
      </c>
      <c r="C151" s="41">
        <v>8</v>
      </c>
      <c r="D151" s="6"/>
      <c r="E151" s="5"/>
      <c r="F151" s="41" t="s">
        <v>234</v>
      </c>
      <c r="G151" s="41">
        <v>1000</v>
      </c>
      <c r="H151" s="6"/>
      <c r="I151" s="6"/>
      <c r="J151" s="6"/>
      <c r="K151" s="6"/>
      <c r="L151" s="6"/>
      <c r="M151" s="6"/>
      <c r="N151" s="6"/>
    </row>
    <row r="152" spans="1:14" ht="17.100000000000001" customHeight="1" x14ac:dyDescent="0.25">
      <c r="A152" s="6"/>
      <c r="B152" s="41" t="s">
        <v>235</v>
      </c>
      <c r="C152" s="41">
        <v>15</v>
      </c>
      <c r="D152" s="6"/>
      <c r="E152" s="5"/>
      <c r="F152" s="41" t="s">
        <v>236</v>
      </c>
      <c r="G152" s="41">
        <v>1500</v>
      </c>
      <c r="H152" s="6"/>
      <c r="I152" s="6"/>
      <c r="J152" s="6"/>
      <c r="K152" s="6"/>
      <c r="L152" s="6"/>
      <c r="M152" s="6"/>
      <c r="N152" s="6"/>
    </row>
    <row r="153" spans="1:14" ht="17.100000000000001" customHeight="1" x14ac:dyDescent="0.25">
      <c r="A153" s="6"/>
      <c r="B153" s="41" t="s">
        <v>237</v>
      </c>
      <c r="C153" s="41">
        <v>23</v>
      </c>
      <c r="D153" s="6"/>
      <c r="E153" s="5"/>
      <c r="F153" s="41" t="s">
        <v>238</v>
      </c>
      <c r="G153" s="41">
        <v>2000</v>
      </c>
      <c r="H153" s="6"/>
      <c r="I153" s="6"/>
      <c r="J153" s="6"/>
      <c r="K153" s="6"/>
      <c r="L153" s="6"/>
      <c r="M153" s="6"/>
      <c r="N153" s="6"/>
    </row>
    <row r="154" spans="1:14" ht="17.100000000000001" customHeight="1" x14ac:dyDescent="0.25">
      <c r="A154" s="6"/>
      <c r="B154" s="41" t="s">
        <v>239</v>
      </c>
      <c r="C154" s="41">
        <v>30</v>
      </c>
      <c r="D154" s="6"/>
      <c r="E154" s="5"/>
      <c r="F154" s="41" t="s">
        <v>240</v>
      </c>
      <c r="G154" s="41">
        <v>2500</v>
      </c>
      <c r="H154" s="6"/>
      <c r="I154" s="6"/>
      <c r="J154" s="6"/>
      <c r="K154" s="6"/>
      <c r="L154" s="6"/>
      <c r="M154" s="6"/>
      <c r="N154" s="6"/>
    </row>
    <row r="155" spans="1:14" ht="17.100000000000001" customHeight="1" x14ac:dyDescent="0.25">
      <c r="A155" s="6"/>
      <c r="B155" s="41" t="s">
        <v>241</v>
      </c>
      <c r="C155" s="41">
        <v>38</v>
      </c>
      <c r="D155" s="6"/>
      <c r="E155" s="5"/>
      <c r="F155" s="41" t="s">
        <v>242</v>
      </c>
      <c r="G155" s="41">
        <v>3000</v>
      </c>
      <c r="H155" s="6"/>
      <c r="I155" s="6"/>
      <c r="J155" s="6"/>
      <c r="K155" s="6"/>
      <c r="L155" s="6"/>
      <c r="M155" s="6"/>
      <c r="N155" s="6"/>
    </row>
    <row r="156" spans="1:14" ht="17.100000000000001" customHeight="1" x14ac:dyDescent="0.25">
      <c r="A156" s="6"/>
      <c r="B156" s="41" t="s">
        <v>243</v>
      </c>
      <c r="C156" s="41">
        <v>45</v>
      </c>
      <c r="D156" s="6"/>
      <c r="E156" s="5"/>
      <c r="F156" s="41" t="s">
        <v>244</v>
      </c>
      <c r="G156" s="41">
        <v>4000</v>
      </c>
      <c r="H156" s="6"/>
      <c r="I156" s="6"/>
      <c r="J156" s="6"/>
      <c r="K156" s="6"/>
      <c r="L156" s="6"/>
      <c r="M156" s="6"/>
      <c r="N156" s="6"/>
    </row>
    <row r="157" spans="1:14" ht="17.100000000000001" customHeight="1" x14ac:dyDescent="0.25">
      <c r="A157" s="6"/>
      <c r="B157" s="41" t="s">
        <v>245</v>
      </c>
      <c r="C157" s="41">
        <v>60</v>
      </c>
      <c r="D157" s="6"/>
      <c r="E157" s="5"/>
      <c r="F157" s="41" t="s">
        <v>246</v>
      </c>
      <c r="G157" s="41">
        <v>5000</v>
      </c>
      <c r="H157" s="6"/>
      <c r="I157" s="6"/>
      <c r="J157" s="6"/>
      <c r="K157" s="6"/>
      <c r="L157" s="6"/>
      <c r="M157" s="6"/>
      <c r="N157" s="6"/>
    </row>
    <row r="158" spans="1:14" ht="17.100000000000001" customHeight="1" x14ac:dyDescent="0.25">
      <c r="A158" s="6"/>
      <c r="B158" s="41" t="s">
        <v>247</v>
      </c>
      <c r="C158" s="41">
        <v>75</v>
      </c>
      <c r="D158" s="6"/>
      <c r="E158" s="5"/>
      <c r="F158" s="41" t="s">
        <v>248</v>
      </c>
      <c r="G158" s="41">
        <v>6000</v>
      </c>
      <c r="H158" s="6"/>
      <c r="I158" s="6"/>
      <c r="J158" s="6"/>
      <c r="K158" s="6"/>
      <c r="L158" s="6"/>
      <c r="M158" s="6"/>
      <c r="N158" s="6"/>
    </row>
    <row r="159" spans="1:14" ht="17.100000000000001" customHeight="1" x14ac:dyDescent="0.25">
      <c r="A159" s="6"/>
      <c r="B159" s="41" t="s">
        <v>249</v>
      </c>
      <c r="C159" s="41">
        <v>90</v>
      </c>
      <c r="D159" s="6"/>
      <c r="E159" s="5"/>
      <c r="F159" s="41" t="s">
        <v>250</v>
      </c>
      <c r="G159" s="41">
        <v>7000</v>
      </c>
      <c r="H159" s="6"/>
      <c r="I159" s="6"/>
      <c r="J159" s="6"/>
      <c r="K159" s="6"/>
      <c r="L159" s="6"/>
      <c r="M159" s="6"/>
      <c r="N159" s="6"/>
    </row>
    <row r="160" spans="1:14" ht="17.100000000000001" customHeight="1" x14ac:dyDescent="0.25">
      <c r="A160" s="6"/>
      <c r="B160" s="41" t="s">
        <v>251</v>
      </c>
      <c r="C160" s="41">
        <v>105</v>
      </c>
      <c r="D160" s="6"/>
      <c r="E160" s="5"/>
      <c r="F160" s="41" t="s">
        <v>252</v>
      </c>
      <c r="G160" s="41">
        <v>8000</v>
      </c>
      <c r="H160" s="6"/>
      <c r="I160" s="6"/>
      <c r="J160" s="6"/>
      <c r="K160" s="6"/>
      <c r="L160" s="6"/>
      <c r="M160" s="6"/>
      <c r="N160" s="6"/>
    </row>
    <row r="161" spans="1:14" ht="17.100000000000001" customHeight="1" x14ac:dyDescent="0.25">
      <c r="A161" s="6"/>
      <c r="B161" s="41" t="s">
        <v>253</v>
      </c>
      <c r="C161" s="41">
        <v>120</v>
      </c>
      <c r="D161" s="6"/>
      <c r="E161" s="5"/>
      <c r="F161" s="41" t="s">
        <v>254</v>
      </c>
      <c r="G161" s="41">
        <v>9000</v>
      </c>
      <c r="H161" s="6"/>
      <c r="I161" s="6"/>
      <c r="J161" s="6"/>
      <c r="K161" s="6"/>
      <c r="L161" s="6"/>
      <c r="M161" s="6"/>
      <c r="N161" s="6"/>
    </row>
    <row r="162" spans="1:14" ht="17.100000000000001" customHeight="1" x14ac:dyDescent="0.25">
      <c r="A162" s="6"/>
      <c r="B162" s="5"/>
      <c r="C162" s="5"/>
      <c r="D162" s="6"/>
      <c r="E162" s="5"/>
      <c r="F162" s="41" t="s">
        <v>255</v>
      </c>
      <c r="G162" s="41">
        <v>10000</v>
      </c>
      <c r="H162" s="6"/>
      <c r="I162" s="6"/>
      <c r="J162" s="6"/>
      <c r="K162" s="6"/>
      <c r="L162" s="6"/>
      <c r="M162" s="6"/>
      <c r="N162" s="6"/>
    </row>
    <row r="163" spans="1:14" ht="17.100000000000001" customHeight="1" x14ac:dyDescent="0.25">
      <c r="A163" s="6"/>
      <c r="B163" s="5"/>
      <c r="C163" s="5"/>
      <c r="D163" s="6"/>
      <c r="E163" s="5"/>
      <c r="F163" s="41" t="s">
        <v>256</v>
      </c>
      <c r="G163" s="41">
        <v>12000</v>
      </c>
      <c r="H163" s="6"/>
      <c r="I163" s="6"/>
      <c r="J163" s="6"/>
      <c r="K163" s="6"/>
      <c r="L163" s="6"/>
      <c r="M163" s="6"/>
      <c r="N163" s="6"/>
    </row>
    <row r="164" spans="1:14" ht="17.100000000000001" customHeight="1" x14ac:dyDescent="0.25">
      <c r="A164" s="6"/>
      <c r="B164" s="5"/>
      <c r="C164" s="5"/>
      <c r="D164" s="6"/>
      <c r="E164" s="5"/>
      <c r="F164" s="41" t="s">
        <v>257</v>
      </c>
      <c r="G164" s="41">
        <v>14000</v>
      </c>
      <c r="H164" s="6"/>
      <c r="I164" s="6"/>
      <c r="J164" s="6"/>
      <c r="K164" s="6"/>
      <c r="L164" s="6"/>
      <c r="M164" s="6"/>
      <c r="N164" s="6"/>
    </row>
    <row r="166" spans="1:14" s="20" customFormat="1" ht="17.100000000000001" customHeight="1" x14ac:dyDescent="0.25">
      <c r="B166" s="18" t="s">
        <v>258</v>
      </c>
      <c r="F166" s="67" t="s">
        <v>259</v>
      </c>
      <c r="G166" s="19"/>
      <c r="H166" s="18" t="s">
        <v>260</v>
      </c>
      <c r="I166" s="18"/>
    </row>
    <row r="167" spans="1:14" ht="17.100000000000001" customHeight="1" x14ac:dyDescent="0.25">
      <c r="B167" s="4" t="s">
        <v>261</v>
      </c>
      <c r="F167" s="21"/>
      <c r="G167" s="21"/>
      <c r="J167" s="4" t="s">
        <v>262</v>
      </c>
    </row>
    <row r="168" spans="1:14" ht="17.100000000000001" customHeight="1" x14ac:dyDescent="0.25">
      <c r="B168" s="4" t="s">
        <v>263</v>
      </c>
      <c r="F168" s="21"/>
      <c r="G168" s="21"/>
      <c r="J168" s="4" t="s">
        <v>262</v>
      </c>
    </row>
    <row r="169" spans="1:14" ht="17.100000000000001" customHeight="1" x14ac:dyDescent="0.25">
      <c r="C169" s="4" t="s">
        <v>264</v>
      </c>
      <c r="F169" s="21" t="s">
        <v>265</v>
      </c>
      <c r="G169" s="21"/>
      <c r="H169" s="21">
        <v>540</v>
      </c>
      <c r="I169" s="21"/>
      <c r="J169" s="4" t="s">
        <v>262</v>
      </c>
      <c r="L169" s="4" t="s">
        <v>266</v>
      </c>
    </row>
    <row r="170" spans="1:14" ht="17.100000000000001" customHeight="1" x14ac:dyDescent="0.25">
      <c r="C170" s="4" t="s">
        <v>267</v>
      </c>
      <c r="F170" s="21" t="s">
        <v>265</v>
      </c>
      <c r="G170" s="21"/>
      <c r="H170" s="21">
        <v>550</v>
      </c>
      <c r="I170" s="21"/>
      <c r="J170" s="4" t="s">
        <v>262</v>
      </c>
    </row>
    <row r="171" spans="1:14" ht="17.100000000000001" customHeight="1" x14ac:dyDescent="0.25">
      <c r="C171" s="4" t="s">
        <v>268</v>
      </c>
      <c r="F171" s="21" t="s">
        <v>265</v>
      </c>
      <c r="G171" s="21"/>
      <c r="H171" s="21">
        <v>470</v>
      </c>
      <c r="I171" s="21"/>
      <c r="J171" s="4" t="s">
        <v>262</v>
      </c>
    </row>
    <row r="172" spans="1:14" ht="17.100000000000001" customHeight="1" x14ac:dyDescent="0.25">
      <c r="C172" s="4" t="s">
        <v>269</v>
      </c>
      <c r="F172" s="21" t="s">
        <v>265</v>
      </c>
      <c r="G172" s="21"/>
      <c r="H172" s="21">
        <v>600</v>
      </c>
      <c r="I172" s="21"/>
      <c r="J172" s="4" t="s">
        <v>262</v>
      </c>
    </row>
    <row r="173" spans="1:14" ht="17.100000000000001" customHeight="1" x14ac:dyDescent="0.25">
      <c r="C173" s="4" t="s">
        <v>270</v>
      </c>
      <c r="F173" s="21" t="s">
        <v>265</v>
      </c>
      <c r="G173" s="21"/>
      <c r="H173" s="21">
        <v>650</v>
      </c>
      <c r="I173" s="21"/>
      <c r="J173" s="4" t="s">
        <v>262</v>
      </c>
    </row>
    <row r="174" spans="1:14" ht="17.100000000000001" customHeight="1" x14ac:dyDescent="0.25">
      <c r="C174" s="4" t="s">
        <v>271</v>
      </c>
      <c r="F174" s="21" t="s">
        <v>265</v>
      </c>
      <c r="G174" s="21"/>
      <c r="H174" s="21">
        <v>550</v>
      </c>
      <c r="I174" s="21"/>
      <c r="J174" s="4" t="s">
        <v>262</v>
      </c>
      <c r="K174" s="4" t="s">
        <v>116</v>
      </c>
    </row>
    <row r="175" spans="1:14" ht="17.100000000000001" customHeight="1" x14ac:dyDescent="0.25">
      <c r="C175" s="4" t="s">
        <v>272</v>
      </c>
      <c r="F175" s="21" t="s">
        <v>265</v>
      </c>
      <c r="G175" s="21"/>
      <c r="H175" s="21">
        <v>760</v>
      </c>
      <c r="I175" s="21"/>
      <c r="J175" s="4" t="s">
        <v>262</v>
      </c>
    </row>
    <row r="176" spans="1:14" ht="17.100000000000001" customHeight="1" x14ac:dyDescent="0.25">
      <c r="C176" s="4" t="s">
        <v>273</v>
      </c>
      <c r="F176" s="21" t="s">
        <v>265</v>
      </c>
      <c r="G176" s="21"/>
      <c r="H176" s="21">
        <v>550</v>
      </c>
      <c r="I176" s="21"/>
      <c r="J176" s="4" t="s">
        <v>262</v>
      </c>
    </row>
    <row r="177" spans="1:19" ht="17.100000000000001" customHeight="1" x14ac:dyDescent="0.25">
      <c r="C177" s="4" t="s">
        <v>274</v>
      </c>
      <c r="F177" s="21" t="s">
        <v>265</v>
      </c>
      <c r="G177" s="21"/>
      <c r="H177" s="21">
        <v>550</v>
      </c>
      <c r="I177" s="21"/>
      <c r="J177" s="4" t="s">
        <v>262</v>
      </c>
    </row>
    <row r="178" spans="1:19" ht="17.100000000000001" customHeight="1" x14ac:dyDescent="0.25">
      <c r="C178" s="4" t="s">
        <v>275</v>
      </c>
      <c r="F178" s="21" t="s">
        <v>265</v>
      </c>
      <c r="G178" s="21"/>
      <c r="H178" s="21"/>
      <c r="I178" s="21"/>
      <c r="J178" s="4" t="s">
        <v>262</v>
      </c>
      <c r="K178" s="4" t="s">
        <v>276</v>
      </c>
    </row>
    <row r="179" spans="1:19" ht="17.100000000000001" customHeight="1" x14ac:dyDescent="0.25">
      <c r="F179" s="21"/>
      <c r="G179" s="21"/>
      <c r="H179" s="21"/>
      <c r="I179" s="21"/>
    </row>
    <row r="180" spans="1:19" ht="17.100000000000001" customHeight="1" x14ac:dyDescent="0.25">
      <c r="B180" s="4" t="s">
        <v>277</v>
      </c>
      <c r="F180" s="21" t="s">
        <v>265</v>
      </c>
      <c r="G180" s="21"/>
      <c r="H180" s="4">
        <v>710</v>
      </c>
      <c r="J180" s="4" t="s">
        <v>262</v>
      </c>
    </row>
    <row r="183" spans="1:19" ht="17.100000000000001" customHeight="1" x14ac:dyDescent="0.25">
      <c r="A183" s="13" t="s">
        <v>278</v>
      </c>
      <c r="F183" s="13" t="s">
        <v>279</v>
      </c>
      <c r="H183" s="4" t="s">
        <v>280</v>
      </c>
    </row>
    <row r="184" spans="1:19" ht="17.100000000000001" customHeight="1" x14ac:dyDescent="0.25">
      <c r="A184" s="4" t="s">
        <v>281</v>
      </c>
      <c r="F184" s="4" t="s">
        <v>282</v>
      </c>
      <c r="H184" s="4" t="s">
        <v>217</v>
      </c>
    </row>
    <row r="185" spans="1:19" ht="17.100000000000001" customHeight="1" x14ac:dyDescent="0.25">
      <c r="A185" s="4" t="s">
        <v>283</v>
      </c>
      <c r="F185" s="4" t="s">
        <v>284</v>
      </c>
      <c r="H185" s="4" t="s">
        <v>285</v>
      </c>
    </row>
    <row r="186" spans="1:19" ht="17.100000000000001" customHeight="1" x14ac:dyDescent="0.25">
      <c r="A186" s="4" t="s">
        <v>286</v>
      </c>
      <c r="F186" s="4" t="s">
        <v>287</v>
      </c>
      <c r="H186" s="4" t="s">
        <v>288</v>
      </c>
    </row>
    <row r="187" spans="1:19" ht="17.100000000000001" customHeight="1" x14ac:dyDescent="0.25">
      <c r="A187" s="4" t="s">
        <v>289</v>
      </c>
      <c r="F187" s="4" t="s">
        <v>290</v>
      </c>
      <c r="H187" s="4" t="s">
        <v>291</v>
      </c>
    </row>
    <row r="188" spans="1:19" ht="17.100000000000001" customHeight="1" x14ac:dyDescent="0.25">
      <c r="A188" s="4" t="s">
        <v>292</v>
      </c>
      <c r="F188" s="4" t="s">
        <v>293</v>
      </c>
      <c r="H188" s="4" t="s">
        <v>294</v>
      </c>
    </row>
    <row r="190" spans="1:19" ht="17.100000000000001" customHeight="1" x14ac:dyDescent="0.25">
      <c r="A190" s="13" t="s">
        <v>295</v>
      </c>
    </row>
    <row r="191" spans="1:19" ht="17.100000000000001" customHeight="1" x14ac:dyDescent="0.25">
      <c r="A191" s="4" t="s">
        <v>296</v>
      </c>
      <c r="E191" s="68" t="s">
        <v>297</v>
      </c>
      <c r="F191" s="68" t="s">
        <v>298</v>
      </c>
      <c r="G191" s="68" t="s">
        <v>299</v>
      </c>
      <c r="H191" s="68" t="s">
        <v>300</v>
      </c>
      <c r="Q191" s="69"/>
      <c r="R191" s="69"/>
      <c r="S191" s="69"/>
    </row>
    <row r="192" spans="1:19" ht="17.100000000000001" customHeight="1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Q192" s="69"/>
      <c r="R192" s="69"/>
      <c r="S192" s="69"/>
    </row>
    <row r="193" spans="1:12" ht="17.100000000000001" customHeight="1" x14ac:dyDescent="0.25">
      <c r="A193" s="307" t="s">
        <v>301</v>
      </c>
      <c r="B193" s="307"/>
      <c r="C193" s="6" t="s">
        <v>302</v>
      </c>
      <c r="D193" s="6" t="s">
        <v>303</v>
      </c>
      <c r="E193" s="70">
        <v>6.5</v>
      </c>
      <c r="F193" s="70">
        <v>6.5</v>
      </c>
      <c r="G193" s="70">
        <v>5.4</v>
      </c>
      <c r="H193" s="70">
        <v>5.4</v>
      </c>
      <c r="I193" s="6"/>
      <c r="J193" s="6"/>
      <c r="K193" s="6"/>
      <c r="L193" s="6"/>
    </row>
    <row r="194" spans="1:12" ht="17.100000000000001" customHeight="1" x14ac:dyDescent="0.25">
      <c r="A194" s="307"/>
      <c r="B194" s="307"/>
      <c r="C194" s="6"/>
      <c r="D194" s="6" t="s">
        <v>304</v>
      </c>
      <c r="E194" s="70">
        <v>2</v>
      </c>
      <c r="F194" s="70">
        <v>2</v>
      </c>
      <c r="G194" s="71">
        <v>1.8</v>
      </c>
      <c r="H194" s="71">
        <v>1.8</v>
      </c>
      <c r="I194" s="72"/>
      <c r="J194" s="72"/>
      <c r="K194" s="6"/>
      <c r="L194" s="6"/>
    </row>
    <row r="195" spans="1:12" ht="17.100000000000001" customHeight="1" x14ac:dyDescent="0.25">
      <c r="A195" s="307" t="s">
        <v>305</v>
      </c>
      <c r="B195" s="307"/>
      <c r="C195" s="6" t="s">
        <v>306</v>
      </c>
      <c r="D195" s="6" t="s">
        <v>303</v>
      </c>
      <c r="E195" s="70">
        <v>3.5</v>
      </c>
      <c r="F195" s="73">
        <v>5.5</v>
      </c>
      <c r="G195" s="71">
        <v>3.5</v>
      </c>
      <c r="H195" s="74">
        <v>5.5</v>
      </c>
      <c r="I195" s="72"/>
      <c r="J195" s="72"/>
      <c r="K195" s="6"/>
      <c r="L195" s="6"/>
    </row>
    <row r="196" spans="1:12" ht="17.100000000000001" customHeight="1" x14ac:dyDescent="0.25">
      <c r="A196" s="307"/>
      <c r="B196" s="307"/>
      <c r="C196" s="72"/>
      <c r="D196" s="6" t="s">
        <v>304</v>
      </c>
      <c r="E196" s="71"/>
      <c r="F196" s="71"/>
      <c r="G196" s="71"/>
      <c r="H196" s="74"/>
      <c r="I196" s="72"/>
      <c r="J196" s="72"/>
      <c r="K196" s="72"/>
      <c r="L196" s="6"/>
    </row>
    <row r="197" spans="1:12" ht="17.100000000000001" customHeight="1" x14ac:dyDescent="0.25">
      <c r="A197" s="307" t="s">
        <v>307</v>
      </c>
      <c r="B197" s="307"/>
      <c r="C197" s="6" t="s">
        <v>302</v>
      </c>
      <c r="D197" s="6" t="s">
        <v>303</v>
      </c>
      <c r="E197" s="71">
        <v>4</v>
      </c>
      <c r="F197" s="71">
        <v>4</v>
      </c>
      <c r="G197" s="71">
        <v>3.8</v>
      </c>
      <c r="H197" s="71">
        <v>3.8</v>
      </c>
      <c r="I197" s="72"/>
      <c r="J197" s="72"/>
      <c r="K197" s="6"/>
      <c r="L197" s="6"/>
    </row>
    <row r="198" spans="1:12" ht="17.100000000000001" customHeight="1" x14ac:dyDescent="0.25">
      <c r="A198" s="307"/>
      <c r="B198" s="307"/>
      <c r="C198" s="72"/>
      <c r="D198" s="6" t="s">
        <v>304</v>
      </c>
      <c r="E198" s="71">
        <v>2</v>
      </c>
      <c r="F198" s="71">
        <v>2</v>
      </c>
      <c r="G198" s="71">
        <v>1.7</v>
      </c>
      <c r="H198" s="71">
        <v>1.7</v>
      </c>
      <c r="I198" s="72"/>
      <c r="J198" s="72"/>
      <c r="K198" s="72"/>
      <c r="L198" s="6"/>
    </row>
    <row r="199" spans="1:12" ht="17.100000000000001" customHeight="1" x14ac:dyDescent="0.25">
      <c r="A199" s="307" t="s">
        <v>308</v>
      </c>
      <c r="B199" s="307"/>
      <c r="C199" s="6" t="s">
        <v>309</v>
      </c>
      <c r="D199" s="6" t="s">
        <v>303</v>
      </c>
      <c r="E199" s="70">
        <v>1.7</v>
      </c>
      <c r="F199" s="70">
        <v>1.7</v>
      </c>
      <c r="G199" s="70">
        <v>1.4</v>
      </c>
      <c r="H199" s="70">
        <v>1.4</v>
      </c>
      <c r="I199" s="6"/>
      <c r="J199" s="6"/>
      <c r="K199" s="6"/>
      <c r="L199" s="6"/>
    </row>
    <row r="200" spans="1:12" ht="17.100000000000001" customHeight="1" x14ac:dyDescent="0.25">
      <c r="A200" s="307"/>
      <c r="B200" s="307"/>
      <c r="C200" s="6"/>
      <c r="D200" s="6" t="s">
        <v>304</v>
      </c>
      <c r="E200" s="70">
        <v>0.7</v>
      </c>
      <c r="F200" s="70">
        <v>0.7</v>
      </c>
      <c r="G200" s="70">
        <v>0.7</v>
      </c>
      <c r="H200" s="70">
        <v>0.7</v>
      </c>
      <c r="I200" s="6"/>
      <c r="J200" s="6"/>
      <c r="K200" s="6"/>
      <c r="L200" s="6"/>
    </row>
    <row r="201" spans="1:12" ht="17.100000000000001" customHeight="1" x14ac:dyDescent="0.25">
      <c r="A201" s="307" t="s">
        <v>310</v>
      </c>
      <c r="B201" s="307"/>
      <c r="C201" s="6" t="s">
        <v>311</v>
      </c>
      <c r="D201" s="6" t="s">
        <v>303</v>
      </c>
      <c r="E201" s="70">
        <v>3.5</v>
      </c>
      <c r="F201" s="73">
        <v>5.5</v>
      </c>
      <c r="G201" s="70">
        <v>3.5</v>
      </c>
      <c r="H201" s="73">
        <v>5.5</v>
      </c>
      <c r="I201" s="6"/>
      <c r="J201" s="6"/>
      <c r="K201" s="6"/>
      <c r="L201" s="6"/>
    </row>
    <row r="202" spans="1:12" ht="17.100000000000001" customHeight="1" x14ac:dyDescent="0.25">
      <c r="A202" s="307"/>
      <c r="B202" s="307"/>
      <c r="C202" s="6"/>
      <c r="D202" s="6" t="s">
        <v>304</v>
      </c>
      <c r="E202" s="70">
        <v>4.2</v>
      </c>
      <c r="F202" s="73">
        <v>4.8</v>
      </c>
      <c r="G202" s="70">
        <v>4.2</v>
      </c>
      <c r="H202" s="73">
        <v>4.8</v>
      </c>
      <c r="I202" s="6"/>
      <c r="J202" s="6"/>
      <c r="K202" s="6"/>
      <c r="L202" s="6"/>
    </row>
    <row r="203" spans="1:12" ht="17.100000000000001" customHeight="1" x14ac:dyDescent="0.25">
      <c r="A203" s="307" t="s">
        <v>312</v>
      </c>
      <c r="B203" s="307"/>
      <c r="C203" s="6" t="s">
        <v>311</v>
      </c>
      <c r="D203" s="6" t="s">
        <v>303</v>
      </c>
      <c r="E203" s="70">
        <v>1</v>
      </c>
      <c r="F203" s="70">
        <v>1</v>
      </c>
      <c r="G203" s="70">
        <v>1</v>
      </c>
      <c r="H203" s="70">
        <v>1</v>
      </c>
      <c r="I203" s="6"/>
      <c r="J203" s="6"/>
      <c r="K203" s="6"/>
      <c r="L203" s="6"/>
    </row>
    <row r="204" spans="1:12" ht="17.100000000000001" customHeight="1" x14ac:dyDescent="0.25">
      <c r="A204" s="307"/>
      <c r="B204" s="307"/>
      <c r="D204" s="4" t="s">
        <v>304</v>
      </c>
      <c r="E204" s="32"/>
      <c r="F204" s="32"/>
      <c r="G204" s="32"/>
      <c r="H204" s="32"/>
    </row>
    <row r="205" spans="1:12" ht="17.100000000000001" customHeight="1" x14ac:dyDescent="0.25">
      <c r="A205" s="307" t="s">
        <v>313</v>
      </c>
      <c r="B205" s="307"/>
      <c r="C205" s="4" t="s">
        <v>311</v>
      </c>
      <c r="D205" s="4" t="s">
        <v>303</v>
      </c>
      <c r="E205" s="75">
        <v>2800</v>
      </c>
      <c r="F205" s="75">
        <v>2800</v>
      </c>
      <c r="G205" s="75">
        <v>2800</v>
      </c>
      <c r="H205" s="75">
        <v>2800</v>
      </c>
    </row>
    <row r="206" spans="1:12" ht="17.100000000000001" customHeight="1" x14ac:dyDescent="0.25">
      <c r="A206" s="307"/>
      <c r="B206" s="307"/>
      <c r="D206" s="4" t="s">
        <v>304</v>
      </c>
      <c r="E206" s="75">
        <v>2200</v>
      </c>
      <c r="F206" s="75">
        <v>2200</v>
      </c>
      <c r="G206" s="75">
        <v>2200</v>
      </c>
      <c r="H206" s="75">
        <v>2200</v>
      </c>
    </row>
    <row r="207" spans="1:12" ht="17.100000000000001" customHeight="1" x14ac:dyDescent="0.25">
      <c r="A207" s="307" t="s">
        <v>314</v>
      </c>
      <c r="B207" s="307"/>
      <c r="C207" s="4" t="s">
        <v>311</v>
      </c>
      <c r="D207" s="4" t="s">
        <v>303</v>
      </c>
      <c r="E207" s="75">
        <v>1200</v>
      </c>
      <c r="F207" s="75">
        <v>1200</v>
      </c>
      <c r="G207" s="75">
        <v>1200</v>
      </c>
      <c r="H207" s="75">
        <v>1200</v>
      </c>
    </row>
    <row r="208" spans="1:12" ht="17.100000000000001" customHeight="1" x14ac:dyDescent="0.25">
      <c r="A208" s="307"/>
      <c r="B208" s="307"/>
      <c r="D208" s="4" t="s">
        <v>304</v>
      </c>
      <c r="E208" s="75">
        <v>1000</v>
      </c>
      <c r="F208" s="75">
        <v>1000</v>
      </c>
      <c r="G208" s="75">
        <v>1000</v>
      </c>
      <c r="H208" s="75">
        <v>1000</v>
      </c>
    </row>
    <row r="209" spans="1:8" ht="17.100000000000001" customHeight="1" x14ac:dyDescent="0.25">
      <c r="A209" s="307" t="s">
        <v>315</v>
      </c>
      <c r="B209" s="307"/>
      <c r="C209" s="4" t="s">
        <v>311</v>
      </c>
      <c r="D209" s="4" t="s">
        <v>303</v>
      </c>
      <c r="E209" s="75">
        <v>700</v>
      </c>
      <c r="F209" s="75">
        <v>700</v>
      </c>
      <c r="G209" s="75">
        <v>700</v>
      </c>
      <c r="H209" s="75">
        <v>700</v>
      </c>
    </row>
    <row r="210" spans="1:8" ht="17.100000000000001" customHeight="1" x14ac:dyDescent="0.25">
      <c r="A210" s="307"/>
      <c r="B210" s="307"/>
      <c r="D210" s="4" t="s">
        <v>304</v>
      </c>
      <c r="E210" s="75"/>
      <c r="F210" s="75"/>
      <c r="G210" s="75"/>
      <c r="H210" s="75"/>
    </row>
    <row r="211" spans="1:8" ht="17.100000000000001" customHeight="1" x14ac:dyDescent="0.25">
      <c r="A211" s="307" t="s">
        <v>316</v>
      </c>
      <c r="B211" s="307"/>
      <c r="C211" s="4" t="s">
        <v>317</v>
      </c>
      <c r="E211" s="75">
        <v>680</v>
      </c>
      <c r="F211" s="76">
        <v>800</v>
      </c>
      <c r="G211" s="75">
        <v>680</v>
      </c>
      <c r="H211" s="76">
        <v>800</v>
      </c>
    </row>
    <row r="212" spans="1:8" ht="17.100000000000001" customHeight="1" x14ac:dyDescent="0.25">
      <c r="A212" s="307"/>
      <c r="B212" s="307"/>
    </row>
    <row r="213" spans="1:8" ht="17.100000000000001" customHeight="1" x14ac:dyDescent="0.25">
      <c r="A213" s="77"/>
      <c r="B213" s="77"/>
    </row>
    <row r="214" spans="1:8" ht="17.100000000000001" customHeight="1" x14ac:dyDescent="0.25">
      <c r="A214" s="77"/>
      <c r="B214" s="77"/>
    </row>
    <row r="215" spans="1:8" ht="17.100000000000001" customHeight="1" x14ac:dyDescent="0.25">
      <c r="A215" s="77"/>
      <c r="B215" s="77"/>
    </row>
    <row r="216" spans="1:8" ht="17.100000000000001" customHeight="1" x14ac:dyDescent="0.25">
      <c r="A216" s="77"/>
      <c r="B216" s="77"/>
    </row>
    <row r="217" spans="1:8" ht="17.100000000000001" customHeight="1" x14ac:dyDescent="0.25">
      <c r="A217" s="77"/>
      <c r="B217" s="77"/>
    </row>
    <row r="218" spans="1:8" ht="17.100000000000001" customHeight="1" x14ac:dyDescent="0.25">
      <c r="A218" s="77"/>
      <c r="B218" s="77"/>
    </row>
    <row r="220" spans="1:8" ht="17.100000000000001" customHeight="1" x14ac:dyDescent="0.25">
      <c r="A220" s="13" t="s">
        <v>318</v>
      </c>
    </row>
    <row r="221" spans="1:8" ht="17.100000000000001" customHeight="1" x14ac:dyDescent="0.25">
      <c r="A221" s="13"/>
    </row>
    <row r="222" spans="1:8" ht="17.100000000000001" customHeight="1" x14ac:dyDescent="0.25">
      <c r="A222" s="13"/>
      <c r="B222" s="13" t="s">
        <v>319</v>
      </c>
    </row>
    <row r="223" spans="1:8" ht="17.100000000000001" customHeight="1" x14ac:dyDescent="0.25">
      <c r="A223" s="13"/>
      <c r="B223" s="4" t="s">
        <v>320</v>
      </c>
    </row>
    <row r="224" spans="1:8" ht="17.100000000000001" customHeight="1" x14ac:dyDescent="0.25">
      <c r="A224" s="13"/>
      <c r="B224" s="4" t="s">
        <v>321</v>
      </c>
    </row>
    <row r="225" spans="1:2" ht="17.100000000000001" customHeight="1" x14ac:dyDescent="0.25">
      <c r="A225" s="13"/>
      <c r="B225" s="4" t="s">
        <v>322</v>
      </c>
    </row>
    <row r="226" spans="1:2" ht="17.100000000000001" customHeight="1" x14ac:dyDescent="0.25">
      <c r="A226" s="13"/>
    </row>
    <row r="227" spans="1:2" ht="17.100000000000001" customHeight="1" x14ac:dyDescent="0.25">
      <c r="A227" s="13"/>
      <c r="B227" s="13" t="s">
        <v>323</v>
      </c>
    </row>
    <row r="228" spans="1:2" ht="17.100000000000001" customHeight="1" x14ac:dyDescent="0.25">
      <c r="A228" s="13"/>
      <c r="B228" s="4" t="s">
        <v>324</v>
      </c>
    </row>
    <row r="229" spans="1:2" ht="17.100000000000001" customHeight="1" x14ac:dyDescent="0.25">
      <c r="A229" s="13"/>
    </row>
    <row r="230" spans="1:2" ht="17.100000000000001" customHeight="1" x14ac:dyDescent="0.25">
      <c r="A230" s="13"/>
    </row>
    <row r="231" spans="1:2" ht="17.100000000000001" customHeight="1" x14ac:dyDescent="0.25">
      <c r="A231" s="13"/>
    </row>
    <row r="232" spans="1:2" ht="17.100000000000001" customHeight="1" x14ac:dyDescent="0.25">
      <c r="A232" s="13"/>
    </row>
    <row r="233" spans="1:2" ht="17.100000000000001" customHeight="1" x14ac:dyDescent="0.25">
      <c r="A233" s="13"/>
    </row>
    <row r="234" spans="1:2" ht="17.100000000000001" customHeight="1" x14ac:dyDescent="0.25">
      <c r="A234" s="13"/>
    </row>
    <row r="235" spans="1:2" ht="17.100000000000001" customHeight="1" x14ac:dyDescent="0.25">
      <c r="A235" s="13"/>
    </row>
    <row r="236" spans="1:2" ht="17.100000000000001" customHeight="1" x14ac:dyDescent="0.25">
      <c r="A236" s="13"/>
    </row>
    <row r="237" spans="1:2" ht="17.100000000000001" customHeight="1" x14ac:dyDescent="0.25">
      <c r="A237" s="13"/>
    </row>
    <row r="238" spans="1:2" ht="17.100000000000001" customHeight="1" x14ac:dyDescent="0.25">
      <c r="A238" s="13"/>
    </row>
    <row r="239" spans="1:2" ht="17.100000000000001" customHeight="1" x14ac:dyDescent="0.25">
      <c r="A239" s="13"/>
    </row>
    <row r="240" spans="1:2" ht="17.100000000000001" customHeight="1" x14ac:dyDescent="0.25">
      <c r="A240" s="13" t="s">
        <v>325</v>
      </c>
    </row>
    <row r="241" spans="1:18" ht="17.100000000000001" customHeight="1" x14ac:dyDescent="0.25">
      <c r="A241" s="13"/>
    </row>
    <row r="242" spans="1:18" ht="17.100000000000001" customHeight="1" x14ac:dyDescent="0.25">
      <c r="B242" s="13"/>
      <c r="C242" s="13" t="s">
        <v>326</v>
      </c>
    </row>
    <row r="243" spans="1:18" ht="17.100000000000001" customHeight="1" x14ac:dyDescent="0.25">
      <c r="B243" s="78" t="s">
        <v>327</v>
      </c>
      <c r="C243" s="22"/>
      <c r="D243" s="79" t="s">
        <v>328</v>
      </c>
      <c r="E243" s="80" t="s">
        <v>329</v>
      </c>
      <c r="F243" s="80" t="s">
        <v>330</v>
      </c>
      <c r="G243" s="80" t="s">
        <v>331</v>
      </c>
      <c r="H243" s="80" t="s">
        <v>332</v>
      </c>
      <c r="I243" s="80" t="s">
        <v>333</v>
      </c>
      <c r="J243" s="80" t="s">
        <v>334</v>
      </c>
      <c r="K243" s="80" t="s">
        <v>335</v>
      </c>
      <c r="L243" s="80" t="s">
        <v>336</v>
      </c>
      <c r="M243" s="80" t="s">
        <v>337</v>
      </c>
      <c r="R243" s="78" t="s">
        <v>338</v>
      </c>
    </row>
    <row r="244" spans="1:18" ht="17.100000000000001" customHeight="1" x14ac:dyDescent="0.25">
      <c r="B244" s="81" t="s">
        <v>339</v>
      </c>
      <c r="C244" s="22"/>
      <c r="D244" s="82" t="s">
        <v>340</v>
      </c>
      <c r="E244" s="83">
        <v>14</v>
      </c>
      <c r="F244" s="83">
        <v>16</v>
      </c>
      <c r="G244" s="83">
        <v>18</v>
      </c>
      <c r="H244" s="83">
        <v>20</v>
      </c>
      <c r="I244" s="83">
        <v>22</v>
      </c>
      <c r="J244" s="83">
        <v>24</v>
      </c>
      <c r="K244" s="83">
        <v>27</v>
      </c>
      <c r="L244" s="83">
        <v>30</v>
      </c>
      <c r="M244" s="83">
        <v>35</v>
      </c>
      <c r="R244" s="84">
        <v>70</v>
      </c>
    </row>
    <row r="245" spans="1:18" ht="17.100000000000001" customHeight="1" x14ac:dyDescent="0.25">
      <c r="B245" s="81" t="s">
        <v>341</v>
      </c>
      <c r="C245" s="22"/>
      <c r="D245" s="82" t="s">
        <v>342</v>
      </c>
      <c r="E245" s="85">
        <v>2.9</v>
      </c>
      <c r="F245" s="85">
        <v>3.1</v>
      </c>
      <c r="G245" s="85">
        <v>3</v>
      </c>
      <c r="H245" s="85">
        <v>3.3</v>
      </c>
      <c r="I245" s="85">
        <v>3.4</v>
      </c>
      <c r="J245" s="85">
        <v>3.5</v>
      </c>
      <c r="K245" s="85">
        <v>3.7</v>
      </c>
      <c r="L245" s="85">
        <v>3.8</v>
      </c>
      <c r="M245" s="85">
        <v>4</v>
      </c>
      <c r="R245" s="86">
        <v>9</v>
      </c>
    </row>
    <row r="246" spans="1:18" ht="17.100000000000001" customHeight="1" x14ac:dyDescent="0.25">
      <c r="B246" s="81" t="s">
        <v>343</v>
      </c>
      <c r="C246" s="22"/>
      <c r="D246" s="82" t="s">
        <v>344</v>
      </c>
      <c r="E246" s="87">
        <v>8</v>
      </c>
      <c r="F246" s="87">
        <v>10</v>
      </c>
      <c r="G246" s="87">
        <v>11</v>
      </c>
      <c r="H246" s="87">
        <v>12</v>
      </c>
      <c r="I246" s="87">
        <v>13</v>
      </c>
      <c r="J246" s="87">
        <v>14</v>
      </c>
      <c r="K246" s="87">
        <v>16</v>
      </c>
      <c r="L246" s="87">
        <v>18</v>
      </c>
      <c r="M246" s="87">
        <v>21</v>
      </c>
      <c r="R246" s="86">
        <v>42</v>
      </c>
    </row>
    <row r="247" spans="1:18" ht="17.100000000000001" customHeight="1" x14ac:dyDescent="0.25">
      <c r="B247" s="81" t="s">
        <v>345</v>
      </c>
      <c r="C247" s="22"/>
      <c r="D247" s="82" t="s">
        <v>346</v>
      </c>
      <c r="E247" s="85">
        <v>0.4</v>
      </c>
      <c r="F247" s="85">
        <v>0.5</v>
      </c>
      <c r="G247" s="85">
        <v>0.5</v>
      </c>
      <c r="H247" s="85">
        <v>0.5</v>
      </c>
      <c r="I247" s="85">
        <v>0.5</v>
      </c>
      <c r="J247" s="85">
        <v>0.5</v>
      </c>
      <c r="K247" s="85">
        <v>0.6</v>
      </c>
      <c r="L247" s="85">
        <v>0.6</v>
      </c>
      <c r="M247" s="85">
        <v>0.6</v>
      </c>
      <c r="R247" s="86">
        <v>0.60000000000000009</v>
      </c>
    </row>
    <row r="248" spans="1:18" ht="17.100000000000001" customHeight="1" x14ac:dyDescent="0.25">
      <c r="B248" s="81" t="s">
        <v>347</v>
      </c>
      <c r="C248" s="22"/>
      <c r="D248" s="82" t="s">
        <v>348</v>
      </c>
      <c r="E248" s="87">
        <v>16</v>
      </c>
      <c r="F248" s="87">
        <v>17</v>
      </c>
      <c r="G248" s="87">
        <v>18</v>
      </c>
      <c r="H248" s="87">
        <v>19</v>
      </c>
      <c r="I248" s="87">
        <v>20</v>
      </c>
      <c r="J248" s="87">
        <v>21</v>
      </c>
      <c r="K248" s="87">
        <v>22</v>
      </c>
      <c r="L248" s="87">
        <v>23</v>
      </c>
      <c r="M248" s="87">
        <v>25</v>
      </c>
      <c r="R248" s="86">
        <v>34</v>
      </c>
    </row>
    <row r="249" spans="1:18" ht="17.100000000000001" customHeight="1" x14ac:dyDescent="0.25">
      <c r="B249" s="81" t="s">
        <v>349</v>
      </c>
      <c r="C249" s="22"/>
      <c r="D249" s="82" t="s">
        <v>350</v>
      </c>
      <c r="E249" s="85">
        <v>2</v>
      </c>
      <c r="F249" s="85">
        <v>2.2000000000000002</v>
      </c>
      <c r="G249" s="85">
        <v>2.2000000000000002</v>
      </c>
      <c r="H249" s="85">
        <v>2.2999999999999998</v>
      </c>
      <c r="I249" s="85">
        <v>2.4</v>
      </c>
      <c r="J249" s="85">
        <v>2.5</v>
      </c>
      <c r="K249" s="85">
        <v>2.6</v>
      </c>
      <c r="L249" s="85">
        <v>2.7</v>
      </c>
      <c r="M249" s="85">
        <v>2.8</v>
      </c>
      <c r="R249" s="86">
        <v>6.75</v>
      </c>
    </row>
    <row r="250" spans="1:18" ht="17.100000000000001" customHeight="1" x14ac:dyDescent="0.25">
      <c r="B250" s="81" t="s">
        <v>351</v>
      </c>
      <c r="C250" s="22"/>
      <c r="D250" s="82" t="s">
        <v>352</v>
      </c>
      <c r="E250" s="85">
        <v>3</v>
      </c>
      <c r="F250" s="85">
        <v>3.2</v>
      </c>
      <c r="G250" s="85">
        <v>3.4</v>
      </c>
      <c r="H250" s="85">
        <v>3.6</v>
      </c>
      <c r="I250" s="85">
        <v>3.8</v>
      </c>
      <c r="J250" s="85">
        <v>4</v>
      </c>
      <c r="K250" s="85">
        <v>4</v>
      </c>
      <c r="L250" s="85">
        <v>4</v>
      </c>
      <c r="M250" s="85">
        <v>4</v>
      </c>
      <c r="R250" s="86">
        <v>6</v>
      </c>
    </row>
    <row r="251" spans="1:18" ht="17.100000000000001" customHeight="1" x14ac:dyDescent="0.25">
      <c r="B251" s="81" t="s">
        <v>353</v>
      </c>
      <c r="C251" s="22"/>
      <c r="D251" s="82" t="s">
        <v>354</v>
      </c>
      <c r="E251" s="83">
        <v>4700</v>
      </c>
      <c r="F251" s="83">
        <v>5400</v>
      </c>
      <c r="G251" s="83">
        <v>6000</v>
      </c>
      <c r="H251" s="83">
        <v>6400</v>
      </c>
      <c r="I251" s="83">
        <v>6700</v>
      </c>
      <c r="J251" s="83">
        <v>7400</v>
      </c>
      <c r="K251" s="83">
        <v>7700</v>
      </c>
      <c r="L251" s="83">
        <v>8000</v>
      </c>
      <c r="M251" s="83">
        <v>8700</v>
      </c>
      <c r="R251" s="84">
        <v>16800</v>
      </c>
    </row>
    <row r="252" spans="1:18" ht="17.100000000000001" customHeight="1" x14ac:dyDescent="0.25">
      <c r="B252" s="81" t="s">
        <v>355</v>
      </c>
      <c r="C252" s="22"/>
      <c r="D252" s="82" t="s">
        <v>356</v>
      </c>
      <c r="E252" s="83">
        <v>7000</v>
      </c>
      <c r="F252" s="83">
        <v>8000</v>
      </c>
      <c r="G252" s="83">
        <v>9000</v>
      </c>
      <c r="H252" s="83">
        <v>9500</v>
      </c>
      <c r="I252" s="83">
        <v>10000</v>
      </c>
      <c r="J252" s="83">
        <v>11000</v>
      </c>
      <c r="K252" s="83">
        <v>11500</v>
      </c>
      <c r="L252" s="83">
        <v>12000</v>
      </c>
      <c r="M252" s="83">
        <v>13000</v>
      </c>
      <c r="R252" s="84">
        <v>20000</v>
      </c>
    </row>
    <row r="253" spans="1:18" ht="17.100000000000001" customHeight="1" x14ac:dyDescent="0.25">
      <c r="B253" s="81" t="s">
        <v>357</v>
      </c>
      <c r="C253" s="22"/>
      <c r="D253" s="82" t="s">
        <v>358</v>
      </c>
      <c r="E253" s="83">
        <v>230</v>
      </c>
      <c r="F253" s="83">
        <v>270</v>
      </c>
      <c r="G253" s="83">
        <v>300</v>
      </c>
      <c r="H253" s="83">
        <v>320</v>
      </c>
      <c r="I253" s="83">
        <v>330</v>
      </c>
      <c r="J253" s="83">
        <v>370</v>
      </c>
      <c r="K253" s="83">
        <v>380</v>
      </c>
      <c r="L253" s="83">
        <v>400</v>
      </c>
      <c r="M253" s="83">
        <v>430</v>
      </c>
      <c r="R253" s="84">
        <v>1330</v>
      </c>
    </row>
    <row r="254" spans="1:18" ht="17.100000000000001" customHeight="1" x14ac:dyDescent="0.25">
      <c r="B254" s="81" t="s">
        <v>359</v>
      </c>
      <c r="C254" s="22"/>
      <c r="D254" s="82" t="s">
        <v>360</v>
      </c>
      <c r="E254" s="83">
        <v>440</v>
      </c>
      <c r="F254" s="83">
        <v>500</v>
      </c>
      <c r="G254" s="83">
        <v>560</v>
      </c>
      <c r="H254" s="83">
        <v>590</v>
      </c>
      <c r="I254" s="83">
        <v>630</v>
      </c>
      <c r="J254" s="83">
        <v>690</v>
      </c>
      <c r="K254" s="83">
        <v>720</v>
      </c>
      <c r="L254" s="83">
        <v>750</v>
      </c>
      <c r="M254" s="83">
        <v>810</v>
      </c>
      <c r="R254" s="84">
        <v>1250</v>
      </c>
    </row>
    <row r="257" spans="1:10" ht="17.100000000000001" customHeight="1" x14ac:dyDescent="0.25">
      <c r="B257" s="12"/>
      <c r="C257" s="11" t="s">
        <v>361</v>
      </c>
    </row>
    <row r="258" spans="1:10" ht="17.100000000000001" customHeight="1" x14ac:dyDescent="0.25">
      <c r="A258" s="88"/>
      <c r="B258" s="89" t="s">
        <v>327</v>
      </c>
      <c r="C258" s="88"/>
      <c r="D258" s="90" t="s">
        <v>328</v>
      </c>
      <c r="E258" s="80" t="s">
        <v>362</v>
      </c>
      <c r="F258" s="80" t="s">
        <v>363</v>
      </c>
      <c r="G258" s="80" t="s">
        <v>364</v>
      </c>
      <c r="H258" s="80" t="s">
        <v>365</v>
      </c>
      <c r="I258" s="80" t="s">
        <v>366</v>
      </c>
      <c r="J258" s="80" t="s">
        <v>338</v>
      </c>
    </row>
    <row r="259" spans="1:10" ht="17.100000000000001" customHeight="1" x14ac:dyDescent="0.25">
      <c r="A259" s="88"/>
      <c r="B259" s="91" t="s">
        <v>339</v>
      </c>
      <c r="C259" s="92"/>
      <c r="D259" s="93" t="s">
        <v>340</v>
      </c>
      <c r="E259" s="83">
        <v>30</v>
      </c>
      <c r="F259" s="83">
        <v>35</v>
      </c>
      <c r="G259" s="83">
        <v>40</v>
      </c>
      <c r="H259" s="83">
        <v>50</v>
      </c>
      <c r="I259" s="83">
        <v>60</v>
      </c>
      <c r="J259" s="83">
        <v>70</v>
      </c>
    </row>
    <row r="260" spans="1:10" ht="17.100000000000001" customHeight="1" x14ac:dyDescent="0.25">
      <c r="A260" s="88"/>
      <c r="B260" s="94" t="s">
        <v>341</v>
      </c>
      <c r="C260" s="95"/>
      <c r="D260" s="93" t="s">
        <v>342</v>
      </c>
      <c r="E260" s="85">
        <v>5.3</v>
      </c>
      <c r="F260" s="85">
        <v>5.6</v>
      </c>
      <c r="G260" s="85">
        <v>5.9</v>
      </c>
      <c r="H260" s="96">
        <v>6.5</v>
      </c>
      <c r="I260" s="85">
        <v>7</v>
      </c>
      <c r="J260" s="85">
        <v>9</v>
      </c>
    </row>
    <row r="261" spans="1:10" ht="17.100000000000001" customHeight="1" x14ac:dyDescent="0.25">
      <c r="A261" s="88"/>
      <c r="B261" s="94" t="s">
        <v>343</v>
      </c>
      <c r="C261" s="95"/>
      <c r="D261" s="93" t="s">
        <v>344</v>
      </c>
      <c r="E261" s="87">
        <v>18</v>
      </c>
      <c r="F261" s="87">
        <v>21</v>
      </c>
      <c r="G261" s="87">
        <v>24</v>
      </c>
      <c r="H261" s="97">
        <v>30</v>
      </c>
      <c r="I261" s="87">
        <v>36</v>
      </c>
      <c r="J261" s="87">
        <v>42</v>
      </c>
    </row>
    <row r="262" spans="1:10" ht="17.100000000000001" customHeight="1" x14ac:dyDescent="0.25">
      <c r="A262" s="88"/>
      <c r="B262" s="94" t="s">
        <v>345</v>
      </c>
      <c r="C262" s="95"/>
      <c r="D262" s="93" t="s">
        <v>346</v>
      </c>
      <c r="E262" s="85">
        <v>0.60000000000000009</v>
      </c>
      <c r="F262" s="85">
        <v>0.60000000000000009</v>
      </c>
      <c r="G262" s="85">
        <v>0.6</v>
      </c>
      <c r="H262" s="96">
        <v>0.60000000000000009</v>
      </c>
      <c r="I262" s="85">
        <v>0.6</v>
      </c>
      <c r="J262" s="85">
        <v>0.6</v>
      </c>
    </row>
    <row r="263" spans="1:10" ht="17.100000000000001" customHeight="1" x14ac:dyDescent="0.25">
      <c r="A263" s="88"/>
      <c r="B263" s="94" t="s">
        <v>347</v>
      </c>
      <c r="C263" s="95"/>
      <c r="D263" s="93" t="s">
        <v>348</v>
      </c>
      <c r="E263" s="87">
        <v>23</v>
      </c>
      <c r="F263" s="87">
        <v>25</v>
      </c>
      <c r="G263" s="87">
        <v>26</v>
      </c>
      <c r="H263" s="97">
        <v>29</v>
      </c>
      <c r="I263" s="87">
        <v>32</v>
      </c>
      <c r="J263" s="87">
        <v>34</v>
      </c>
    </row>
    <row r="264" spans="1:10" ht="17.100000000000001" customHeight="1" x14ac:dyDescent="0.25">
      <c r="A264" s="88"/>
      <c r="B264" s="94" t="s">
        <v>349</v>
      </c>
      <c r="C264" s="95"/>
      <c r="D264" s="93" t="s">
        <v>350</v>
      </c>
      <c r="E264" s="98">
        <v>4</v>
      </c>
      <c r="F264" s="98">
        <v>4.2</v>
      </c>
      <c r="G264" s="98">
        <v>8.8000000000000007</v>
      </c>
      <c r="H264" s="99">
        <v>4.8499999999999996</v>
      </c>
      <c r="I264" s="98">
        <v>10.5</v>
      </c>
      <c r="J264" s="98">
        <v>13.5</v>
      </c>
    </row>
    <row r="265" spans="1:10" ht="17.100000000000001" customHeight="1" x14ac:dyDescent="0.25">
      <c r="A265" s="88"/>
      <c r="B265" s="94" t="s">
        <v>351</v>
      </c>
      <c r="C265" s="95"/>
      <c r="D265" s="93" t="s">
        <v>352</v>
      </c>
      <c r="E265" s="85">
        <v>3</v>
      </c>
      <c r="F265" s="85">
        <v>3.4</v>
      </c>
      <c r="G265" s="85">
        <v>3.8</v>
      </c>
      <c r="H265" s="96">
        <v>4.5999999999999996</v>
      </c>
      <c r="I265" s="85">
        <v>5.3</v>
      </c>
      <c r="J265" s="85">
        <v>6</v>
      </c>
    </row>
    <row r="266" spans="1:10" ht="17.100000000000001" customHeight="1" x14ac:dyDescent="0.25">
      <c r="A266" s="88"/>
      <c r="B266" s="94" t="s">
        <v>353</v>
      </c>
      <c r="C266" s="100"/>
      <c r="D266" s="93" t="s">
        <v>354</v>
      </c>
      <c r="E266" s="83">
        <v>8000</v>
      </c>
      <c r="F266" s="83">
        <v>8700</v>
      </c>
      <c r="G266" s="83">
        <v>9400</v>
      </c>
      <c r="H266" s="101">
        <v>11800</v>
      </c>
      <c r="I266" s="83">
        <v>4300</v>
      </c>
      <c r="J266" s="83">
        <v>16800</v>
      </c>
    </row>
    <row r="267" spans="1:10" ht="17.100000000000001" customHeight="1" x14ac:dyDescent="0.25">
      <c r="A267" s="88"/>
      <c r="B267" s="94" t="s">
        <v>355</v>
      </c>
      <c r="C267" s="92"/>
      <c r="D267" s="93" t="s">
        <v>356</v>
      </c>
      <c r="E267" s="83">
        <v>10000</v>
      </c>
      <c r="F267" s="83">
        <v>10000</v>
      </c>
      <c r="G267" s="83">
        <v>11000</v>
      </c>
      <c r="H267" s="101">
        <v>14000</v>
      </c>
      <c r="I267" s="83">
        <v>7000</v>
      </c>
      <c r="J267" s="83">
        <v>20000</v>
      </c>
    </row>
    <row r="268" spans="1:10" ht="17.100000000000001" customHeight="1" x14ac:dyDescent="0.25">
      <c r="A268" s="88"/>
      <c r="B268" s="102" t="s">
        <v>357</v>
      </c>
      <c r="C268" s="103"/>
      <c r="D268" s="93" t="s">
        <v>358</v>
      </c>
      <c r="E268" s="83">
        <v>640</v>
      </c>
      <c r="F268" s="83">
        <v>690</v>
      </c>
      <c r="G268" s="83">
        <v>750</v>
      </c>
      <c r="H268" s="101">
        <v>930</v>
      </c>
      <c r="I268" s="83">
        <v>1130</v>
      </c>
      <c r="J268" s="83">
        <v>1330</v>
      </c>
    </row>
    <row r="269" spans="1:10" ht="17.100000000000001" customHeight="1" x14ac:dyDescent="0.25">
      <c r="A269" s="88"/>
      <c r="B269" s="104" t="s">
        <v>359</v>
      </c>
      <c r="C269" s="105"/>
      <c r="D269" s="93" t="s">
        <v>360</v>
      </c>
      <c r="E269" s="83">
        <v>600</v>
      </c>
      <c r="F269" s="83">
        <v>650</v>
      </c>
      <c r="G269" s="83">
        <v>700</v>
      </c>
      <c r="H269" s="83">
        <v>880</v>
      </c>
      <c r="I269" s="83">
        <v>1060</v>
      </c>
      <c r="J269" s="83">
        <v>1250</v>
      </c>
    </row>
    <row r="271" spans="1:10" ht="17.100000000000001" customHeight="1" x14ac:dyDescent="0.25">
      <c r="B271" s="13" t="s">
        <v>367</v>
      </c>
    </row>
    <row r="272" spans="1:10" ht="17.100000000000001" customHeight="1" x14ac:dyDescent="0.25">
      <c r="B272" s="82" t="s">
        <v>368</v>
      </c>
      <c r="C272" s="82"/>
      <c r="D272" s="82" t="s">
        <v>369</v>
      </c>
      <c r="E272" s="82" t="s">
        <v>370</v>
      </c>
      <c r="F272" s="82" t="s">
        <v>371</v>
      </c>
      <c r="G272" s="82" t="s">
        <v>372</v>
      </c>
    </row>
    <row r="273" spans="2:7" ht="17.100000000000001" customHeight="1" x14ac:dyDescent="0.25">
      <c r="B273" s="82" t="s">
        <v>373</v>
      </c>
      <c r="C273" s="82"/>
      <c r="D273" s="82">
        <v>24</v>
      </c>
      <c r="E273" s="82">
        <v>28</v>
      </c>
      <c r="F273" s="82">
        <v>32</v>
      </c>
      <c r="G273" s="82">
        <v>36</v>
      </c>
    </row>
    <row r="274" spans="2:7" ht="17.100000000000001" customHeight="1" x14ac:dyDescent="0.25">
      <c r="B274" s="82" t="s">
        <v>374</v>
      </c>
      <c r="C274" s="82"/>
      <c r="D274" s="82">
        <v>11600</v>
      </c>
      <c r="E274" s="82">
        <v>12600</v>
      </c>
      <c r="F274" s="82">
        <v>13700</v>
      </c>
      <c r="G274" s="82">
        <v>14700</v>
      </c>
    </row>
    <row r="275" spans="2:7" ht="17.100000000000001" customHeight="1" x14ac:dyDescent="0.25">
      <c r="B275" s="82" t="s">
        <v>375</v>
      </c>
      <c r="C275" s="82"/>
      <c r="D275" s="106">
        <v>3.8</v>
      </c>
      <c r="E275" s="106">
        <v>4.0999999999999996</v>
      </c>
      <c r="F275" s="106">
        <v>4.3</v>
      </c>
      <c r="G275" s="106">
        <v>4.5</v>
      </c>
    </row>
    <row r="276" spans="2:7" ht="17.100000000000001" customHeight="1" x14ac:dyDescent="0.25">
      <c r="B276" s="82" t="s">
        <v>376</v>
      </c>
      <c r="C276" s="82"/>
      <c r="D276" s="82">
        <v>16.5</v>
      </c>
      <c r="E276" s="82">
        <v>19.5</v>
      </c>
      <c r="F276" s="82">
        <v>22.5</v>
      </c>
      <c r="G276" s="82">
        <v>26</v>
      </c>
    </row>
    <row r="277" spans="2:7" ht="17.100000000000001" customHeight="1" x14ac:dyDescent="0.25">
      <c r="B277" s="82" t="s">
        <v>377</v>
      </c>
      <c r="C277" s="82"/>
      <c r="D277" s="107">
        <v>0.4</v>
      </c>
      <c r="E277" s="107">
        <v>0.45</v>
      </c>
      <c r="F277" s="107">
        <v>0.5</v>
      </c>
      <c r="G277" s="107">
        <v>0.6</v>
      </c>
    </row>
    <row r="278" spans="2:7" ht="17.100000000000001" customHeight="1" x14ac:dyDescent="0.25">
      <c r="B278" s="82" t="s">
        <v>378</v>
      </c>
      <c r="C278" s="82"/>
      <c r="D278" s="107">
        <v>24</v>
      </c>
      <c r="E278" s="107">
        <v>26.5</v>
      </c>
      <c r="F278" s="107">
        <v>29</v>
      </c>
      <c r="G278" s="107">
        <v>31</v>
      </c>
    </row>
    <row r="279" spans="2:7" ht="17.100000000000001" customHeight="1" x14ac:dyDescent="0.25">
      <c r="B279" s="82" t="s">
        <v>379</v>
      </c>
      <c r="C279" s="82"/>
      <c r="D279" s="107">
        <v>2.7</v>
      </c>
      <c r="E279" s="107">
        <v>3</v>
      </c>
      <c r="F279" s="107">
        <v>3.3</v>
      </c>
      <c r="G279" s="107">
        <v>3.6</v>
      </c>
    </row>
    <row r="280" spans="2:7" ht="17.100000000000001" customHeight="1" x14ac:dyDescent="0.25">
      <c r="B280" s="82" t="s">
        <v>380</v>
      </c>
      <c r="C280" s="82"/>
      <c r="D280" s="107">
        <v>2.7</v>
      </c>
      <c r="E280" s="107">
        <v>3.2</v>
      </c>
      <c r="F280" s="107">
        <v>3.8</v>
      </c>
      <c r="G280" s="107">
        <v>4.3</v>
      </c>
    </row>
    <row r="281" spans="2:7" ht="17.100000000000001" customHeight="1" x14ac:dyDescent="0.25">
      <c r="B281" s="82" t="s">
        <v>381</v>
      </c>
      <c r="C281" s="82"/>
      <c r="D281" s="82">
        <v>9400</v>
      </c>
      <c r="E281" s="82">
        <v>10200</v>
      </c>
      <c r="F281" s="82">
        <v>11100</v>
      </c>
      <c r="G281" s="82">
        <v>11900</v>
      </c>
    </row>
    <row r="282" spans="2:7" ht="17.100000000000001" customHeight="1" x14ac:dyDescent="0.25">
      <c r="B282" s="82" t="s">
        <v>382</v>
      </c>
      <c r="C282" s="82"/>
      <c r="D282" s="82">
        <v>390</v>
      </c>
      <c r="E282" s="82">
        <v>420</v>
      </c>
      <c r="F282" s="82">
        <v>460</v>
      </c>
      <c r="G282" s="82">
        <v>490</v>
      </c>
    </row>
    <row r="283" spans="2:7" ht="17.100000000000001" customHeight="1" x14ac:dyDescent="0.25">
      <c r="B283" s="82" t="s">
        <v>383</v>
      </c>
      <c r="C283" s="82"/>
      <c r="D283" s="82">
        <v>720</v>
      </c>
      <c r="E283" s="82">
        <v>780</v>
      </c>
      <c r="F283" s="82">
        <v>850</v>
      </c>
      <c r="G283" s="82">
        <v>910</v>
      </c>
    </row>
    <row r="286" spans="2:7" ht="17.100000000000001" customHeight="1" x14ac:dyDescent="0.25">
      <c r="B286" s="13" t="s">
        <v>384</v>
      </c>
    </row>
    <row r="287" spans="2:7" ht="17.100000000000001" customHeight="1" x14ac:dyDescent="0.25">
      <c r="B287" s="6"/>
      <c r="C287" s="6"/>
      <c r="D287" s="6"/>
      <c r="E287" s="6"/>
      <c r="F287" s="6"/>
      <c r="G287" s="13" t="s">
        <v>385</v>
      </c>
    </row>
    <row r="288" spans="2:7" ht="17.100000000000001" customHeight="1" x14ac:dyDescent="0.25">
      <c r="G288" s="4" t="s">
        <v>386</v>
      </c>
    </row>
    <row r="289" spans="2:7" ht="17.100000000000001" customHeight="1" x14ac:dyDescent="0.25">
      <c r="B289" s="6" t="s">
        <v>387</v>
      </c>
      <c r="C289" s="6"/>
      <c r="D289" s="6"/>
      <c r="E289" s="6"/>
      <c r="F289" s="6"/>
      <c r="G289" s="32">
        <v>0.33</v>
      </c>
    </row>
    <row r="290" spans="2:7" ht="17.100000000000001" customHeight="1" x14ac:dyDescent="0.25">
      <c r="B290" s="4" t="s">
        <v>388</v>
      </c>
    </row>
    <row r="293" spans="2:7" ht="17.100000000000001" customHeight="1" x14ac:dyDescent="0.25">
      <c r="B293" s="4" t="s">
        <v>389</v>
      </c>
    </row>
    <row r="294" spans="2:7" ht="17.100000000000001" customHeight="1" x14ac:dyDescent="0.25">
      <c r="B294" s="4" t="s">
        <v>390</v>
      </c>
      <c r="C294" s="4">
        <v>18</v>
      </c>
      <c r="D294" s="4" t="s">
        <v>391</v>
      </c>
    </row>
    <row r="311" spans="2:13" ht="17.100000000000001" customHeight="1" x14ac:dyDescent="0.25">
      <c r="B311" s="13" t="s">
        <v>392</v>
      </c>
    </row>
    <row r="313" spans="2:13" ht="17.100000000000001" customHeight="1" x14ac:dyDescent="0.25">
      <c r="B313" s="13" t="s">
        <v>393</v>
      </c>
      <c r="F313" s="13" t="s">
        <v>394</v>
      </c>
      <c r="I313" s="13" t="s">
        <v>395</v>
      </c>
      <c r="L313" s="65" t="s">
        <v>396</v>
      </c>
      <c r="M313" s="13" t="s">
        <v>397</v>
      </c>
    </row>
    <row r="314" spans="2:13" ht="17.100000000000001" customHeight="1" x14ac:dyDescent="0.25">
      <c r="I314" s="4" t="s">
        <v>398</v>
      </c>
      <c r="L314" s="65" t="s">
        <v>399</v>
      </c>
      <c r="M314" s="13"/>
    </row>
    <row r="315" spans="2:13" ht="17.100000000000001" customHeight="1" x14ac:dyDescent="0.25">
      <c r="B315" s="4" t="s">
        <v>400</v>
      </c>
      <c r="F315" s="4" t="s">
        <v>401</v>
      </c>
      <c r="I315" s="4" t="s">
        <v>402</v>
      </c>
      <c r="L315" s="4" t="s">
        <v>403</v>
      </c>
      <c r="M315" s="4" t="s">
        <v>404</v>
      </c>
    </row>
    <row r="316" spans="2:13" ht="17.100000000000001" customHeight="1" x14ac:dyDescent="0.25">
      <c r="B316" s="4" t="s">
        <v>405</v>
      </c>
      <c r="F316" s="4" t="s">
        <v>406</v>
      </c>
      <c r="I316" s="4" t="s">
        <v>402</v>
      </c>
      <c r="L316" s="4" t="s">
        <v>407</v>
      </c>
      <c r="M316" s="4" t="s">
        <v>404</v>
      </c>
    </row>
    <row r="317" spans="2:13" ht="17.100000000000001" customHeight="1" x14ac:dyDescent="0.25">
      <c r="B317" s="4" t="s">
        <v>408</v>
      </c>
      <c r="F317" s="4" t="s">
        <v>409</v>
      </c>
      <c r="I317" s="4" t="s">
        <v>410</v>
      </c>
      <c r="L317" s="13" t="s">
        <v>411</v>
      </c>
      <c r="M317" s="4" t="s">
        <v>404</v>
      </c>
    </row>
    <row r="318" spans="2:13" ht="17.100000000000001" customHeight="1" x14ac:dyDescent="0.25">
      <c r="B318" s="4" t="s">
        <v>412</v>
      </c>
      <c r="F318" s="4" t="s">
        <v>413</v>
      </c>
      <c r="I318" s="4" t="s">
        <v>414</v>
      </c>
      <c r="L318" s="4" t="s">
        <v>407</v>
      </c>
      <c r="M318" s="4" t="s">
        <v>404</v>
      </c>
    </row>
    <row r="319" spans="2:13" ht="17.100000000000001" customHeight="1" x14ac:dyDescent="0.25">
      <c r="B319" s="4" t="s">
        <v>415</v>
      </c>
      <c r="F319" s="4" t="s">
        <v>416</v>
      </c>
      <c r="I319" s="4" t="s">
        <v>417</v>
      </c>
      <c r="L319" s="4" t="s">
        <v>418</v>
      </c>
      <c r="M319" s="4" t="s">
        <v>404</v>
      </c>
    </row>
    <row r="320" spans="2:13" ht="17.100000000000001" customHeight="1" x14ac:dyDescent="0.25">
      <c r="B320" s="4" t="s">
        <v>419</v>
      </c>
      <c r="F320" s="4" t="s">
        <v>420</v>
      </c>
      <c r="I320" s="4" t="s">
        <v>421</v>
      </c>
      <c r="L320" s="4" t="s">
        <v>422</v>
      </c>
      <c r="M320" s="4" t="s">
        <v>404</v>
      </c>
    </row>
    <row r="321" spans="2:13" ht="17.100000000000001" customHeight="1" x14ac:dyDescent="0.25">
      <c r="B321" s="4" t="s">
        <v>423</v>
      </c>
      <c r="F321" s="4" t="s">
        <v>424</v>
      </c>
      <c r="I321" s="4" t="s">
        <v>402</v>
      </c>
      <c r="L321" s="4" t="s">
        <v>425</v>
      </c>
      <c r="M321" s="4" t="s">
        <v>404</v>
      </c>
    </row>
    <row r="322" spans="2:13" ht="17.100000000000001" customHeight="1" x14ac:dyDescent="0.25">
      <c r="B322" s="4" t="s">
        <v>426</v>
      </c>
      <c r="F322" s="4" t="s">
        <v>427</v>
      </c>
      <c r="I322" s="4" t="s">
        <v>402</v>
      </c>
      <c r="L322" s="4" t="s">
        <v>422</v>
      </c>
      <c r="M322" s="4" t="s">
        <v>404</v>
      </c>
    </row>
    <row r="323" spans="2:13" ht="17.100000000000001" customHeight="1" x14ac:dyDescent="0.25">
      <c r="B323" s="4" t="s">
        <v>428</v>
      </c>
      <c r="F323" s="4" t="s">
        <v>429</v>
      </c>
      <c r="I323" s="4" t="s">
        <v>430</v>
      </c>
      <c r="L323" s="4" t="s">
        <v>418</v>
      </c>
      <c r="M323" s="4" t="s">
        <v>431</v>
      </c>
    </row>
    <row r="324" spans="2:13" ht="17.100000000000001" customHeight="1" x14ac:dyDescent="0.25">
      <c r="B324" s="4" t="s">
        <v>428</v>
      </c>
      <c r="F324" s="4" t="s">
        <v>429</v>
      </c>
      <c r="I324" s="4" t="s">
        <v>430</v>
      </c>
      <c r="L324" s="4" t="s">
        <v>432</v>
      </c>
      <c r="M324" s="4" t="s">
        <v>433</v>
      </c>
    </row>
    <row r="325" spans="2:13" ht="17.100000000000001" customHeight="1" x14ac:dyDescent="0.25">
      <c r="B325" s="13" t="s">
        <v>434</v>
      </c>
      <c r="F325" s="4" t="s">
        <v>435</v>
      </c>
      <c r="I325" s="4" t="s">
        <v>436</v>
      </c>
      <c r="L325" s="4" t="s">
        <v>437</v>
      </c>
      <c r="M325" s="4" t="s">
        <v>438</v>
      </c>
    </row>
    <row r="326" spans="2:13" ht="17.100000000000001" customHeight="1" x14ac:dyDescent="0.25">
      <c r="B326" s="4" t="s">
        <v>439</v>
      </c>
      <c r="F326" s="4" t="s">
        <v>435</v>
      </c>
      <c r="I326" s="4" t="s">
        <v>440</v>
      </c>
      <c r="L326" s="4" t="s">
        <v>441</v>
      </c>
      <c r="M326" s="4" t="s">
        <v>442</v>
      </c>
    </row>
    <row r="327" spans="2:13" ht="17.100000000000001" customHeight="1" x14ac:dyDescent="0.25">
      <c r="B327" s="4" t="s">
        <v>443</v>
      </c>
      <c r="F327" s="4" t="s">
        <v>444</v>
      </c>
      <c r="I327" s="4" t="s">
        <v>402</v>
      </c>
      <c r="L327" s="4" t="s">
        <v>364</v>
      </c>
      <c r="M327" s="4" t="s">
        <v>404</v>
      </c>
    </row>
    <row r="328" spans="2:13" ht="17.100000000000001" customHeight="1" x14ac:dyDescent="0.25">
      <c r="B328" s="4" t="s">
        <v>445</v>
      </c>
      <c r="F328" s="4" t="s">
        <v>446</v>
      </c>
      <c r="I328" s="4" t="s">
        <v>430</v>
      </c>
      <c r="L328" s="4" t="s">
        <v>437</v>
      </c>
      <c r="M328" s="4" t="s">
        <v>447</v>
      </c>
    </row>
    <row r="329" spans="2:13" ht="17.100000000000001" customHeight="1" x14ac:dyDescent="0.25">
      <c r="B329" s="4" t="s">
        <v>445</v>
      </c>
      <c r="F329" s="4" t="s">
        <v>446</v>
      </c>
      <c r="I329" s="4" t="s">
        <v>430</v>
      </c>
      <c r="L329" s="4" t="s">
        <v>432</v>
      </c>
      <c r="M329" s="4" t="s">
        <v>448</v>
      </c>
    </row>
    <row r="330" spans="2:13" ht="17.100000000000001" customHeight="1" x14ac:dyDescent="0.25">
      <c r="B330" s="4" t="s">
        <v>449</v>
      </c>
      <c r="F330" s="4" t="s">
        <v>450</v>
      </c>
      <c r="I330" s="4" t="s">
        <v>451</v>
      </c>
      <c r="L330" s="13" t="s">
        <v>425</v>
      </c>
      <c r="M330" s="4" t="s">
        <v>404</v>
      </c>
    </row>
    <row r="331" spans="2:13" ht="17.100000000000001" customHeight="1" x14ac:dyDescent="0.25">
      <c r="B331" s="4" t="s">
        <v>452</v>
      </c>
      <c r="F331" s="4" t="s">
        <v>453</v>
      </c>
      <c r="I331" s="4" t="s">
        <v>454</v>
      </c>
      <c r="L331" s="4" t="s">
        <v>364</v>
      </c>
      <c r="M331" s="4" t="s">
        <v>455</v>
      </c>
    </row>
    <row r="332" spans="2:13" ht="17.100000000000001" customHeight="1" x14ac:dyDescent="0.25">
      <c r="B332" s="4" t="s">
        <v>456</v>
      </c>
      <c r="F332" s="4" t="s">
        <v>457</v>
      </c>
      <c r="I332" s="4" t="s">
        <v>402</v>
      </c>
      <c r="L332" s="4" t="s">
        <v>364</v>
      </c>
      <c r="M332" s="4" t="s">
        <v>404</v>
      </c>
    </row>
    <row r="333" spans="2:13" ht="17.100000000000001" customHeight="1" x14ac:dyDescent="0.25">
      <c r="B333" s="4" t="s">
        <v>458</v>
      </c>
      <c r="F333" s="4" t="s">
        <v>459</v>
      </c>
      <c r="I333" s="4" t="s">
        <v>402</v>
      </c>
      <c r="L333" s="4" t="s">
        <v>364</v>
      </c>
      <c r="M333" s="4" t="s">
        <v>404</v>
      </c>
    </row>
    <row r="334" spans="2:13" ht="17.100000000000001" customHeight="1" x14ac:dyDescent="0.25">
      <c r="B334" s="4" t="s">
        <v>460</v>
      </c>
      <c r="F334" s="4" t="s">
        <v>461</v>
      </c>
      <c r="I334" s="4" t="s">
        <v>462</v>
      </c>
      <c r="L334" s="4" t="s">
        <v>364</v>
      </c>
      <c r="M334" s="4" t="s">
        <v>455</v>
      </c>
    </row>
    <row r="335" spans="2:13" ht="17.100000000000001" customHeight="1" x14ac:dyDescent="0.25">
      <c r="B335" s="4" t="s">
        <v>463</v>
      </c>
      <c r="F335" s="4" t="s">
        <v>464</v>
      </c>
      <c r="I335" s="4" t="s">
        <v>462</v>
      </c>
      <c r="L335" s="4" t="s">
        <v>407</v>
      </c>
      <c r="M335" s="4" t="s">
        <v>455</v>
      </c>
    </row>
    <row r="336" spans="2:13" ht="17.100000000000001" customHeight="1" x14ac:dyDescent="0.25">
      <c r="B336" s="4" t="s">
        <v>465</v>
      </c>
      <c r="F336" s="4" t="s">
        <v>464</v>
      </c>
      <c r="I336" s="4" t="s">
        <v>466</v>
      </c>
      <c r="L336" s="4" t="s">
        <v>422</v>
      </c>
      <c r="M336" s="4" t="s">
        <v>404</v>
      </c>
    </row>
    <row r="337" spans="2:13" ht="17.100000000000001" customHeight="1" x14ac:dyDescent="0.25">
      <c r="B337" s="4" t="s">
        <v>467</v>
      </c>
      <c r="F337" s="4" t="s">
        <v>468</v>
      </c>
      <c r="I337" s="4" t="s">
        <v>469</v>
      </c>
      <c r="L337" s="13" t="s">
        <v>425</v>
      </c>
      <c r="M337" s="4" t="s">
        <v>455</v>
      </c>
    </row>
    <row r="338" spans="2:13" ht="17.100000000000001" customHeight="1" x14ac:dyDescent="0.25">
      <c r="B338" s="4" t="s">
        <v>470</v>
      </c>
      <c r="F338" s="4" t="s">
        <v>471</v>
      </c>
      <c r="I338" s="4" t="s">
        <v>430</v>
      </c>
      <c r="L338" s="4" t="s">
        <v>437</v>
      </c>
      <c r="M338" s="4" t="s">
        <v>447</v>
      </c>
    </row>
    <row r="339" spans="2:13" ht="17.100000000000001" customHeight="1" x14ac:dyDescent="0.25">
      <c r="B339" s="4" t="s">
        <v>470</v>
      </c>
      <c r="F339" s="4" t="s">
        <v>471</v>
      </c>
      <c r="I339" s="4" t="s">
        <v>430</v>
      </c>
      <c r="L339" s="4" t="s">
        <v>432</v>
      </c>
      <c r="M339" s="4" t="s">
        <v>448</v>
      </c>
    </row>
    <row r="340" spans="2:13" ht="17.100000000000001" customHeight="1" x14ac:dyDescent="0.25">
      <c r="B340" s="4" t="s">
        <v>472</v>
      </c>
      <c r="F340" s="4" t="s">
        <v>413</v>
      </c>
      <c r="I340" s="4" t="s">
        <v>469</v>
      </c>
      <c r="L340" s="4" t="s">
        <v>441</v>
      </c>
      <c r="M340" s="4" t="s">
        <v>473</v>
      </c>
    </row>
    <row r="341" spans="2:13" ht="17.100000000000001" customHeight="1" x14ac:dyDescent="0.25">
      <c r="B341" s="4" t="s">
        <v>474</v>
      </c>
      <c r="F341" s="4" t="s">
        <v>475</v>
      </c>
      <c r="I341" s="4" t="s">
        <v>469</v>
      </c>
      <c r="L341" s="13" t="s">
        <v>425</v>
      </c>
      <c r="M341" s="4" t="s">
        <v>455</v>
      </c>
    </row>
    <row r="342" spans="2:13" ht="17.100000000000001" customHeight="1" x14ac:dyDescent="0.25">
      <c r="B342" s="4" t="s">
        <v>476</v>
      </c>
      <c r="F342" s="4" t="s">
        <v>477</v>
      </c>
      <c r="I342" s="4" t="s">
        <v>402</v>
      </c>
      <c r="L342" s="4" t="s">
        <v>364</v>
      </c>
      <c r="M342" s="4" t="s">
        <v>404</v>
      </c>
    </row>
    <row r="343" spans="2:13" ht="17.100000000000001" customHeight="1" x14ac:dyDescent="0.25">
      <c r="B343" s="4" t="s">
        <v>478</v>
      </c>
      <c r="F343" s="4" t="s">
        <v>479</v>
      </c>
      <c r="I343" s="4" t="s">
        <v>402</v>
      </c>
      <c r="L343" s="13" t="s">
        <v>425</v>
      </c>
      <c r="M343" s="4" t="s">
        <v>404</v>
      </c>
    </row>
    <row r="344" spans="2:13" ht="17.100000000000001" customHeight="1" x14ac:dyDescent="0.25">
      <c r="B344" s="4" t="s">
        <v>480</v>
      </c>
      <c r="F344" s="4" t="s">
        <v>481</v>
      </c>
      <c r="I344" s="4" t="s">
        <v>482</v>
      </c>
      <c r="L344" s="4" t="s">
        <v>364</v>
      </c>
      <c r="M344" s="4" t="s">
        <v>404</v>
      </c>
    </row>
    <row r="345" spans="2:13" ht="17.100000000000001" customHeight="1" x14ac:dyDescent="0.25">
      <c r="B345" s="4" t="s">
        <v>483</v>
      </c>
      <c r="F345" s="4" t="s">
        <v>484</v>
      </c>
      <c r="I345" s="4" t="s">
        <v>485</v>
      </c>
      <c r="L345" s="4" t="s">
        <v>437</v>
      </c>
      <c r="M345" s="4" t="s">
        <v>404</v>
      </c>
    </row>
    <row r="346" spans="2:13" ht="17.100000000000001" customHeight="1" x14ac:dyDescent="0.25">
      <c r="B346" s="4" t="s">
        <v>486</v>
      </c>
      <c r="F346" s="4" t="s">
        <v>487</v>
      </c>
      <c r="I346" s="4" t="s">
        <v>488</v>
      </c>
      <c r="L346" s="13" t="s">
        <v>407</v>
      </c>
      <c r="M346" s="4" t="s">
        <v>404</v>
      </c>
    </row>
    <row r="347" spans="2:13" ht="17.100000000000001" customHeight="1" x14ac:dyDescent="0.25">
      <c r="B347" s="4" t="s">
        <v>489</v>
      </c>
      <c r="F347" s="4" t="s">
        <v>490</v>
      </c>
      <c r="I347" s="4" t="s">
        <v>402</v>
      </c>
      <c r="L347" s="4" t="s">
        <v>364</v>
      </c>
      <c r="M347" s="4" t="s">
        <v>404</v>
      </c>
    </row>
    <row r="348" spans="2:13" ht="17.100000000000001" customHeight="1" x14ac:dyDescent="0.25">
      <c r="B348" s="4" t="s">
        <v>491</v>
      </c>
      <c r="F348" s="4" t="s">
        <v>492</v>
      </c>
      <c r="I348" s="4" t="s">
        <v>402</v>
      </c>
      <c r="L348" s="13" t="s">
        <v>407</v>
      </c>
      <c r="M348" s="4" t="s">
        <v>404</v>
      </c>
    </row>
    <row r="349" spans="2:13" ht="17.100000000000001" customHeight="1" x14ac:dyDescent="0.25">
      <c r="B349" s="4" t="s">
        <v>493</v>
      </c>
      <c r="F349" s="4" t="s">
        <v>494</v>
      </c>
      <c r="I349" s="4" t="s">
        <v>495</v>
      </c>
      <c r="L349" s="4" t="s">
        <v>403</v>
      </c>
      <c r="M349" s="4" t="s">
        <v>438</v>
      </c>
    </row>
    <row r="350" spans="2:13" ht="17.100000000000001" customHeight="1" x14ac:dyDescent="0.25">
      <c r="B350" s="4" t="s">
        <v>496</v>
      </c>
      <c r="F350" s="4" t="s">
        <v>497</v>
      </c>
      <c r="I350" s="4" t="s">
        <v>402</v>
      </c>
      <c r="L350" s="4" t="s">
        <v>407</v>
      </c>
      <c r="M350" s="4" t="s">
        <v>404</v>
      </c>
    </row>
    <row r="351" spans="2:13" ht="17.100000000000001" customHeight="1" x14ac:dyDescent="0.25">
      <c r="B351" s="4" t="s">
        <v>498</v>
      </c>
      <c r="F351" s="4" t="s">
        <v>499</v>
      </c>
      <c r="I351" s="4" t="s">
        <v>500</v>
      </c>
      <c r="L351" s="4" t="s">
        <v>366</v>
      </c>
      <c r="M351" s="4" t="s">
        <v>404</v>
      </c>
    </row>
    <row r="352" spans="2:13" ht="17.100000000000001" customHeight="1" x14ac:dyDescent="0.25">
      <c r="B352" s="4" t="s">
        <v>498</v>
      </c>
      <c r="F352" s="4" t="s">
        <v>499</v>
      </c>
      <c r="I352" s="4" t="s">
        <v>501</v>
      </c>
      <c r="L352" s="4" t="s">
        <v>364</v>
      </c>
      <c r="M352" s="4" t="s">
        <v>404</v>
      </c>
    </row>
    <row r="353" spans="2:13" ht="17.100000000000001" customHeight="1" x14ac:dyDescent="0.25">
      <c r="B353" s="4" t="s">
        <v>502</v>
      </c>
      <c r="F353" s="4" t="s">
        <v>503</v>
      </c>
      <c r="I353" s="4" t="s">
        <v>469</v>
      </c>
      <c r="L353" s="4" t="s">
        <v>364</v>
      </c>
      <c r="M353" s="4" t="s">
        <v>455</v>
      </c>
    </row>
    <row r="354" spans="2:13" ht="17.100000000000001" customHeight="1" x14ac:dyDescent="0.25">
      <c r="B354" s="4" t="s">
        <v>504</v>
      </c>
      <c r="F354" s="4" t="s">
        <v>505</v>
      </c>
      <c r="I354" s="4" t="s">
        <v>402</v>
      </c>
      <c r="L354" s="4" t="s">
        <v>364</v>
      </c>
      <c r="M354" s="4" t="s">
        <v>404</v>
      </c>
    </row>
    <row r="355" spans="2:13" ht="17.100000000000001" customHeight="1" x14ac:dyDescent="0.25">
      <c r="B355" s="4" t="s">
        <v>506</v>
      </c>
      <c r="F355" s="4" t="s">
        <v>507</v>
      </c>
      <c r="I355" s="4" t="s">
        <v>508</v>
      </c>
      <c r="L355" s="4" t="s">
        <v>403</v>
      </c>
      <c r="M355" s="4" t="s">
        <v>404</v>
      </c>
    </row>
    <row r="356" spans="2:13" ht="17.100000000000001" customHeight="1" x14ac:dyDescent="0.25">
      <c r="B356" s="4" t="s">
        <v>509</v>
      </c>
      <c r="F356" s="4" t="s">
        <v>510</v>
      </c>
      <c r="I356" s="4" t="s">
        <v>430</v>
      </c>
      <c r="L356" s="4" t="s">
        <v>437</v>
      </c>
      <c r="M356" s="4" t="s">
        <v>447</v>
      </c>
    </row>
    <row r="357" spans="2:13" ht="17.100000000000001" customHeight="1" x14ac:dyDescent="0.25">
      <c r="B357" s="4" t="s">
        <v>509</v>
      </c>
      <c r="F357" s="4" t="s">
        <v>510</v>
      </c>
      <c r="I357" s="4" t="s">
        <v>430</v>
      </c>
      <c r="L357" s="4" t="s">
        <v>432</v>
      </c>
      <c r="M357" s="4" t="s">
        <v>448</v>
      </c>
    </row>
    <row r="359" spans="2:13" ht="17.100000000000001" customHeight="1" x14ac:dyDescent="0.25">
      <c r="B359" s="4" t="s">
        <v>511</v>
      </c>
    </row>
    <row r="360" spans="2:13" ht="17.100000000000001" customHeight="1" x14ac:dyDescent="0.25">
      <c r="B360" s="4" t="s">
        <v>512</v>
      </c>
    </row>
    <row r="361" spans="2:13" ht="17.100000000000001" customHeight="1" x14ac:dyDescent="0.25">
      <c r="B361" s="4" t="s">
        <v>513</v>
      </c>
    </row>
    <row r="362" spans="2:13" ht="17.100000000000001" customHeight="1" x14ac:dyDescent="0.25">
      <c r="B362" s="4" t="s">
        <v>514</v>
      </c>
    </row>
    <row r="400" spans="1:9" ht="17.100000000000001" customHeight="1" x14ac:dyDescent="0.25">
      <c r="A400" s="108" t="s">
        <v>515</v>
      </c>
      <c r="B400" s="22"/>
      <c r="C400" s="22" t="s">
        <v>516</v>
      </c>
      <c r="D400" s="22"/>
      <c r="E400" s="22"/>
      <c r="F400" s="109" t="s">
        <v>517</v>
      </c>
      <c r="H400" s="21"/>
      <c r="I400" s="21"/>
    </row>
    <row r="401" spans="1:14" ht="17.100000000000001" customHeight="1" x14ac:dyDescent="0.25">
      <c r="A401" s="81" t="s">
        <v>518</v>
      </c>
      <c r="B401" s="22" t="s">
        <v>519</v>
      </c>
      <c r="C401" s="22" t="s">
        <v>520</v>
      </c>
      <c r="D401" s="22" t="s">
        <v>521</v>
      </c>
      <c r="E401" s="22" t="s">
        <v>522</v>
      </c>
      <c r="F401" s="109"/>
      <c r="H401" s="21"/>
      <c r="I401" s="21"/>
    </row>
    <row r="402" spans="1:14" ht="17.100000000000001" customHeight="1" x14ac:dyDescent="0.25">
      <c r="A402" s="81" t="s">
        <v>523</v>
      </c>
      <c r="B402" s="22">
        <v>12</v>
      </c>
      <c r="C402" s="110"/>
      <c r="D402" s="110"/>
      <c r="E402" s="110"/>
      <c r="F402" s="111">
        <v>6.6</v>
      </c>
      <c r="H402" s="21"/>
      <c r="I402" s="21"/>
    </row>
    <row r="403" spans="1:14" ht="17.100000000000001" customHeight="1" x14ac:dyDescent="0.25">
      <c r="A403" s="81" t="s">
        <v>524</v>
      </c>
      <c r="B403" s="22">
        <v>16</v>
      </c>
      <c r="C403" s="110">
        <v>5.44</v>
      </c>
      <c r="D403" s="110">
        <v>6.47</v>
      </c>
      <c r="E403" s="110">
        <v>7.16</v>
      </c>
      <c r="F403" s="111"/>
      <c r="H403" s="21"/>
      <c r="I403" s="21"/>
    </row>
    <row r="404" spans="1:14" ht="17.100000000000001" customHeight="1" x14ac:dyDescent="0.25">
      <c r="A404" s="81" t="s">
        <v>525</v>
      </c>
      <c r="B404" s="22">
        <v>20</v>
      </c>
      <c r="C404" s="110"/>
      <c r="D404" s="110"/>
      <c r="E404" s="110"/>
      <c r="F404" s="111">
        <v>10.199999999999999</v>
      </c>
      <c r="H404" s="21"/>
      <c r="I404" s="21"/>
    </row>
    <row r="405" spans="1:14" ht="17.100000000000001" customHeight="1" x14ac:dyDescent="0.25">
      <c r="A405" s="81" t="s">
        <v>526</v>
      </c>
      <c r="B405" s="22">
        <v>28</v>
      </c>
      <c r="C405" s="110"/>
      <c r="D405" s="110"/>
      <c r="E405" s="110"/>
      <c r="F405" s="111">
        <v>13.6</v>
      </c>
      <c r="H405" s="21"/>
      <c r="I405" s="21"/>
    </row>
    <row r="406" spans="1:14" ht="17.100000000000001" customHeight="1" x14ac:dyDescent="0.25">
      <c r="A406" s="81" t="s">
        <v>527</v>
      </c>
      <c r="B406" s="22">
        <v>36</v>
      </c>
      <c r="C406" s="110"/>
      <c r="D406" s="110"/>
      <c r="E406" s="110"/>
      <c r="F406" s="111">
        <v>16.8</v>
      </c>
      <c r="H406" s="21"/>
      <c r="I406" s="21"/>
    </row>
    <row r="407" spans="1:14" ht="17.100000000000001" customHeight="1" x14ac:dyDescent="0.25">
      <c r="A407" s="81" t="s">
        <v>528</v>
      </c>
      <c r="B407" s="22">
        <v>44</v>
      </c>
      <c r="C407" s="110"/>
      <c r="D407" s="110"/>
      <c r="E407" s="110"/>
      <c r="F407" s="111">
        <v>19.899999999999999</v>
      </c>
      <c r="H407" s="21"/>
      <c r="I407" s="21"/>
    </row>
    <row r="408" spans="1:14" ht="17.100000000000001" customHeight="1" x14ac:dyDescent="0.25">
      <c r="H408" s="21"/>
      <c r="I408" s="21"/>
    </row>
    <row r="409" spans="1:14" ht="17.100000000000001" customHeight="1" x14ac:dyDescent="0.25">
      <c r="A409" s="108" t="s">
        <v>529</v>
      </c>
      <c r="B409" s="22"/>
      <c r="C409" s="112" t="s">
        <v>516</v>
      </c>
      <c r="D409" s="112"/>
      <c r="E409" s="112"/>
      <c r="F409" s="113" t="s">
        <v>517</v>
      </c>
      <c r="H409" s="21"/>
      <c r="I409" s="21"/>
      <c r="K409" s="114"/>
    </row>
    <row r="410" spans="1:14" ht="17.100000000000001" customHeight="1" x14ac:dyDescent="0.25">
      <c r="A410" s="81"/>
      <c r="B410" s="22" t="s">
        <v>519</v>
      </c>
      <c r="C410" s="112" t="s">
        <v>520</v>
      </c>
      <c r="D410" s="112" t="s">
        <v>521</v>
      </c>
      <c r="E410" s="112" t="s">
        <v>522</v>
      </c>
      <c r="F410" s="109"/>
      <c r="H410" s="21"/>
      <c r="I410" s="21"/>
      <c r="K410" s="114"/>
      <c r="N410" s="115" t="s">
        <v>530</v>
      </c>
    </row>
    <row r="411" spans="1:14" ht="17.100000000000001" customHeight="1" x14ac:dyDescent="0.25">
      <c r="A411" s="81"/>
      <c r="B411" s="22">
        <v>5</v>
      </c>
      <c r="C411" s="110">
        <v>2.5499999999999998</v>
      </c>
      <c r="D411" s="110">
        <v>3.04</v>
      </c>
      <c r="E411" s="110">
        <v>3.04</v>
      </c>
      <c r="F411" s="111">
        <v>3.44</v>
      </c>
      <c r="H411" s="21"/>
      <c r="I411" s="21"/>
      <c r="K411" s="114"/>
    </row>
    <row r="412" spans="1:14" ht="17.100000000000001" customHeight="1" x14ac:dyDescent="0.25">
      <c r="A412" s="81"/>
      <c r="B412" s="22">
        <v>10</v>
      </c>
      <c r="C412" s="110">
        <v>4.01</v>
      </c>
      <c r="D412" s="110">
        <v>4.7699999999999996</v>
      </c>
      <c r="E412" s="110">
        <v>5.27</v>
      </c>
      <c r="F412" s="111">
        <v>5.79</v>
      </c>
      <c r="H412" s="21"/>
      <c r="I412" s="21"/>
      <c r="K412" s="114"/>
    </row>
    <row r="413" spans="1:14" ht="17.100000000000001" customHeight="1" x14ac:dyDescent="0.25">
      <c r="A413" s="81"/>
      <c r="B413" s="22">
        <v>15</v>
      </c>
      <c r="C413" s="110">
        <v>5.22</v>
      </c>
      <c r="D413" s="110">
        <v>6.2</v>
      </c>
      <c r="E413" s="110">
        <v>6.86</v>
      </c>
      <c r="F413" s="111">
        <v>7.85</v>
      </c>
      <c r="H413" s="21"/>
      <c r="I413" s="21"/>
      <c r="K413" s="114"/>
    </row>
    <row r="414" spans="1:14" ht="17.100000000000001" customHeight="1" x14ac:dyDescent="0.25">
      <c r="A414" s="81"/>
      <c r="B414" s="22">
        <v>20</v>
      </c>
      <c r="C414" s="110">
        <v>6.29</v>
      </c>
      <c r="D414" s="110">
        <v>7.48</v>
      </c>
      <c r="E414" s="110">
        <v>8.2799999999999994</v>
      </c>
      <c r="F414" s="111">
        <v>9.74</v>
      </c>
      <c r="H414" s="21"/>
      <c r="I414" s="21"/>
      <c r="K414" s="114"/>
    </row>
    <row r="415" spans="1:14" ht="17.100000000000001" customHeight="1" x14ac:dyDescent="0.25">
      <c r="A415" s="81"/>
      <c r="B415" s="22">
        <v>25</v>
      </c>
      <c r="C415" s="110">
        <v>7.27</v>
      </c>
      <c r="D415" s="110">
        <v>8.65</v>
      </c>
      <c r="E415" s="110">
        <v>9.57</v>
      </c>
      <c r="F415" s="111">
        <v>11.51</v>
      </c>
      <c r="H415" s="21"/>
      <c r="I415" s="21"/>
    </row>
    <row r="416" spans="1:14" ht="17.100000000000001" customHeight="1" x14ac:dyDescent="0.25">
      <c r="A416" s="81"/>
      <c r="B416" s="22">
        <v>30</v>
      </c>
      <c r="C416" s="110">
        <v>8.19</v>
      </c>
      <c r="D416" s="110">
        <v>9.7899999999999991</v>
      </c>
      <c r="E416" s="110">
        <v>10.77</v>
      </c>
      <c r="F416" s="111">
        <v>13.2</v>
      </c>
      <c r="H416" s="21"/>
      <c r="I416" s="21"/>
    </row>
    <row r="418" spans="1:7" ht="17.100000000000001" customHeight="1" x14ac:dyDescent="0.25">
      <c r="A418" s="13" t="s">
        <v>531</v>
      </c>
    </row>
    <row r="420" spans="1:7" ht="17.100000000000001" customHeight="1" x14ac:dyDescent="0.25">
      <c r="A420" s="116"/>
      <c r="B420" s="117" t="s">
        <v>532</v>
      </c>
      <c r="C420" s="117" t="s">
        <v>533</v>
      </c>
      <c r="D420" s="117" t="s">
        <v>534</v>
      </c>
      <c r="E420" s="117" t="s">
        <v>535</v>
      </c>
      <c r="F420" s="117" t="s">
        <v>536</v>
      </c>
    </row>
    <row r="421" spans="1:7" ht="17.100000000000001" customHeight="1" x14ac:dyDescent="0.25">
      <c r="A421" s="118" t="s">
        <v>537</v>
      </c>
      <c r="B421" s="4">
        <v>300</v>
      </c>
      <c r="C421" s="4">
        <v>370</v>
      </c>
      <c r="D421" s="4">
        <v>450</v>
      </c>
      <c r="E421" s="4">
        <v>575</v>
      </c>
      <c r="F421" s="4">
        <v>750</v>
      </c>
      <c r="G421" s="6"/>
    </row>
    <row r="422" spans="1:7" ht="17.100000000000001" customHeight="1" x14ac:dyDescent="0.25">
      <c r="A422" s="118" t="s">
        <v>538</v>
      </c>
      <c r="B422" s="119">
        <v>2</v>
      </c>
      <c r="C422" s="119">
        <v>2.2999999999999998</v>
      </c>
      <c r="D422" s="119">
        <v>3.5</v>
      </c>
      <c r="E422" s="119">
        <v>4.5</v>
      </c>
      <c r="F422" s="119">
        <v>5.6</v>
      </c>
      <c r="G422" s="6"/>
    </row>
    <row r="423" spans="1:7" ht="17.100000000000001" customHeight="1" x14ac:dyDescent="0.25">
      <c r="A423" s="118" t="s">
        <v>519</v>
      </c>
      <c r="B423" s="32">
        <v>1.44</v>
      </c>
      <c r="C423" s="32">
        <v>1.62</v>
      </c>
      <c r="D423" s="32">
        <v>2.3199999999999998</v>
      </c>
      <c r="E423" s="32">
        <v>2.87</v>
      </c>
      <c r="F423" s="32">
        <v>3.46</v>
      </c>
      <c r="G423" s="6"/>
    </row>
    <row r="424" spans="1:7" ht="17.100000000000001" customHeight="1" x14ac:dyDescent="0.25">
      <c r="A424" s="118" t="s">
        <v>539</v>
      </c>
      <c r="B424" s="32">
        <v>0.22</v>
      </c>
      <c r="C424" s="32">
        <v>0.24</v>
      </c>
      <c r="D424" s="32">
        <v>0.35</v>
      </c>
      <c r="E424" s="32">
        <v>0.43</v>
      </c>
      <c r="F424" s="32">
        <v>0.52</v>
      </c>
      <c r="G424" s="6"/>
    </row>
    <row r="425" spans="1:7" ht="17.100000000000001" customHeight="1" x14ac:dyDescent="0.25">
      <c r="A425" s="118" t="s">
        <v>540</v>
      </c>
      <c r="B425" s="32">
        <v>0.22</v>
      </c>
      <c r="C425" s="32">
        <v>0.24</v>
      </c>
      <c r="D425" s="32">
        <v>0.35</v>
      </c>
      <c r="E425" s="32">
        <v>0.43</v>
      </c>
      <c r="F425" s="32">
        <v>0.52</v>
      </c>
      <c r="G425" s="6"/>
    </row>
    <row r="426" spans="1:7" ht="17.100000000000001" customHeight="1" x14ac:dyDescent="0.25">
      <c r="A426" s="118" t="s">
        <v>541</v>
      </c>
      <c r="B426" s="4">
        <v>1000</v>
      </c>
      <c r="C426" s="4">
        <v>1100</v>
      </c>
      <c r="D426" s="4">
        <v>1600</v>
      </c>
      <c r="E426" s="4">
        <v>2000</v>
      </c>
      <c r="F426" s="4">
        <v>2400</v>
      </c>
      <c r="G426" s="6"/>
    </row>
    <row r="427" spans="1:7" ht="17.100000000000001" customHeight="1" x14ac:dyDescent="0.25">
      <c r="A427" s="6"/>
      <c r="B427" s="6"/>
      <c r="C427" s="120"/>
      <c r="D427" s="120"/>
      <c r="E427" s="120"/>
      <c r="F427" s="120"/>
      <c r="G427" s="6"/>
    </row>
    <row r="428" spans="1:7" ht="17.100000000000001" customHeight="1" x14ac:dyDescent="0.25">
      <c r="A428" s="6"/>
      <c r="B428" s="6"/>
      <c r="C428" s="120"/>
      <c r="D428" s="120"/>
      <c r="E428" s="120"/>
      <c r="F428" s="120"/>
      <c r="G428" s="6"/>
    </row>
    <row r="433" spans="1:17" ht="17.100000000000001" customHeight="1" x14ac:dyDescent="0.2">
      <c r="A433" s="24" t="s">
        <v>542</v>
      </c>
      <c r="B433" s="121" t="s">
        <v>543</v>
      </c>
      <c r="C433" s="121" t="s">
        <v>544</v>
      </c>
      <c r="D433" s="121" t="s">
        <v>545</v>
      </c>
      <c r="E433" s="121" t="s">
        <v>546</v>
      </c>
      <c r="F433" s="121" t="s">
        <v>547</v>
      </c>
      <c r="G433" s="121" t="s">
        <v>548</v>
      </c>
      <c r="H433" s="121" t="s">
        <v>549</v>
      </c>
      <c r="I433" s="121" t="s">
        <v>550</v>
      </c>
      <c r="J433" s="121" t="s">
        <v>551</v>
      </c>
      <c r="K433" s="121" t="s">
        <v>552</v>
      </c>
    </row>
    <row r="434" spans="1:17" ht="17.100000000000001" customHeight="1" x14ac:dyDescent="0.2">
      <c r="A434" s="21" t="s">
        <v>553</v>
      </c>
      <c r="B434" s="122">
        <v>12</v>
      </c>
      <c r="C434" s="122">
        <v>16</v>
      </c>
      <c r="D434" s="122">
        <v>20</v>
      </c>
      <c r="E434" s="122">
        <v>25</v>
      </c>
      <c r="F434" s="122">
        <v>30</v>
      </c>
      <c r="G434" s="122">
        <v>35</v>
      </c>
      <c r="H434" s="122">
        <v>40</v>
      </c>
      <c r="I434" s="122">
        <v>45</v>
      </c>
      <c r="J434" s="122">
        <v>50</v>
      </c>
      <c r="K434" s="122">
        <v>53</v>
      </c>
    </row>
    <row r="435" spans="1:17" ht="17.100000000000001" customHeight="1" x14ac:dyDescent="0.2">
      <c r="A435" s="21" t="s">
        <v>554</v>
      </c>
      <c r="B435" s="122">
        <f t="shared" ref="B435:K435" si="0">B434/1.5</f>
        <v>8</v>
      </c>
      <c r="C435" s="122">
        <f t="shared" si="0"/>
        <v>10.666666666666666</v>
      </c>
      <c r="D435" s="122">
        <f t="shared" si="0"/>
        <v>13.333333333333334</v>
      </c>
      <c r="E435" s="122">
        <f t="shared" si="0"/>
        <v>16.666666666666668</v>
      </c>
      <c r="F435" s="122">
        <f t="shared" si="0"/>
        <v>20</v>
      </c>
      <c r="G435" s="122">
        <f t="shared" si="0"/>
        <v>23.333333333333332</v>
      </c>
      <c r="H435" s="122">
        <f t="shared" si="0"/>
        <v>26.666666666666668</v>
      </c>
      <c r="I435" s="122">
        <f t="shared" si="0"/>
        <v>30</v>
      </c>
      <c r="J435" s="122">
        <f t="shared" si="0"/>
        <v>33.333333333333336</v>
      </c>
      <c r="K435" s="122">
        <f t="shared" si="0"/>
        <v>35.333333333333336</v>
      </c>
    </row>
    <row r="436" spans="1:17" ht="17.100000000000001" customHeight="1" x14ac:dyDescent="0.2">
      <c r="A436" s="21" t="s">
        <v>555</v>
      </c>
      <c r="B436" s="121" t="s">
        <v>556</v>
      </c>
      <c r="C436" s="123">
        <v>0.89</v>
      </c>
      <c r="D436" s="123">
        <v>1.03</v>
      </c>
      <c r="E436" s="123">
        <v>1.2</v>
      </c>
      <c r="F436" s="123">
        <v>1.35</v>
      </c>
      <c r="G436" s="123">
        <v>1.5</v>
      </c>
      <c r="H436" s="123">
        <v>1.64</v>
      </c>
      <c r="I436" s="123" t="s">
        <v>557</v>
      </c>
      <c r="J436" s="123">
        <v>1.9</v>
      </c>
      <c r="K436" s="123" t="s">
        <v>558</v>
      </c>
    </row>
    <row r="437" spans="1:17" ht="17.100000000000001" customHeight="1" x14ac:dyDescent="0.2">
      <c r="A437" s="21" t="s">
        <v>559</v>
      </c>
      <c r="B437" s="121">
        <v>1.57</v>
      </c>
      <c r="C437" s="123">
        <v>1.9</v>
      </c>
      <c r="D437" s="123">
        <v>2.21</v>
      </c>
      <c r="E437" s="123">
        <v>2.56</v>
      </c>
      <c r="F437" s="123">
        <v>2.9</v>
      </c>
      <c r="G437" s="123">
        <v>3.21</v>
      </c>
      <c r="H437" s="123">
        <v>3.51</v>
      </c>
      <c r="I437" s="123">
        <v>3.8</v>
      </c>
      <c r="J437" s="123">
        <v>4.07</v>
      </c>
      <c r="K437" s="123">
        <v>4.16</v>
      </c>
    </row>
    <row r="438" spans="1:17" ht="17.100000000000001" customHeight="1" x14ac:dyDescent="0.2">
      <c r="A438" s="21" t="s">
        <v>560</v>
      </c>
      <c r="B438" s="121">
        <v>27000</v>
      </c>
      <c r="C438" s="121">
        <v>29000</v>
      </c>
      <c r="D438" s="121">
        <v>30000</v>
      </c>
      <c r="E438" s="124">
        <v>31500</v>
      </c>
      <c r="F438" s="124">
        <v>32800</v>
      </c>
      <c r="G438" s="121">
        <v>34000</v>
      </c>
      <c r="H438" s="121">
        <v>35000</v>
      </c>
      <c r="I438" s="121">
        <v>36000</v>
      </c>
      <c r="J438" s="121">
        <v>37000</v>
      </c>
      <c r="K438" s="121">
        <v>38000</v>
      </c>
    </row>
    <row r="439" spans="1:17" ht="17.100000000000001" customHeight="1" x14ac:dyDescent="0.2">
      <c r="A439" s="21" t="s">
        <v>561</v>
      </c>
      <c r="B439" s="123">
        <v>1.75</v>
      </c>
      <c r="C439" s="123">
        <v>1.75</v>
      </c>
      <c r="D439" s="123">
        <v>1.75</v>
      </c>
      <c r="E439" s="123">
        <v>1.75</v>
      </c>
      <c r="F439" s="123">
        <v>1.75</v>
      </c>
      <c r="G439" s="123">
        <v>1.75</v>
      </c>
      <c r="H439" s="123">
        <v>1.75</v>
      </c>
      <c r="I439" s="123">
        <v>1.75</v>
      </c>
      <c r="J439" s="123">
        <v>1.75</v>
      </c>
      <c r="K439" s="123">
        <v>1.8</v>
      </c>
    </row>
    <row r="440" spans="1:17" ht="17.100000000000001" customHeight="1" x14ac:dyDescent="0.2">
      <c r="A440" s="21" t="s">
        <v>562</v>
      </c>
      <c r="B440" s="123">
        <v>3.5</v>
      </c>
      <c r="C440" s="123">
        <v>3.5</v>
      </c>
      <c r="D440" s="123">
        <v>3.5</v>
      </c>
      <c r="E440" s="123">
        <v>3.5</v>
      </c>
      <c r="F440" s="123">
        <v>3.5</v>
      </c>
      <c r="G440" s="123">
        <v>3.5</v>
      </c>
      <c r="H440" s="123">
        <v>3.5</v>
      </c>
      <c r="I440" s="123">
        <v>3.5</v>
      </c>
      <c r="J440" s="123">
        <v>3.5</v>
      </c>
      <c r="K440" s="123">
        <v>3.3</v>
      </c>
    </row>
    <row r="441" spans="1:17" ht="17.100000000000001" customHeight="1" x14ac:dyDescent="0.2">
      <c r="A441" s="21" t="s">
        <v>563</v>
      </c>
      <c r="B441" s="123">
        <v>0.75</v>
      </c>
      <c r="C441" s="123">
        <v>0.75</v>
      </c>
      <c r="D441" s="123">
        <v>0.75</v>
      </c>
      <c r="E441" s="123">
        <v>0.75</v>
      </c>
      <c r="F441" s="123">
        <v>0.75</v>
      </c>
      <c r="G441" s="123">
        <v>0.75</v>
      </c>
      <c r="H441" s="123">
        <v>0.75</v>
      </c>
      <c r="I441" s="123">
        <v>0.75</v>
      </c>
      <c r="J441" s="123">
        <v>0.75</v>
      </c>
      <c r="K441" s="123">
        <v>0.73</v>
      </c>
    </row>
    <row r="442" spans="1:17" ht="17.100000000000001" customHeight="1" x14ac:dyDescent="0.2">
      <c r="A442" s="21" t="s">
        <v>564</v>
      </c>
      <c r="B442" s="123">
        <v>0.39</v>
      </c>
      <c r="C442" s="123">
        <v>0.39</v>
      </c>
      <c r="D442" s="123">
        <v>0.39</v>
      </c>
      <c r="E442" s="123">
        <v>0.39</v>
      </c>
      <c r="F442" s="123">
        <v>0.39</v>
      </c>
      <c r="G442" s="123">
        <v>0.39</v>
      </c>
      <c r="H442" s="123">
        <v>0.39</v>
      </c>
      <c r="I442" s="123">
        <v>0.39</v>
      </c>
      <c r="J442" s="123">
        <v>0.39</v>
      </c>
      <c r="K442" s="123">
        <v>0.38</v>
      </c>
    </row>
    <row r="443" spans="1:17" ht="17.100000000000001" customHeight="1" x14ac:dyDescent="0.2">
      <c r="A443" s="21" t="s">
        <v>565</v>
      </c>
      <c r="B443" s="125">
        <v>8.0000000000000004E-4</v>
      </c>
      <c r="C443" s="125">
        <v>1E-3</v>
      </c>
      <c r="D443" s="125">
        <v>1.1999999999999999E-3</v>
      </c>
      <c r="E443" s="125">
        <v>1.2999999999999999E-3</v>
      </c>
      <c r="F443" s="125">
        <v>1.5E-3</v>
      </c>
      <c r="G443" s="125">
        <v>1.6000000000000001E-3</v>
      </c>
      <c r="H443" s="125">
        <v>1.8E-3</v>
      </c>
      <c r="I443" s="125">
        <v>1.9E-3</v>
      </c>
      <c r="J443" s="125">
        <v>2.0999999999999999E-3</v>
      </c>
      <c r="K443" s="125">
        <v>2.2000000000000001E-3</v>
      </c>
    </row>
    <row r="444" spans="1:17" ht="17.100000000000001" customHeight="1" x14ac:dyDescent="0.2">
      <c r="A444" s="21" t="s">
        <v>566</v>
      </c>
      <c r="B444" s="125">
        <v>7.4000000000000003E-3</v>
      </c>
      <c r="C444" s="125">
        <v>9.7999999999999997E-3</v>
      </c>
      <c r="D444" s="125">
        <v>1.23E-2</v>
      </c>
      <c r="E444" s="125">
        <v>1.54E-2</v>
      </c>
      <c r="F444" s="125">
        <v>1.8499999999999999E-2</v>
      </c>
      <c r="G444" s="125">
        <v>2.1499999999999998E-2</v>
      </c>
      <c r="H444" s="125">
        <v>2.46E-2</v>
      </c>
      <c r="I444" s="125">
        <v>2.7699999999999999E-2</v>
      </c>
      <c r="J444" s="125">
        <v>3.0800000000000001E-2</v>
      </c>
      <c r="K444" s="125">
        <v>2.12E-2</v>
      </c>
    </row>
    <row r="448" spans="1:17" s="20" customFormat="1" ht="17.100000000000001" customHeight="1" x14ac:dyDescent="0.25">
      <c r="A448" s="126" t="s">
        <v>567</v>
      </c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</row>
    <row r="449" spans="1:17" ht="17.100000000000001" customHeight="1" x14ac:dyDescent="0.25">
      <c r="A449" s="21" t="s">
        <v>568</v>
      </c>
      <c r="B449" s="21"/>
      <c r="C449" s="21"/>
      <c r="D449" s="21"/>
      <c r="E449" s="21"/>
      <c r="F449" s="21"/>
      <c r="G449" s="21" t="s">
        <v>569</v>
      </c>
      <c r="H449" s="21"/>
      <c r="I449" s="21"/>
      <c r="J449" s="21"/>
      <c r="K449" s="21"/>
      <c r="L449" s="21"/>
      <c r="M449" s="21"/>
      <c r="N449" s="21"/>
      <c r="O449" s="21"/>
      <c r="P449" s="128"/>
      <c r="Q449" s="128"/>
    </row>
    <row r="450" spans="1:17" ht="17.100000000000001" customHeight="1" x14ac:dyDescent="0.25">
      <c r="A450" s="129" t="s">
        <v>570</v>
      </c>
      <c r="B450" s="129" t="s">
        <v>571</v>
      </c>
      <c r="C450" s="130"/>
      <c r="D450" s="130"/>
      <c r="E450" s="129" t="s">
        <v>572</v>
      </c>
      <c r="F450" s="129" t="s">
        <v>573</v>
      </c>
      <c r="G450" s="130" t="s">
        <v>574</v>
      </c>
      <c r="H450" s="130" t="s">
        <v>575</v>
      </c>
      <c r="I450" s="130"/>
      <c r="J450" s="130" t="s">
        <v>576</v>
      </c>
      <c r="K450" s="130" t="s">
        <v>577</v>
      </c>
      <c r="L450" s="130" t="s">
        <v>578</v>
      </c>
      <c r="M450" s="130" t="s">
        <v>579</v>
      </c>
      <c r="N450" s="130" t="s">
        <v>541</v>
      </c>
      <c r="O450" s="130" t="s">
        <v>580</v>
      </c>
      <c r="P450" s="130" t="s">
        <v>581</v>
      </c>
      <c r="Q450" s="130" t="s">
        <v>582</v>
      </c>
    </row>
    <row r="451" spans="1:17" ht="17.100000000000001" customHeight="1" x14ac:dyDescent="0.25">
      <c r="A451" s="130"/>
      <c r="B451" s="130"/>
      <c r="C451" s="130"/>
      <c r="D451" s="130"/>
      <c r="E451" s="130" t="s">
        <v>583</v>
      </c>
      <c r="F451" s="130" t="s">
        <v>583</v>
      </c>
      <c r="G451" s="130" t="s">
        <v>584</v>
      </c>
      <c r="H451" s="130"/>
      <c r="I451" s="130"/>
      <c r="J451" s="130"/>
      <c r="K451" s="130"/>
      <c r="L451" s="130"/>
      <c r="M451" s="130"/>
      <c r="N451" s="130" t="s">
        <v>584</v>
      </c>
      <c r="O451" s="130"/>
      <c r="P451" s="130" t="s">
        <v>585</v>
      </c>
      <c r="Q451" s="130" t="s">
        <v>585</v>
      </c>
    </row>
    <row r="452" spans="1:17" ht="17.100000000000001" customHeight="1" x14ac:dyDescent="0.25">
      <c r="A452" s="130" t="s">
        <v>586</v>
      </c>
      <c r="B452" s="25" t="s">
        <v>587</v>
      </c>
      <c r="C452" s="41"/>
      <c r="D452" s="26"/>
      <c r="E452" s="130">
        <v>17</v>
      </c>
      <c r="F452" s="130">
        <v>19</v>
      </c>
      <c r="G452" s="130">
        <v>15</v>
      </c>
      <c r="H452" s="130">
        <v>500</v>
      </c>
      <c r="I452" s="130"/>
      <c r="J452" s="130">
        <v>0</v>
      </c>
      <c r="K452" s="131">
        <v>8.0000000000000002E-3</v>
      </c>
      <c r="L452" s="130">
        <v>0</v>
      </c>
      <c r="M452" s="130">
        <v>3.0000000000000001E-3</v>
      </c>
      <c r="N452" s="130">
        <v>75</v>
      </c>
      <c r="O452" s="130">
        <v>32.5</v>
      </c>
      <c r="P452" s="130">
        <v>0</v>
      </c>
      <c r="Q452" s="130">
        <v>0</v>
      </c>
    </row>
    <row r="453" spans="1:17" ht="17.100000000000001" customHeight="1" x14ac:dyDescent="0.25">
      <c r="A453" s="130"/>
      <c r="B453" s="25" t="s">
        <v>588</v>
      </c>
      <c r="C453" s="41"/>
      <c r="D453" s="26"/>
      <c r="E453" s="130">
        <v>18</v>
      </c>
      <c r="F453" s="130">
        <v>20</v>
      </c>
      <c r="G453" s="130">
        <v>25</v>
      </c>
      <c r="H453" s="130">
        <v>1000</v>
      </c>
      <c r="I453" s="130"/>
      <c r="J453" s="130">
        <v>0</v>
      </c>
      <c r="K453" s="131">
        <v>4.0000000000000001E-3</v>
      </c>
      <c r="L453" s="130">
        <v>0</v>
      </c>
      <c r="M453" s="130">
        <v>2E-3</v>
      </c>
      <c r="N453" s="130">
        <v>125</v>
      </c>
      <c r="O453" s="130">
        <v>35</v>
      </c>
      <c r="P453" s="130">
        <v>0</v>
      </c>
      <c r="Q453" s="130">
        <v>0</v>
      </c>
    </row>
    <row r="454" spans="1:17" ht="17.100000000000001" customHeight="1" x14ac:dyDescent="0.25">
      <c r="A454" s="130"/>
      <c r="B454" s="25" t="s">
        <v>589</v>
      </c>
      <c r="C454" s="41"/>
      <c r="D454" s="26"/>
      <c r="E454" s="130">
        <v>19.5</v>
      </c>
      <c r="F454" s="130">
        <v>21.5</v>
      </c>
      <c r="G454" s="130">
        <v>30</v>
      </c>
      <c r="H454" s="130">
        <v>1300</v>
      </c>
      <c r="I454" s="130"/>
      <c r="J454" s="130">
        <v>0</v>
      </c>
      <c r="K454" s="131">
        <v>2.5000000000000001E-3</v>
      </c>
      <c r="L454" s="130">
        <v>0</v>
      </c>
      <c r="M454" s="130">
        <v>1E-3</v>
      </c>
      <c r="N454" s="130">
        <v>175</v>
      </c>
      <c r="O454" s="130">
        <v>38.75</v>
      </c>
      <c r="P454" s="130">
        <v>0</v>
      </c>
      <c r="Q454" s="130">
        <v>0</v>
      </c>
    </row>
    <row r="455" spans="1:17" ht="17.100000000000001" customHeight="1" x14ac:dyDescent="0.25">
      <c r="A455" s="130"/>
      <c r="B455" s="25" t="s">
        <v>590</v>
      </c>
      <c r="C455" s="41"/>
      <c r="D455" s="26"/>
      <c r="E455" s="130">
        <v>18</v>
      </c>
      <c r="F455" s="130">
        <v>20</v>
      </c>
      <c r="G455" s="130">
        <v>10</v>
      </c>
      <c r="H455" s="130">
        <v>400</v>
      </c>
      <c r="I455" s="130"/>
      <c r="J455" s="130">
        <v>0</v>
      </c>
      <c r="K455" s="131">
        <v>9.0000000000000011E-3</v>
      </c>
      <c r="L455" s="130">
        <v>0</v>
      </c>
      <c r="M455" s="130">
        <v>3.0000000000000001E-3</v>
      </c>
      <c r="N455" s="130">
        <v>50</v>
      </c>
      <c r="O455" s="130">
        <v>30</v>
      </c>
      <c r="P455" s="130">
        <v>0</v>
      </c>
      <c r="Q455" s="130">
        <v>0</v>
      </c>
    </row>
    <row r="456" spans="1:17" ht="17.100000000000001" customHeight="1" x14ac:dyDescent="0.25">
      <c r="A456" s="130"/>
      <c r="B456" s="25" t="s">
        <v>591</v>
      </c>
      <c r="C456" s="41"/>
      <c r="D456" s="26"/>
      <c r="E456" s="130">
        <v>19</v>
      </c>
      <c r="F456" s="130">
        <v>21</v>
      </c>
      <c r="G456" s="130">
        <v>15</v>
      </c>
      <c r="H456" s="130">
        <v>600</v>
      </c>
      <c r="I456" s="130"/>
      <c r="J456" s="130">
        <v>0</v>
      </c>
      <c r="K456" s="131">
        <v>6.0000000000000001E-3</v>
      </c>
      <c r="L456" s="130">
        <v>0</v>
      </c>
      <c r="M456" s="130">
        <v>2E-3</v>
      </c>
      <c r="N456" s="130">
        <v>75</v>
      </c>
      <c r="O456" s="130">
        <v>32.5</v>
      </c>
      <c r="P456" s="130">
        <v>0</v>
      </c>
      <c r="Q456" s="130">
        <v>0</v>
      </c>
    </row>
    <row r="457" spans="1:17" ht="17.100000000000001" customHeight="1" x14ac:dyDescent="0.25">
      <c r="A457" s="130"/>
      <c r="B457" s="25" t="s">
        <v>592</v>
      </c>
      <c r="C457" s="41"/>
      <c r="D457" s="26"/>
      <c r="E457" s="130">
        <v>20.5</v>
      </c>
      <c r="F457" s="130">
        <v>22.5</v>
      </c>
      <c r="G457" s="130">
        <v>25</v>
      </c>
      <c r="H457" s="130">
        <v>1250</v>
      </c>
      <c r="I457" s="130"/>
      <c r="J457" s="130">
        <v>0</v>
      </c>
      <c r="K457" s="131">
        <v>2.5000000000000001E-3</v>
      </c>
      <c r="L457" s="130">
        <v>0</v>
      </c>
      <c r="M457" s="130">
        <v>1E-3</v>
      </c>
      <c r="N457" s="130">
        <v>137.5</v>
      </c>
      <c r="O457" s="130">
        <v>37.5</v>
      </c>
      <c r="P457" s="130">
        <v>0</v>
      </c>
      <c r="Q457" s="130">
        <v>0</v>
      </c>
    </row>
    <row r="458" spans="1:17" ht="17.100000000000001" customHeight="1" x14ac:dyDescent="0.25">
      <c r="A458" s="130" t="s">
        <v>593</v>
      </c>
      <c r="B458" s="25" t="s">
        <v>594</v>
      </c>
      <c r="C458" s="41"/>
      <c r="D458" s="26"/>
      <c r="E458" s="130">
        <v>17</v>
      </c>
      <c r="F458" s="130">
        <v>19</v>
      </c>
      <c r="G458" s="130">
        <v>5</v>
      </c>
      <c r="H458" s="130">
        <v>200</v>
      </c>
      <c r="I458" s="130"/>
      <c r="J458" s="130">
        <v>0</v>
      </c>
      <c r="K458" s="131">
        <v>2.1000000000000003E-3</v>
      </c>
      <c r="L458" s="130">
        <v>0</v>
      </c>
      <c r="M458" s="130">
        <v>7.0000000000000001E-3</v>
      </c>
      <c r="N458" s="130">
        <v>25</v>
      </c>
      <c r="O458" s="130">
        <v>30</v>
      </c>
      <c r="P458" s="130">
        <v>0</v>
      </c>
      <c r="Q458" s="130">
        <v>0</v>
      </c>
    </row>
    <row r="459" spans="1:17" ht="17.100000000000001" customHeight="1" x14ac:dyDescent="0.25">
      <c r="A459" s="130"/>
      <c r="B459" s="25" t="s">
        <v>595</v>
      </c>
      <c r="C459" s="41"/>
      <c r="D459" s="26"/>
      <c r="E459" s="130">
        <v>18</v>
      </c>
      <c r="F459" s="130">
        <v>20</v>
      </c>
      <c r="G459" s="130">
        <v>15</v>
      </c>
      <c r="H459" s="130">
        <v>600</v>
      </c>
      <c r="I459" s="130"/>
      <c r="J459" s="130">
        <v>0</v>
      </c>
      <c r="K459" s="131">
        <v>6.0000000000000001E-3</v>
      </c>
      <c r="L459" s="130">
        <v>0</v>
      </c>
      <c r="M459" s="130">
        <v>3.0000000000000001E-3</v>
      </c>
      <c r="N459" s="130">
        <v>75</v>
      </c>
      <c r="O459" s="130">
        <v>32.5</v>
      </c>
      <c r="P459" s="130">
        <v>0</v>
      </c>
      <c r="Q459" s="130">
        <v>0</v>
      </c>
    </row>
    <row r="460" spans="1:17" ht="17.100000000000001" customHeight="1" x14ac:dyDescent="0.25">
      <c r="A460" s="130"/>
      <c r="B460" s="25" t="s">
        <v>596</v>
      </c>
      <c r="C460" s="41"/>
      <c r="D460" s="26"/>
      <c r="E460" s="130">
        <v>19.5</v>
      </c>
      <c r="F460" s="130">
        <v>21.5</v>
      </c>
      <c r="G460" s="130">
        <v>25</v>
      </c>
      <c r="H460" s="130">
        <v>1250</v>
      </c>
      <c r="I460" s="130"/>
      <c r="J460" s="130">
        <v>0</v>
      </c>
      <c r="K460" s="131">
        <v>2.5000000000000001E-3</v>
      </c>
      <c r="L460" s="130">
        <v>0</v>
      </c>
      <c r="M460" s="130">
        <v>1E-3</v>
      </c>
      <c r="N460" s="130">
        <v>137.5</v>
      </c>
      <c r="O460" s="130">
        <v>37.5</v>
      </c>
      <c r="P460" s="130">
        <v>0</v>
      </c>
      <c r="Q460" s="130">
        <v>0</v>
      </c>
    </row>
    <row r="461" spans="1:17" ht="17.100000000000001" customHeight="1" x14ac:dyDescent="0.25">
      <c r="A461" s="130"/>
      <c r="B461" s="25" t="s">
        <v>597</v>
      </c>
      <c r="C461" s="41"/>
      <c r="D461" s="26"/>
      <c r="E461" s="130">
        <v>18.5</v>
      </c>
      <c r="F461" s="130">
        <v>20.5</v>
      </c>
      <c r="G461" s="130">
        <v>12</v>
      </c>
      <c r="H461" s="130">
        <v>550</v>
      </c>
      <c r="I461" s="130"/>
      <c r="J461" s="130">
        <v>0</v>
      </c>
      <c r="K461" s="131">
        <v>6.5000000000000006E-3</v>
      </c>
      <c r="L461" s="130">
        <v>0</v>
      </c>
      <c r="M461" s="130">
        <v>2E-3</v>
      </c>
      <c r="N461" s="130">
        <v>30</v>
      </c>
      <c r="O461" s="130">
        <v>29.75</v>
      </c>
      <c r="P461" s="130">
        <v>0</v>
      </c>
      <c r="Q461" s="130">
        <v>0</v>
      </c>
    </row>
    <row r="462" spans="1:17" ht="17.100000000000001" customHeight="1" x14ac:dyDescent="0.25">
      <c r="A462" s="130"/>
      <c r="B462" s="25" t="s">
        <v>598</v>
      </c>
      <c r="C462" s="41"/>
      <c r="D462" s="26"/>
      <c r="E462" s="130">
        <v>18.5</v>
      </c>
      <c r="F462" s="130">
        <v>20.5</v>
      </c>
      <c r="G462" s="130">
        <v>8</v>
      </c>
      <c r="H462" s="130">
        <v>300</v>
      </c>
      <c r="I462" s="130"/>
      <c r="J462" s="130">
        <v>0</v>
      </c>
      <c r="K462" s="131">
        <v>1.4E-2</v>
      </c>
      <c r="L462" s="130">
        <v>0</v>
      </c>
      <c r="M462" s="130">
        <v>3.5000000000000001E-3</v>
      </c>
      <c r="N462" s="130">
        <v>25</v>
      </c>
      <c r="O462" s="130">
        <v>27.5</v>
      </c>
      <c r="P462" s="130">
        <v>0</v>
      </c>
      <c r="Q462" s="130">
        <v>0</v>
      </c>
    </row>
    <row r="463" spans="1:17" ht="17.100000000000001" customHeight="1" x14ac:dyDescent="0.25">
      <c r="A463" s="130" t="s">
        <v>599</v>
      </c>
      <c r="B463" s="25" t="s">
        <v>600</v>
      </c>
      <c r="C463" s="41"/>
      <c r="D463" s="26"/>
      <c r="E463" s="130">
        <v>19</v>
      </c>
      <c r="F463" s="130">
        <v>19</v>
      </c>
      <c r="G463" s="130">
        <v>1</v>
      </c>
      <c r="H463" s="130">
        <v>25</v>
      </c>
      <c r="I463" s="130"/>
      <c r="J463" s="130">
        <v>650</v>
      </c>
      <c r="K463" s="131">
        <v>0.16800000000000001</v>
      </c>
      <c r="L463" s="130">
        <v>4.0000000000000001E-3</v>
      </c>
      <c r="M463" s="130">
        <v>5.6000000000000001E-2</v>
      </c>
      <c r="N463" s="130">
        <v>2</v>
      </c>
      <c r="O463" s="130">
        <v>28.75</v>
      </c>
      <c r="P463" s="130">
        <v>0</v>
      </c>
      <c r="Q463" s="130">
        <v>50</v>
      </c>
    </row>
    <row r="464" spans="1:17" ht="17.100000000000001" customHeight="1" x14ac:dyDescent="0.25">
      <c r="A464" s="130"/>
      <c r="B464" s="25" t="s">
        <v>601</v>
      </c>
      <c r="C464" s="41"/>
      <c r="D464" s="26"/>
      <c r="E464" s="130">
        <v>20</v>
      </c>
      <c r="F464" s="130">
        <v>20</v>
      </c>
      <c r="G464" s="130">
        <v>2</v>
      </c>
      <c r="H464" s="130">
        <v>45</v>
      </c>
      <c r="I464" s="130"/>
      <c r="J464" s="130">
        <v>1300</v>
      </c>
      <c r="K464" s="131">
        <v>8.4000000000000005E-2</v>
      </c>
      <c r="L464" s="130">
        <v>2E-3</v>
      </c>
      <c r="M464" s="130">
        <v>2.8000000000000001E-2</v>
      </c>
      <c r="N464" s="130">
        <v>5</v>
      </c>
      <c r="O464" s="130">
        <v>30</v>
      </c>
      <c r="P464" s="130">
        <v>2</v>
      </c>
      <c r="Q464" s="130">
        <v>100</v>
      </c>
    </row>
    <row r="465" spans="1:17" ht="17.100000000000001" customHeight="1" x14ac:dyDescent="0.25">
      <c r="A465" s="130"/>
      <c r="B465" s="25" t="s">
        <v>602</v>
      </c>
      <c r="C465" s="41"/>
      <c r="D465" s="26"/>
      <c r="E465" s="130">
        <v>21.5</v>
      </c>
      <c r="F465" s="130">
        <v>21.5</v>
      </c>
      <c r="G465" s="130">
        <v>3</v>
      </c>
      <c r="H465" s="130">
        <v>85</v>
      </c>
      <c r="I465" s="130"/>
      <c r="J465" s="130">
        <v>2200</v>
      </c>
      <c r="K465" s="131">
        <v>0.04</v>
      </c>
      <c r="L465" s="130">
        <v>1E-3</v>
      </c>
      <c r="M465" s="130">
        <v>1.0999999999999999E-2</v>
      </c>
      <c r="N465" s="130">
        <v>15</v>
      </c>
      <c r="O465" s="130">
        <v>30.75</v>
      </c>
      <c r="P465" s="130">
        <v>6.75</v>
      </c>
      <c r="Q465" s="130">
        <v>250</v>
      </c>
    </row>
    <row r="466" spans="1:17" ht="17.100000000000001" customHeight="1" x14ac:dyDescent="0.25">
      <c r="A466" s="130"/>
      <c r="B466" s="25" t="s">
        <v>603</v>
      </c>
      <c r="C466" s="41"/>
      <c r="D466" s="26"/>
      <c r="E466" s="130">
        <v>19.5</v>
      </c>
      <c r="F466" s="130">
        <v>19.5</v>
      </c>
      <c r="G466" s="130">
        <v>2</v>
      </c>
      <c r="H466" s="130">
        <v>57.5</v>
      </c>
      <c r="I466" s="130"/>
      <c r="J466" s="130">
        <v>1650</v>
      </c>
      <c r="K466" s="131">
        <v>7.3999999999999996E-2</v>
      </c>
      <c r="L466" s="130">
        <v>2E-3</v>
      </c>
      <c r="M466" s="130">
        <v>1.8000000000000002E-2</v>
      </c>
      <c r="N466" s="130">
        <v>7.5</v>
      </c>
      <c r="O466" s="130">
        <v>30.75</v>
      </c>
      <c r="P466" s="130">
        <v>1</v>
      </c>
      <c r="Q466" s="130">
        <v>75</v>
      </c>
    </row>
    <row r="467" spans="1:17" ht="17.100000000000001" customHeight="1" x14ac:dyDescent="0.25">
      <c r="A467" s="130" t="s">
        <v>604</v>
      </c>
      <c r="B467" s="25" t="s">
        <v>605</v>
      </c>
      <c r="C467" s="41"/>
      <c r="D467" s="26"/>
      <c r="E467" s="130">
        <v>14</v>
      </c>
      <c r="F467" s="130">
        <v>14</v>
      </c>
      <c r="G467" s="130">
        <v>0.5</v>
      </c>
      <c r="H467" s="130">
        <v>7</v>
      </c>
      <c r="I467" s="130"/>
      <c r="J467" s="130">
        <v>80</v>
      </c>
      <c r="K467" s="131">
        <v>1357</v>
      </c>
      <c r="L467" s="130">
        <v>1.3000000000000001E-2</v>
      </c>
      <c r="M467" s="130">
        <v>0.45200000000000001</v>
      </c>
      <c r="N467" s="130">
        <v>1</v>
      </c>
      <c r="O467" s="130">
        <v>17.5</v>
      </c>
      <c r="P467" s="130">
        <v>0</v>
      </c>
      <c r="Q467" s="130">
        <v>25</v>
      </c>
    </row>
    <row r="468" spans="1:17" ht="17.100000000000001" customHeight="1" x14ac:dyDescent="0.25">
      <c r="A468" s="130"/>
      <c r="B468" s="25" t="s">
        <v>606</v>
      </c>
      <c r="C468" s="41"/>
      <c r="D468" s="26"/>
      <c r="E468" s="130">
        <v>17</v>
      </c>
      <c r="F468" s="130">
        <v>17</v>
      </c>
      <c r="G468" s="130">
        <v>1</v>
      </c>
      <c r="H468" s="130">
        <v>15</v>
      </c>
      <c r="I468" s="130"/>
      <c r="J468" s="130">
        <v>160</v>
      </c>
      <c r="K468" s="131">
        <v>0.36199999999999999</v>
      </c>
      <c r="L468" s="130">
        <v>6.0000000000000001E-3</v>
      </c>
      <c r="M468" s="130">
        <v>0.121</v>
      </c>
      <c r="N468" s="130">
        <v>2</v>
      </c>
      <c r="O468" s="130">
        <v>17.5</v>
      </c>
      <c r="P468" s="130">
        <v>10</v>
      </c>
      <c r="Q468" s="130">
        <v>50</v>
      </c>
    </row>
    <row r="469" spans="1:17" ht="17.100000000000001" customHeight="1" x14ac:dyDescent="0.25">
      <c r="A469" s="130"/>
      <c r="B469" s="25" t="s">
        <v>607</v>
      </c>
      <c r="C469" s="41"/>
      <c r="D469" s="26"/>
      <c r="E469" s="130">
        <v>19.5</v>
      </c>
      <c r="F469" s="130">
        <v>19.5</v>
      </c>
      <c r="G469" s="130">
        <v>2</v>
      </c>
      <c r="H469" s="130">
        <v>27.5</v>
      </c>
      <c r="I469" s="130"/>
      <c r="J469" s="130">
        <v>410</v>
      </c>
      <c r="K469" s="131">
        <v>0.14699999999999999</v>
      </c>
      <c r="L469" s="130">
        <v>4.0000000000000001E-3</v>
      </c>
      <c r="M469" s="130">
        <v>4.9000000000000002E-2</v>
      </c>
      <c r="N469" s="130">
        <v>7</v>
      </c>
      <c r="O469" s="130">
        <v>20.75</v>
      </c>
      <c r="P469" s="130">
        <v>27.5</v>
      </c>
      <c r="Q469" s="130">
        <v>150</v>
      </c>
    </row>
    <row r="470" spans="1:17" ht="17.100000000000001" customHeight="1" x14ac:dyDescent="0.25">
      <c r="A470" s="130"/>
      <c r="B470" s="25" t="s">
        <v>608</v>
      </c>
      <c r="C470" s="41"/>
      <c r="D470" s="26"/>
      <c r="E470" s="130">
        <v>15</v>
      </c>
      <c r="F470" s="130">
        <v>15</v>
      </c>
      <c r="G470" s="130">
        <v>0.7</v>
      </c>
      <c r="H470" s="130">
        <v>10</v>
      </c>
      <c r="I470" s="130"/>
      <c r="J470" s="130">
        <v>110</v>
      </c>
      <c r="K470" s="131">
        <v>0.75900000000000001</v>
      </c>
      <c r="L470" s="130">
        <v>9.0000000000000011E-3</v>
      </c>
      <c r="M470" s="130">
        <v>0.253</v>
      </c>
      <c r="N470" s="130">
        <v>1.5</v>
      </c>
      <c r="O470" s="130">
        <v>22.5</v>
      </c>
      <c r="P470" s="130">
        <v>0</v>
      </c>
      <c r="Q470" s="130">
        <v>40</v>
      </c>
    </row>
    <row r="471" spans="1:17" ht="17.100000000000001" customHeight="1" x14ac:dyDescent="0.25">
      <c r="A471" s="130"/>
      <c r="B471" s="25" t="s">
        <v>609</v>
      </c>
      <c r="C471" s="41"/>
      <c r="D471" s="26"/>
      <c r="E471" s="130">
        <v>18</v>
      </c>
      <c r="F471" s="130">
        <v>18</v>
      </c>
      <c r="G471" s="130">
        <v>1.5</v>
      </c>
      <c r="H471" s="130">
        <v>20</v>
      </c>
      <c r="I471" s="130"/>
      <c r="J471" s="130">
        <v>240</v>
      </c>
      <c r="K471" s="131">
        <v>0.23700000000000002</v>
      </c>
      <c r="L471" s="130">
        <v>5.0000000000000001E-3</v>
      </c>
      <c r="M471" s="130">
        <v>7.9000000000000001E-2</v>
      </c>
      <c r="N471" s="130">
        <v>3</v>
      </c>
      <c r="O471" s="130">
        <v>22.5</v>
      </c>
      <c r="P471" s="130">
        <v>10</v>
      </c>
      <c r="Q471" s="130">
        <v>80</v>
      </c>
    </row>
    <row r="472" spans="1:17" ht="17.100000000000001" customHeight="1" x14ac:dyDescent="0.25">
      <c r="A472" s="130"/>
      <c r="B472" s="25" t="s">
        <v>610</v>
      </c>
      <c r="C472" s="41"/>
      <c r="D472" s="26"/>
      <c r="E472" s="130">
        <v>20.5</v>
      </c>
      <c r="F472" s="130">
        <v>20.5</v>
      </c>
      <c r="G472" s="130">
        <v>2.5</v>
      </c>
      <c r="H472" s="130">
        <v>40</v>
      </c>
      <c r="I472" s="130"/>
      <c r="J472" s="130">
        <v>500</v>
      </c>
      <c r="K472" s="131">
        <v>9.7500000000000003E-2</v>
      </c>
      <c r="L472" s="130">
        <v>3.0000000000000001E-3</v>
      </c>
      <c r="M472" s="130">
        <v>2.8000000000000001E-2</v>
      </c>
      <c r="N472" s="130">
        <v>7.5</v>
      </c>
      <c r="O472" s="130">
        <v>25</v>
      </c>
      <c r="P472" s="130">
        <v>27.5</v>
      </c>
      <c r="Q472" s="130">
        <v>145</v>
      </c>
    </row>
    <row r="473" spans="1:17" ht="17.100000000000001" customHeight="1" x14ac:dyDescent="0.25">
      <c r="A473" s="130"/>
      <c r="B473" s="25" t="s">
        <v>611</v>
      </c>
      <c r="C473" s="41"/>
      <c r="D473" s="26"/>
      <c r="E473" s="130">
        <v>19</v>
      </c>
      <c r="F473" s="130">
        <v>19</v>
      </c>
      <c r="G473" s="130">
        <v>1</v>
      </c>
      <c r="H473" s="130">
        <v>83</v>
      </c>
      <c r="I473" s="130"/>
      <c r="J473" s="130">
        <v>1000</v>
      </c>
      <c r="K473" s="131">
        <v>0.1085</v>
      </c>
      <c r="L473" s="130">
        <v>4.0000000000000001E-3</v>
      </c>
      <c r="M473" s="130">
        <v>4.3999999999999997E-2</v>
      </c>
      <c r="N473" s="130">
        <v>3.5</v>
      </c>
      <c r="O473" s="130">
        <v>30</v>
      </c>
      <c r="P473" s="130">
        <v>1</v>
      </c>
      <c r="Q473" s="130">
        <v>5</v>
      </c>
    </row>
    <row r="474" spans="1:17" ht="17.100000000000001" customHeight="1" x14ac:dyDescent="0.25">
      <c r="A474" s="130"/>
      <c r="B474" s="25" t="s">
        <v>612</v>
      </c>
      <c r="C474" s="41"/>
      <c r="D474" s="26"/>
      <c r="E474" s="130">
        <v>13</v>
      </c>
      <c r="F474" s="130">
        <v>13</v>
      </c>
      <c r="G474" s="130">
        <v>0.2</v>
      </c>
      <c r="H474" s="130">
        <v>7.5</v>
      </c>
      <c r="I474" s="130"/>
      <c r="J474" s="130">
        <v>30</v>
      </c>
      <c r="K474" s="131">
        <v>1.69</v>
      </c>
      <c r="L474" s="130">
        <v>1.4999999999999999E-2</v>
      </c>
      <c r="M474" s="130">
        <v>0.55000000000000004</v>
      </c>
      <c r="N474" s="130">
        <v>0.5</v>
      </c>
      <c r="O474" s="130">
        <v>15</v>
      </c>
      <c r="P474" s="130">
        <v>1</v>
      </c>
      <c r="Q474" s="130">
        <v>10</v>
      </c>
    </row>
    <row r="475" spans="1:17" ht="17.100000000000001" customHeight="1" x14ac:dyDescent="0.25">
      <c r="A475" s="130"/>
      <c r="B475" s="25" t="s">
        <v>613</v>
      </c>
      <c r="C475" s="41"/>
      <c r="D475" s="26"/>
      <c r="E475" s="130">
        <v>15.5</v>
      </c>
      <c r="F475" s="130">
        <v>15.5</v>
      </c>
      <c r="G475" s="130">
        <v>0.5</v>
      </c>
      <c r="H475" s="130">
        <v>12.5</v>
      </c>
      <c r="I475" s="130"/>
      <c r="J475" s="130">
        <v>50</v>
      </c>
      <c r="K475" s="131">
        <v>0.59</v>
      </c>
      <c r="L475" s="130">
        <v>1.2E-2</v>
      </c>
      <c r="M475" s="130">
        <v>0.20500000000000002</v>
      </c>
      <c r="N475" s="130">
        <v>1.5</v>
      </c>
      <c r="O475" s="130" t="s">
        <v>614</v>
      </c>
      <c r="P475" s="130">
        <v>1</v>
      </c>
      <c r="Q475" s="130">
        <v>27.5</v>
      </c>
    </row>
    <row r="476" spans="1:17" ht="17.100000000000001" customHeight="1" x14ac:dyDescent="0.25">
      <c r="A476" s="130" t="s">
        <v>615</v>
      </c>
      <c r="B476" s="25" t="s">
        <v>616</v>
      </c>
      <c r="C476" s="41"/>
      <c r="D476" s="26"/>
      <c r="E476" s="130">
        <v>11</v>
      </c>
      <c r="F476" s="130">
        <v>11</v>
      </c>
      <c r="G476" s="130">
        <v>0.1</v>
      </c>
      <c r="H476" s="130">
        <v>6.25</v>
      </c>
      <c r="I476" s="130"/>
      <c r="J476" s="130">
        <v>25</v>
      </c>
      <c r="K476" s="131">
        <v>4.7</v>
      </c>
      <c r="L476" s="130">
        <v>2.3E-2</v>
      </c>
      <c r="M476" s="130">
        <v>1.56</v>
      </c>
      <c r="N476" s="130">
        <v>0.35</v>
      </c>
      <c r="O476" s="130">
        <v>15</v>
      </c>
      <c r="P476" s="130">
        <v>3.5</v>
      </c>
      <c r="Q476" s="130">
        <v>15</v>
      </c>
    </row>
    <row r="477" spans="1:17" ht="17.100000000000001" customHeight="1" x14ac:dyDescent="0.25">
      <c r="A477" s="130"/>
      <c r="B477" s="25" t="s">
        <v>617</v>
      </c>
      <c r="C477" s="41"/>
      <c r="D477" s="26"/>
      <c r="E477" s="130">
        <v>12.5</v>
      </c>
      <c r="F477" s="130">
        <v>12.5</v>
      </c>
      <c r="G477" s="130">
        <v>0.2</v>
      </c>
      <c r="H477" s="130">
        <v>8.75</v>
      </c>
      <c r="I477" s="130"/>
      <c r="J477" s="130">
        <v>35</v>
      </c>
      <c r="K477" s="131">
        <v>1355</v>
      </c>
      <c r="L477" s="130">
        <v>1.6E-2</v>
      </c>
      <c r="M477" s="130">
        <v>0.45</v>
      </c>
      <c r="N477" s="130">
        <v>0.75</v>
      </c>
      <c r="O477" s="130">
        <v>15</v>
      </c>
      <c r="P477" s="130">
        <v>7.5</v>
      </c>
      <c r="Q477" s="130">
        <v>25</v>
      </c>
    </row>
    <row r="479" spans="1:17" ht="17.100000000000001" customHeight="1" x14ac:dyDescent="0.25">
      <c r="B479" s="13" t="s">
        <v>618</v>
      </c>
      <c r="K479" s="4" t="s">
        <v>619</v>
      </c>
    </row>
    <row r="480" spans="1:17" ht="17.100000000000001" customHeight="1" x14ac:dyDescent="0.25">
      <c r="B480" s="108" t="s">
        <v>620</v>
      </c>
      <c r="C480" s="22"/>
      <c r="D480" s="22"/>
      <c r="E480" s="22"/>
      <c r="F480" s="22"/>
      <c r="G480" s="109"/>
      <c r="H480" s="78" t="s">
        <v>621</v>
      </c>
      <c r="I480" s="78"/>
      <c r="J480" s="78"/>
      <c r="K480" s="132"/>
    </row>
    <row r="481" spans="2:11" ht="17.100000000000001" customHeight="1" x14ac:dyDescent="0.25">
      <c r="B481" s="133" t="s">
        <v>622</v>
      </c>
      <c r="G481" s="50"/>
      <c r="H481" s="133" t="s">
        <v>623</v>
      </c>
      <c r="J481" s="50"/>
      <c r="K481" s="132"/>
    </row>
    <row r="482" spans="2:11" ht="17.100000000000001" customHeight="1" x14ac:dyDescent="0.25">
      <c r="B482" s="133" t="s">
        <v>624</v>
      </c>
      <c r="G482" s="50"/>
      <c r="H482" s="133" t="s">
        <v>623</v>
      </c>
      <c r="J482" s="50"/>
      <c r="K482" s="132"/>
    </row>
    <row r="483" spans="2:11" ht="17.100000000000001" customHeight="1" x14ac:dyDescent="0.25">
      <c r="B483" s="133" t="s">
        <v>625</v>
      </c>
      <c r="G483" s="50"/>
      <c r="H483" s="133" t="s">
        <v>626</v>
      </c>
      <c r="J483" s="50"/>
      <c r="K483" s="132"/>
    </row>
    <row r="484" spans="2:11" ht="17.100000000000001" customHeight="1" x14ac:dyDescent="0.25">
      <c r="B484" s="133" t="s">
        <v>627</v>
      </c>
      <c r="G484" s="50"/>
      <c r="H484" s="133" t="s">
        <v>628</v>
      </c>
      <c r="J484" s="50"/>
      <c r="K484" s="132"/>
    </row>
    <row r="485" spans="2:11" ht="17.100000000000001" customHeight="1" x14ac:dyDescent="0.25">
      <c r="B485" s="133" t="s">
        <v>629</v>
      </c>
      <c r="G485" s="50"/>
      <c r="H485" s="133" t="s">
        <v>630</v>
      </c>
      <c r="J485" s="50"/>
      <c r="K485" s="132"/>
    </row>
    <row r="486" spans="2:11" ht="17.100000000000001" customHeight="1" x14ac:dyDescent="0.25">
      <c r="B486" s="133" t="s">
        <v>631</v>
      </c>
      <c r="G486" s="50"/>
      <c r="H486" s="133" t="s">
        <v>632</v>
      </c>
      <c r="J486" s="50"/>
      <c r="K486" s="132"/>
    </row>
    <row r="487" spans="2:11" ht="17.100000000000001" customHeight="1" x14ac:dyDescent="0.25">
      <c r="B487" s="133" t="s">
        <v>633</v>
      </c>
      <c r="G487" s="50"/>
      <c r="H487" s="133" t="s">
        <v>634</v>
      </c>
      <c r="J487" s="50"/>
      <c r="K487" s="132"/>
    </row>
    <row r="488" spans="2:11" ht="17.100000000000001" customHeight="1" x14ac:dyDescent="0.25">
      <c r="B488" s="133" t="s">
        <v>635</v>
      </c>
      <c r="G488" s="50"/>
      <c r="H488" s="133" t="s">
        <v>636</v>
      </c>
      <c r="J488" s="50"/>
      <c r="K488" s="132"/>
    </row>
    <row r="489" spans="2:11" ht="17.100000000000001" customHeight="1" x14ac:dyDescent="0.25">
      <c r="B489" s="134" t="s">
        <v>637</v>
      </c>
      <c r="C489" s="20"/>
      <c r="D489" s="20"/>
      <c r="E489" s="20"/>
      <c r="F489" s="20"/>
      <c r="G489" s="51"/>
      <c r="H489" s="134" t="s">
        <v>638</v>
      </c>
      <c r="I489" s="20"/>
      <c r="J489" s="51"/>
      <c r="K489" s="132"/>
    </row>
    <row r="490" spans="2:11" ht="17.100000000000001" customHeight="1" x14ac:dyDescent="0.25">
      <c r="K490" s="132"/>
    </row>
    <row r="491" spans="2:11" ht="17.100000000000001" customHeight="1" x14ac:dyDescent="0.25">
      <c r="B491" s="13" t="s">
        <v>639</v>
      </c>
      <c r="F491" s="4" t="s">
        <v>640</v>
      </c>
      <c r="I491" s="4" t="s">
        <v>641</v>
      </c>
      <c r="K491" s="132"/>
    </row>
    <row r="492" spans="2:11" ht="17.100000000000001" customHeight="1" x14ac:dyDescent="0.25">
      <c r="B492" s="13"/>
      <c r="F492" s="4" t="s">
        <v>642</v>
      </c>
      <c r="K492" s="132"/>
    </row>
    <row r="493" spans="2:11" ht="17.100000000000001" customHeight="1" x14ac:dyDescent="0.25">
      <c r="B493" s="108" t="s">
        <v>620</v>
      </c>
      <c r="C493" s="112"/>
      <c r="D493" s="112"/>
      <c r="E493" s="113"/>
      <c r="F493" s="108" t="s">
        <v>643</v>
      </c>
      <c r="G493" s="112"/>
      <c r="H493" s="113"/>
      <c r="I493" s="108" t="s">
        <v>643</v>
      </c>
      <c r="J493" s="132"/>
      <c r="K493" s="132"/>
    </row>
    <row r="494" spans="2:11" ht="17.100000000000001" customHeight="1" x14ac:dyDescent="0.25">
      <c r="B494" s="133" t="s">
        <v>644</v>
      </c>
      <c r="E494" s="50"/>
      <c r="F494" s="133" t="s">
        <v>645</v>
      </c>
      <c r="H494" s="50"/>
      <c r="I494" s="4" t="s">
        <v>645</v>
      </c>
      <c r="K494" s="132"/>
    </row>
    <row r="495" spans="2:11" ht="17.100000000000001" customHeight="1" x14ac:dyDescent="0.25">
      <c r="B495" s="133" t="s">
        <v>646</v>
      </c>
      <c r="E495" s="50"/>
      <c r="F495" s="133"/>
      <c r="H495" s="50"/>
      <c r="I495" s="4" t="s">
        <v>647</v>
      </c>
      <c r="K495" s="132"/>
    </row>
    <row r="496" spans="2:11" ht="17.100000000000001" customHeight="1" x14ac:dyDescent="0.25">
      <c r="B496" s="133" t="s">
        <v>648</v>
      </c>
      <c r="E496" s="50"/>
      <c r="F496" s="133"/>
      <c r="H496" s="50"/>
      <c r="I496" s="4" t="s">
        <v>649</v>
      </c>
      <c r="K496" s="132"/>
    </row>
    <row r="497" spans="2:11" ht="17.100000000000001" customHeight="1" x14ac:dyDescent="0.25">
      <c r="B497" s="133" t="s">
        <v>650</v>
      </c>
      <c r="E497" s="50"/>
      <c r="F497" s="133"/>
      <c r="H497" s="50"/>
      <c r="I497" s="4" t="s">
        <v>651</v>
      </c>
      <c r="K497" s="132"/>
    </row>
    <row r="498" spans="2:11" ht="17.100000000000001" customHeight="1" x14ac:dyDescent="0.25">
      <c r="B498" s="133" t="s">
        <v>652</v>
      </c>
      <c r="E498" s="50"/>
      <c r="F498" s="133"/>
      <c r="H498" s="50"/>
      <c r="I498" s="4" t="s">
        <v>653</v>
      </c>
      <c r="K498" s="132"/>
    </row>
    <row r="499" spans="2:11" ht="17.100000000000001" customHeight="1" x14ac:dyDescent="0.25">
      <c r="B499" s="133" t="s">
        <v>654</v>
      </c>
      <c r="E499" s="50"/>
      <c r="F499" s="133"/>
      <c r="H499" s="50"/>
      <c r="I499" s="4" t="s">
        <v>655</v>
      </c>
      <c r="K499" s="132"/>
    </row>
    <row r="500" spans="2:11" ht="17.100000000000001" customHeight="1" x14ac:dyDescent="0.25">
      <c r="B500" s="133" t="s">
        <v>656</v>
      </c>
      <c r="E500" s="50"/>
      <c r="F500" s="133"/>
      <c r="H500" s="50"/>
      <c r="I500" s="4" t="s">
        <v>657</v>
      </c>
      <c r="K500" s="132"/>
    </row>
    <row r="501" spans="2:11" ht="17.100000000000001" customHeight="1" x14ac:dyDescent="0.25">
      <c r="B501" s="133" t="s">
        <v>658</v>
      </c>
      <c r="E501" s="50"/>
      <c r="F501" s="133"/>
      <c r="H501" s="50"/>
      <c r="I501" s="4" t="s">
        <v>659</v>
      </c>
      <c r="K501" s="132"/>
    </row>
    <row r="502" spans="2:11" ht="17.100000000000001" customHeight="1" x14ac:dyDescent="0.25">
      <c r="B502" s="133" t="s">
        <v>660</v>
      </c>
      <c r="E502" s="50"/>
      <c r="F502" s="133"/>
      <c r="H502" s="50"/>
      <c r="I502" s="4" t="s">
        <v>661</v>
      </c>
      <c r="K502" s="132"/>
    </row>
    <row r="503" spans="2:11" ht="17.100000000000001" customHeight="1" x14ac:dyDescent="0.25">
      <c r="B503" s="133" t="s">
        <v>662</v>
      </c>
      <c r="E503" s="50"/>
      <c r="F503" s="133"/>
      <c r="H503" s="50"/>
      <c r="I503" s="4" t="s">
        <v>663</v>
      </c>
      <c r="K503" s="132"/>
    </row>
    <row r="504" spans="2:11" ht="17.100000000000001" customHeight="1" x14ac:dyDescent="0.25">
      <c r="B504" s="133" t="s">
        <v>664</v>
      </c>
      <c r="E504" s="50"/>
      <c r="F504" s="133">
        <v>200</v>
      </c>
      <c r="H504" s="50"/>
      <c r="K504" s="132"/>
    </row>
    <row r="505" spans="2:11" ht="17.100000000000001" customHeight="1" x14ac:dyDescent="0.25">
      <c r="B505" s="133" t="s">
        <v>665</v>
      </c>
      <c r="E505" s="50"/>
      <c r="F505" s="133">
        <v>300</v>
      </c>
      <c r="H505" s="50"/>
      <c r="K505" s="132"/>
    </row>
    <row r="506" spans="2:11" ht="17.100000000000001" customHeight="1" x14ac:dyDescent="0.25">
      <c r="B506" s="133" t="s">
        <v>666</v>
      </c>
      <c r="E506" s="50"/>
      <c r="F506" s="133">
        <v>400</v>
      </c>
      <c r="H506" s="50"/>
      <c r="K506" s="132"/>
    </row>
    <row r="507" spans="2:11" ht="17.100000000000001" customHeight="1" x14ac:dyDescent="0.25">
      <c r="B507" s="133" t="s">
        <v>667</v>
      </c>
      <c r="E507" s="50"/>
      <c r="F507" s="133" t="s">
        <v>653</v>
      </c>
      <c r="H507" s="50"/>
      <c r="K507" s="132"/>
    </row>
    <row r="508" spans="2:11" ht="17.100000000000001" customHeight="1" x14ac:dyDescent="0.25">
      <c r="B508" s="133" t="s">
        <v>668</v>
      </c>
      <c r="E508" s="50"/>
      <c r="F508" s="133" t="s">
        <v>669</v>
      </c>
      <c r="H508" s="50"/>
      <c r="K508" s="132"/>
    </row>
    <row r="509" spans="2:11" ht="17.100000000000001" customHeight="1" x14ac:dyDescent="0.25">
      <c r="B509" s="133" t="s">
        <v>670</v>
      </c>
      <c r="E509" s="50"/>
      <c r="F509" s="133" t="s">
        <v>671</v>
      </c>
      <c r="H509" s="50"/>
      <c r="I509" s="4" t="s">
        <v>671</v>
      </c>
      <c r="K509" s="132"/>
    </row>
    <row r="510" spans="2:11" ht="17.100000000000001" customHeight="1" x14ac:dyDescent="0.25">
      <c r="B510" s="133" t="s">
        <v>672</v>
      </c>
      <c r="E510" s="50"/>
      <c r="F510" s="133">
        <v>0</v>
      </c>
      <c r="H510" s="50"/>
      <c r="K510" s="132"/>
    </row>
    <row r="511" spans="2:11" ht="17.100000000000001" customHeight="1" x14ac:dyDescent="0.25">
      <c r="B511" s="133" t="s">
        <v>673</v>
      </c>
      <c r="E511" s="50"/>
      <c r="F511" s="133">
        <v>0</v>
      </c>
      <c r="H511" s="50"/>
      <c r="K511" s="132"/>
    </row>
    <row r="512" spans="2:11" ht="17.100000000000001" customHeight="1" x14ac:dyDescent="0.25">
      <c r="B512" s="133" t="s">
        <v>674</v>
      </c>
      <c r="E512" s="50"/>
      <c r="F512" s="133">
        <v>40</v>
      </c>
      <c r="H512" s="50"/>
      <c r="K512" s="132"/>
    </row>
    <row r="513" spans="2:11" ht="17.100000000000001" customHeight="1" x14ac:dyDescent="0.25">
      <c r="B513" s="133" t="s">
        <v>675</v>
      </c>
      <c r="E513" s="50"/>
      <c r="F513" s="133">
        <v>80</v>
      </c>
      <c r="H513" s="50"/>
      <c r="K513" s="132"/>
    </row>
    <row r="514" spans="2:11" ht="17.100000000000001" customHeight="1" x14ac:dyDescent="0.25">
      <c r="B514" s="133" t="s">
        <v>676</v>
      </c>
      <c r="E514" s="50"/>
      <c r="F514" s="133">
        <v>150</v>
      </c>
      <c r="H514" s="50"/>
      <c r="K514" s="132"/>
    </row>
    <row r="515" spans="2:11" ht="17.100000000000001" customHeight="1" x14ac:dyDescent="0.25">
      <c r="B515" s="134" t="s">
        <v>677</v>
      </c>
      <c r="C515" s="20"/>
      <c r="D515" s="20"/>
      <c r="E515" s="51"/>
      <c r="F515" s="134">
        <v>300</v>
      </c>
      <c r="G515" s="20"/>
      <c r="H515" s="51"/>
      <c r="K515" s="132"/>
    </row>
  </sheetData>
  <sheetProtection selectLockedCells="1" selectUnlockedCells="1"/>
  <mergeCells count="11">
    <mergeCell ref="A201:B202"/>
    <mergeCell ref="K5:L5"/>
    <mergeCell ref="A193:B194"/>
    <mergeCell ref="A195:B196"/>
    <mergeCell ref="A197:B198"/>
    <mergeCell ref="A199:B200"/>
    <mergeCell ref="A203:B204"/>
    <mergeCell ref="A205:B206"/>
    <mergeCell ref="A207:B208"/>
    <mergeCell ref="A209:B210"/>
    <mergeCell ref="A211:B212"/>
  </mergeCells>
  <hyperlinks>
    <hyperlink ref="N410" r:id="rId1" xr:uid="{99B36681-BEDD-4447-BC1C-1372358955EE}"/>
  </hyperlinks>
  <pageMargins left="0.39370078740157483" right="0.39370078740157483" top="0.19685039370078741" bottom="0.19685039370078741" header="0.51181102362204722" footer="0.51181102362204722"/>
  <pageSetup paperSize="9" firstPageNumber="0" orientation="portrait" horizontalDpi="300" verticalDpi="300" r:id="rId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ED2A-AC6F-4F04-8F49-199B9889BC01}">
  <sheetPr codeName="Blad5"/>
  <dimension ref="A1:I70"/>
  <sheetViews>
    <sheetView defaultGridColor="0" view="pageBreakPreview" topLeftCell="A34" colorId="9" zoomScale="145" zoomScaleNormal="120" zoomScaleSheetLayoutView="145" workbookViewId="0">
      <selection activeCell="G45" sqref="G45:K66"/>
    </sheetView>
  </sheetViews>
  <sheetFormatPr defaultColWidth="10.85546875" defaultRowHeight="14.85" customHeight="1" x14ac:dyDescent="0.25"/>
  <cols>
    <col min="1" max="10" width="10.85546875" style="21"/>
    <col min="11" max="11" width="13.85546875" style="21" customWidth="1"/>
    <col min="12" max="16384" width="10.85546875" style="21"/>
  </cols>
  <sheetData>
    <row r="1" spans="1:9" ht="14.85" customHeight="1" x14ac:dyDescent="0.25">
      <c r="B1" s="13" t="s">
        <v>678</v>
      </c>
    </row>
    <row r="2" spans="1:9" ht="14.85" customHeight="1" x14ac:dyDescent="0.25">
      <c r="A2" s="21" t="s">
        <v>679</v>
      </c>
      <c r="D2" s="21" t="s">
        <v>680</v>
      </c>
    </row>
    <row r="4" spans="1:9" ht="14.85" customHeight="1" x14ac:dyDescent="0.25">
      <c r="A4" s="46" t="s">
        <v>681</v>
      </c>
      <c r="B4" s="46" t="s">
        <v>682</v>
      </c>
    </row>
    <row r="5" spans="1:9" ht="14.85" customHeight="1" x14ac:dyDescent="0.25">
      <c r="A5" s="21" t="s">
        <v>683</v>
      </c>
      <c r="I5" s="46"/>
    </row>
    <row r="6" spans="1:9" ht="14.85" customHeight="1" x14ac:dyDescent="0.25">
      <c r="A6" s="21" t="s">
        <v>684</v>
      </c>
      <c r="D6" s="46" t="s">
        <v>685</v>
      </c>
      <c r="I6" s="46"/>
    </row>
    <row r="7" spans="1:9" ht="14.85" customHeight="1" x14ac:dyDescent="0.25">
      <c r="A7" s="21" t="s">
        <v>686</v>
      </c>
      <c r="D7" s="4" t="s">
        <v>687</v>
      </c>
      <c r="E7" s="4" t="s">
        <v>688</v>
      </c>
      <c r="F7" s="4" t="s">
        <v>689</v>
      </c>
      <c r="G7" s="2" t="s">
        <v>690</v>
      </c>
    </row>
    <row r="8" spans="1:9" ht="14.85" customHeight="1" x14ac:dyDescent="0.25">
      <c r="A8" s="21" t="s">
        <v>691</v>
      </c>
      <c r="D8" s="4" t="s">
        <v>692</v>
      </c>
      <c r="E8" s="4" t="s">
        <v>693</v>
      </c>
      <c r="F8" s="4" t="s">
        <v>694</v>
      </c>
      <c r="G8" s="2" t="s">
        <v>695</v>
      </c>
    </row>
    <row r="9" spans="1:9" ht="14.85" customHeight="1" x14ac:dyDescent="0.25">
      <c r="A9" s="21" t="s">
        <v>696</v>
      </c>
      <c r="D9" s="4" t="s">
        <v>697</v>
      </c>
      <c r="E9" s="4" t="s">
        <v>698</v>
      </c>
      <c r="F9" s="4" t="s">
        <v>699</v>
      </c>
    </row>
    <row r="10" spans="1:9" ht="14.85" customHeight="1" x14ac:dyDescent="0.25">
      <c r="D10" s="4" t="s">
        <v>700</v>
      </c>
      <c r="E10" s="4" t="s">
        <v>701</v>
      </c>
      <c r="F10" s="4" t="s">
        <v>702</v>
      </c>
    </row>
    <row r="11" spans="1:9" ht="14.85" customHeight="1" x14ac:dyDescent="0.25">
      <c r="D11" s="4" t="s">
        <v>703</v>
      </c>
      <c r="E11" s="4" t="s">
        <v>704</v>
      </c>
      <c r="F11" s="4" t="s">
        <v>705</v>
      </c>
    </row>
    <row r="12" spans="1:9" ht="14.85" customHeight="1" x14ac:dyDescent="0.25">
      <c r="A12" s="46" t="s">
        <v>706</v>
      </c>
      <c r="B12" s="46" t="s">
        <v>707</v>
      </c>
      <c r="D12" s="4" t="s">
        <v>708</v>
      </c>
      <c r="E12" s="4" t="s">
        <v>709</v>
      </c>
      <c r="F12" s="4" t="s">
        <v>710</v>
      </c>
    </row>
    <row r="13" spans="1:9" ht="14.85" customHeight="1" x14ac:dyDescent="0.25">
      <c r="A13" s="21" t="s">
        <v>683</v>
      </c>
      <c r="D13" s="4" t="s">
        <v>711</v>
      </c>
      <c r="E13" s="4" t="s">
        <v>712</v>
      </c>
      <c r="F13" s="4" t="s">
        <v>713</v>
      </c>
    </row>
    <row r="14" spans="1:9" ht="14.85" customHeight="1" x14ac:dyDescent="0.25">
      <c r="A14" s="21" t="s">
        <v>684</v>
      </c>
      <c r="D14" s="4" t="s">
        <v>714</v>
      </c>
      <c r="E14" s="4" t="s">
        <v>715</v>
      </c>
      <c r="F14" s="4" t="s">
        <v>716</v>
      </c>
    </row>
    <row r="15" spans="1:9" ht="14.85" customHeight="1" x14ac:dyDescent="0.25">
      <c r="A15" s="21" t="s">
        <v>691</v>
      </c>
      <c r="D15" s="4" t="s">
        <v>717</v>
      </c>
      <c r="E15" s="4" t="s">
        <v>718</v>
      </c>
      <c r="F15" s="4" t="s">
        <v>719</v>
      </c>
    </row>
    <row r="16" spans="1:9" ht="14.85" customHeight="1" x14ac:dyDescent="0.25">
      <c r="A16" s="21" t="s">
        <v>696</v>
      </c>
      <c r="D16" s="4" t="s">
        <v>720</v>
      </c>
      <c r="E16" s="4" t="s">
        <v>721</v>
      </c>
      <c r="F16" s="19" t="s">
        <v>722</v>
      </c>
    </row>
    <row r="17" spans="1:7" ht="14.85" customHeight="1" x14ac:dyDescent="0.25">
      <c r="A17" s="21" t="s">
        <v>723</v>
      </c>
      <c r="D17" s="4" t="s">
        <v>724</v>
      </c>
      <c r="E17" s="4" t="s">
        <v>725</v>
      </c>
      <c r="F17" s="2" t="s">
        <v>726</v>
      </c>
    </row>
    <row r="19" spans="1:7" ht="14.85" customHeight="1" x14ac:dyDescent="0.25">
      <c r="A19" s="46" t="s">
        <v>727</v>
      </c>
    </row>
    <row r="21" spans="1:7" ht="14.85" customHeight="1" x14ac:dyDescent="0.25">
      <c r="A21" s="21" t="s">
        <v>728</v>
      </c>
      <c r="B21" s="21">
        <v>60</v>
      </c>
      <c r="C21" s="21">
        <v>140</v>
      </c>
      <c r="E21" s="21" t="s">
        <v>729</v>
      </c>
      <c r="F21" s="21">
        <v>100</v>
      </c>
      <c r="G21" s="21" t="s">
        <v>391</v>
      </c>
    </row>
    <row r="22" spans="1:7" ht="14.85" customHeight="1" x14ac:dyDescent="0.25">
      <c r="B22" s="21">
        <v>80</v>
      </c>
      <c r="C22" s="21">
        <v>150</v>
      </c>
      <c r="E22" s="65" t="s">
        <v>730</v>
      </c>
      <c r="F22" s="21">
        <v>140</v>
      </c>
    </row>
    <row r="23" spans="1:7" ht="14.85" customHeight="1" x14ac:dyDescent="0.25">
      <c r="B23" s="21">
        <v>85</v>
      </c>
      <c r="C23" s="21">
        <v>160</v>
      </c>
      <c r="F23" s="21">
        <v>180</v>
      </c>
    </row>
    <row r="24" spans="1:7" ht="14.85" customHeight="1" x14ac:dyDescent="0.25">
      <c r="B24" s="21">
        <v>100</v>
      </c>
      <c r="C24" s="21">
        <v>180</v>
      </c>
      <c r="F24" s="21">
        <v>220</v>
      </c>
    </row>
    <row r="25" spans="1:7" ht="14.85" customHeight="1" x14ac:dyDescent="0.25">
      <c r="B25" s="21">
        <v>110</v>
      </c>
      <c r="C25" s="21">
        <v>186</v>
      </c>
      <c r="F25" s="21">
        <v>260</v>
      </c>
    </row>
    <row r="26" spans="1:7" ht="14.85" customHeight="1" x14ac:dyDescent="0.25">
      <c r="B26" s="21">
        <v>115</v>
      </c>
      <c r="C26" s="21">
        <v>200</v>
      </c>
      <c r="F26" s="21">
        <v>300</v>
      </c>
    </row>
    <row r="27" spans="1:7" ht="14.85" customHeight="1" x14ac:dyDescent="0.25">
      <c r="B27" s="21">
        <v>120</v>
      </c>
      <c r="C27" s="21">
        <v>210</v>
      </c>
      <c r="F27" s="21">
        <v>340</v>
      </c>
    </row>
    <row r="28" spans="1:7" ht="14.85" customHeight="1" x14ac:dyDescent="0.25">
      <c r="B28" s="21">
        <v>125</v>
      </c>
      <c r="C28" s="21">
        <v>220</v>
      </c>
      <c r="F28" s="21">
        <v>380</v>
      </c>
    </row>
    <row r="29" spans="1:7" ht="14.85" customHeight="1" x14ac:dyDescent="0.25">
      <c r="B29" s="21">
        <v>135</v>
      </c>
      <c r="C29" s="19">
        <v>240</v>
      </c>
      <c r="F29" s="21">
        <v>420</v>
      </c>
    </row>
    <row r="38" spans="1:7" s="19" customFormat="1" ht="14.85" customHeight="1" x14ac:dyDescent="0.25">
      <c r="A38" s="135" t="s">
        <v>731</v>
      </c>
      <c r="F38" s="19" t="s">
        <v>732</v>
      </c>
    </row>
    <row r="40" spans="1:7" ht="14.85" customHeight="1" x14ac:dyDescent="0.25">
      <c r="B40" s="46" t="s">
        <v>728</v>
      </c>
      <c r="C40" s="46" t="s">
        <v>729</v>
      </c>
      <c r="F40" s="21" t="s">
        <v>733</v>
      </c>
    </row>
    <row r="41" spans="1:7" ht="14.85" customHeight="1" x14ac:dyDescent="0.25">
      <c r="B41" s="21">
        <v>40</v>
      </c>
      <c r="C41" s="21">
        <v>40</v>
      </c>
    </row>
    <row r="42" spans="1:7" ht="14.85" customHeight="1" x14ac:dyDescent="0.25">
      <c r="B42" s="21">
        <v>50</v>
      </c>
      <c r="C42" s="21">
        <v>50</v>
      </c>
      <c r="F42" s="21">
        <v>21</v>
      </c>
      <c r="G42" s="21">
        <v>145</v>
      </c>
    </row>
    <row r="43" spans="1:7" ht="14.85" customHeight="1" x14ac:dyDescent="0.25">
      <c r="B43" s="21">
        <v>40</v>
      </c>
      <c r="C43" s="21">
        <v>60</v>
      </c>
      <c r="F43" s="21">
        <v>25</v>
      </c>
      <c r="G43" s="21">
        <v>145</v>
      </c>
    </row>
    <row r="44" spans="1:7" ht="14.85" customHeight="1" x14ac:dyDescent="0.25">
      <c r="B44" s="21">
        <v>40</v>
      </c>
      <c r="C44" s="21">
        <v>76</v>
      </c>
      <c r="F44" s="21">
        <v>28</v>
      </c>
      <c r="G44" s="21">
        <v>145</v>
      </c>
    </row>
    <row r="45" spans="1:7" ht="14.85" customHeight="1" x14ac:dyDescent="0.25">
      <c r="B45" s="21">
        <v>40</v>
      </c>
      <c r="C45" s="21">
        <v>88</v>
      </c>
      <c r="F45" s="21">
        <v>28</v>
      </c>
      <c r="G45" s="21">
        <v>145</v>
      </c>
    </row>
    <row r="46" spans="1:7" ht="14.85" customHeight="1" x14ac:dyDescent="0.25">
      <c r="B46" s="21">
        <v>45</v>
      </c>
      <c r="C46" s="21">
        <v>70</v>
      </c>
      <c r="F46" s="21">
        <v>28</v>
      </c>
      <c r="G46" s="21">
        <v>195</v>
      </c>
    </row>
    <row r="47" spans="1:7" ht="14.85" customHeight="1" x14ac:dyDescent="0.25">
      <c r="B47" s="21">
        <v>45</v>
      </c>
      <c r="C47" s="21">
        <v>145</v>
      </c>
      <c r="F47" s="21">
        <v>45</v>
      </c>
      <c r="G47" s="21">
        <v>145</v>
      </c>
    </row>
    <row r="48" spans="1:7" ht="14.85" customHeight="1" x14ac:dyDescent="0.25">
      <c r="B48" s="21">
        <v>45</v>
      </c>
      <c r="C48" s="21">
        <v>145</v>
      </c>
      <c r="F48" s="21">
        <v>45</v>
      </c>
      <c r="G48" s="21">
        <v>195</v>
      </c>
    </row>
    <row r="49" spans="1:7" ht="14.85" customHeight="1" x14ac:dyDescent="0.25">
      <c r="B49" s="21">
        <v>45</v>
      </c>
      <c r="C49" s="21">
        <v>195</v>
      </c>
      <c r="F49" s="21">
        <v>75</v>
      </c>
      <c r="G49" s="21">
        <v>195</v>
      </c>
    </row>
    <row r="61" spans="1:7" ht="14.85" customHeight="1" x14ac:dyDescent="0.25">
      <c r="A61" s="46" t="s">
        <v>734</v>
      </c>
      <c r="D61" s="21" t="s">
        <v>260</v>
      </c>
      <c r="E61" s="136">
        <v>7850</v>
      </c>
      <c r="F61" s="21" t="s">
        <v>735</v>
      </c>
    </row>
    <row r="62" spans="1:7" ht="14.85" customHeight="1" x14ac:dyDescent="0.25">
      <c r="A62" s="137" t="s">
        <v>736</v>
      </c>
      <c r="B62" s="137" t="s">
        <v>217</v>
      </c>
      <c r="C62" s="137" t="s">
        <v>737</v>
      </c>
      <c r="D62" s="39"/>
      <c r="E62" s="137" t="s">
        <v>736</v>
      </c>
      <c r="F62" s="137" t="s">
        <v>217</v>
      </c>
      <c r="G62" s="137" t="s">
        <v>737</v>
      </c>
    </row>
    <row r="63" spans="1:7" ht="14.85" customHeight="1" x14ac:dyDescent="0.25">
      <c r="A63" s="39" t="s">
        <v>391</v>
      </c>
      <c r="B63" s="39" t="s">
        <v>738</v>
      </c>
      <c r="C63" s="39" t="s">
        <v>739</v>
      </c>
      <c r="D63" s="39"/>
      <c r="E63" s="39" t="s">
        <v>391</v>
      </c>
      <c r="F63" s="39" t="s">
        <v>738</v>
      </c>
      <c r="G63" s="39" t="s">
        <v>739</v>
      </c>
    </row>
    <row r="64" spans="1:7" ht="14.85" customHeight="1" x14ac:dyDescent="0.25">
      <c r="A64" s="39">
        <v>4</v>
      </c>
      <c r="B64" s="138">
        <f t="shared" ref="B64:B70" si="0">0.25*PI()*A64*A64</f>
        <v>12.566370614359172</v>
      </c>
      <c r="C64" s="139">
        <f t="shared" ref="C64:C70" si="1">(B64*$E$61)/1000000</f>
        <v>9.8646009322719497E-2</v>
      </c>
      <c r="D64" s="138"/>
      <c r="E64" s="138">
        <v>14</v>
      </c>
      <c r="F64" s="138">
        <f t="shared" ref="F64:F69" si="2">0.25*PI()*E64*E64</f>
        <v>153.93804002589985</v>
      </c>
      <c r="G64" s="139">
        <f t="shared" ref="G64:G69" si="3">(F64*$E$61)/1000000</f>
        <v>1.2084136142033137</v>
      </c>
    </row>
    <row r="65" spans="1:8" ht="14.85" customHeight="1" x14ac:dyDescent="0.25">
      <c r="A65" s="39">
        <v>5</v>
      </c>
      <c r="B65" s="138">
        <f t="shared" si="0"/>
        <v>19.634954084936208</v>
      </c>
      <c r="C65" s="139">
        <f t="shared" si="1"/>
        <v>0.15413438956674921</v>
      </c>
      <c r="D65" s="138"/>
      <c r="E65" s="138">
        <v>16</v>
      </c>
      <c r="F65" s="138">
        <f t="shared" si="2"/>
        <v>201.06192982974676</v>
      </c>
      <c r="G65" s="139">
        <f t="shared" si="3"/>
        <v>1.5783361491635119</v>
      </c>
    </row>
    <row r="66" spans="1:8" ht="14.85" customHeight="1" x14ac:dyDescent="0.25">
      <c r="A66" s="39">
        <v>5.6</v>
      </c>
      <c r="B66" s="138">
        <f t="shared" si="0"/>
        <v>24.630086404143977</v>
      </c>
      <c r="C66" s="139">
        <f t="shared" si="1"/>
        <v>0.19334617827253023</v>
      </c>
      <c r="D66" s="138"/>
      <c r="E66" s="138">
        <v>20</v>
      </c>
      <c r="F66" s="138">
        <f t="shared" si="2"/>
        <v>314.15926535897933</v>
      </c>
      <c r="G66" s="139">
        <f t="shared" si="3"/>
        <v>2.4661502330679874</v>
      </c>
    </row>
    <row r="67" spans="1:8" ht="14.85" customHeight="1" x14ac:dyDescent="0.25">
      <c r="A67" s="39">
        <v>6</v>
      </c>
      <c r="B67" s="138">
        <f t="shared" si="0"/>
        <v>28.274333882308138</v>
      </c>
      <c r="C67" s="139">
        <f t="shared" si="1"/>
        <v>0.2219535209761189</v>
      </c>
      <c r="D67" s="138"/>
      <c r="E67" s="138">
        <v>25</v>
      </c>
      <c r="F67" s="138">
        <f t="shared" si="2"/>
        <v>490.87385212340519</v>
      </c>
      <c r="G67" s="139">
        <f t="shared" si="3"/>
        <v>3.8533597391687304</v>
      </c>
    </row>
    <row r="68" spans="1:8" ht="14.85" customHeight="1" x14ac:dyDescent="0.25">
      <c r="A68" s="39">
        <v>8</v>
      </c>
      <c r="B68" s="138">
        <f t="shared" si="0"/>
        <v>50.26548245743669</v>
      </c>
      <c r="C68" s="139">
        <f t="shared" si="1"/>
        <v>0.39458403729087799</v>
      </c>
      <c r="D68" s="138"/>
      <c r="E68" s="138">
        <v>32</v>
      </c>
      <c r="F68" s="138">
        <f t="shared" si="2"/>
        <v>804.24771931898704</v>
      </c>
      <c r="G68" s="139">
        <f t="shared" si="3"/>
        <v>6.3133445966540478</v>
      </c>
    </row>
    <row r="69" spans="1:8" ht="14.85" customHeight="1" x14ac:dyDescent="0.25">
      <c r="A69" s="39">
        <v>10</v>
      </c>
      <c r="B69" s="138">
        <f t="shared" si="0"/>
        <v>78.539816339744831</v>
      </c>
      <c r="C69" s="139">
        <f t="shared" si="1"/>
        <v>0.61653755826699685</v>
      </c>
      <c r="D69" s="138"/>
      <c r="E69" s="138">
        <v>40</v>
      </c>
      <c r="F69" s="138">
        <f t="shared" si="2"/>
        <v>1256.6370614359173</v>
      </c>
      <c r="G69" s="139">
        <f t="shared" si="3"/>
        <v>9.8646009322719497</v>
      </c>
    </row>
    <row r="70" spans="1:8" ht="14.85" customHeight="1" x14ac:dyDescent="0.25">
      <c r="A70" s="39">
        <v>12</v>
      </c>
      <c r="B70" s="138">
        <f t="shared" si="0"/>
        <v>113.09733552923255</v>
      </c>
      <c r="C70" s="139">
        <f t="shared" si="1"/>
        <v>0.88781408390447558</v>
      </c>
      <c r="D70" s="138"/>
      <c r="E70" s="138"/>
      <c r="F70" s="138"/>
      <c r="G70" s="140"/>
      <c r="H70" s="141"/>
    </row>
  </sheetData>
  <sheetProtection selectLockedCells="1" selectUnlockedCells="1"/>
  <pageMargins left="0.39370078740157483" right="0.39370078740157483" top="0.19685039370078741" bottom="0.19685039370078741" header="0.51181102362204722" footer="0.51181102362204722"/>
  <pageSetup paperSize="9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BAC1-4C9D-40F4-96BB-EA46910364E4}">
  <dimension ref="A1:T156"/>
  <sheetViews>
    <sheetView defaultGridColor="0" view="pageBreakPreview" topLeftCell="A21" colorId="44" zoomScale="115" zoomScaleSheetLayoutView="115" workbookViewId="0">
      <selection activeCell="H135" sqref="H135"/>
    </sheetView>
  </sheetViews>
  <sheetFormatPr defaultColWidth="9.42578125" defaultRowHeight="19.899999999999999" customHeight="1" x14ac:dyDescent="0.25"/>
  <cols>
    <col min="1" max="1" width="6.85546875" style="222" customWidth="1"/>
    <col min="2" max="2" width="9.42578125" style="222"/>
    <col min="3" max="3" width="17" style="222" customWidth="1"/>
    <col min="4" max="4" width="16.85546875" style="222" customWidth="1"/>
    <col min="5" max="5" width="9.7109375" style="232" customWidth="1"/>
    <col min="6" max="6" width="28.5703125" style="222" customWidth="1"/>
    <col min="7" max="13" width="6.85546875" style="222" customWidth="1"/>
    <col min="14" max="256" width="9.42578125" style="222"/>
    <col min="257" max="257" width="6.85546875" style="222" customWidth="1"/>
    <col min="258" max="258" width="9.42578125" style="222"/>
    <col min="259" max="259" width="17" style="222" customWidth="1"/>
    <col min="260" max="260" width="16.85546875" style="222" customWidth="1"/>
    <col min="261" max="261" width="9.7109375" style="222" customWidth="1"/>
    <col min="262" max="262" width="28.5703125" style="222" customWidth="1"/>
    <col min="263" max="269" width="6.85546875" style="222" customWidth="1"/>
    <col min="270" max="512" width="9.42578125" style="222"/>
    <col min="513" max="513" width="6.85546875" style="222" customWidth="1"/>
    <col min="514" max="514" width="9.42578125" style="222"/>
    <col min="515" max="515" width="17" style="222" customWidth="1"/>
    <col min="516" max="516" width="16.85546875" style="222" customWidth="1"/>
    <col min="517" max="517" width="9.7109375" style="222" customWidth="1"/>
    <col min="518" max="518" width="28.5703125" style="222" customWidth="1"/>
    <col min="519" max="525" width="6.85546875" style="222" customWidth="1"/>
    <col min="526" max="768" width="9.42578125" style="222"/>
    <col min="769" max="769" width="6.85546875" style="222" customWidth="1"/>
    <col min="770" max="770" width="9.42578125" style="222"/>
    <col min="771" max="771" width="17" style="222" customWidth="1"/>
    <col min="772" max="772" width="16.85546875" style="222" customWidth="1"/>
    <col min="773" max="773" width="9.7109375" style="222" customWidth="1"/>
    <col min="774" max="774" width="28.5703125" style="222" customWidth="1"/>
    <col min="775" max="781" width="6.85546875" style="222" customWidth="1"/>
    <col min="782" max="1024" width="9.42578125" style="222"/>
    <col min="1025" max="1025" width="6.85546875" style="222" customWidth="1"/>
    <col min="1026" max="1026" width="9.42578125" style="222"/>
    <col min="1027" max="1027" width="17" style="222" customWidth="1"/>
    <col min="1028" max="1028" width="16.85546875" style="222" customWidth="1"/>
    <col min="1029" max="1029" width="9.7109375" style="222" customWidth="1"/>
    <col min="1030" max="1030" width="28.5703125" style="222" customWidth="1"/>
    <col min="1031" max="1037" width="6.85546875" style="222" customWidth="1"/>
    <col min="1038" max="1280" width="9.42578125" style="222"/>
    <col min="1281" max="1281" width="6.85546875" style="222" customWidth="1"/>
    <col min="1282" max="1282" width="9.42578125" style="222"/>
    <col min="1283" max="1283" width="17" style="222" customWidth="1"/>
    <col min="1284" max="1284" width="16.85546875" style="222" customWidth="1"/>
    <col min="1285" max="1285" width="9.7109375" style="222" customWidth="1"/>
    <col min="1286" max="1286" width="28.5703125" style="222" customWidth="1"/>
    <col min="1287" max="1293" width="6.85546875" style="222" customWidth="1"/>
    <col min="1294" max="1536" width="9.42578125" style="222"/>
    <col min="1537" max="1537" width="6.85546875" style="222" customWidth="1"/>
    <col min="1538" max="1538" width="9.42578125" style="222"/>
    <col min="1539" max="1539" width="17" style="222" customWidth="1"/>
    <col min="1540" max="1540" width="16.85546875" style="222" customWidth="1"/>
    <col min="1541" max="1541" width="9.7109375" style="222" customWidth="1"/>
    <col min="1542" max="1542" width="28.5703125" style="222" customWidth="1"/>
    <col min="1543" max="1549" width="6.85546875" style="222" customWidth="1"/>
    <col min="1550" max="1792" width="9.42578125" style="222"/>
    <col min="1793" max="1793" width="6.85546875" style="222" customWidth="1"/>
    <col min="1794" max="1794" width="9.42578125" style="222"/>
    <col min="1795" max="1795" width="17" style="222" customWidth="1"/>
    <col min="1796" max="1796" width="16.85546875" style="222" customWidth="1"/>
    <col min="1797" max="1797" width="9.7109375" style="222" customWidth="1"/>
    <col min="1798" max="1798" width="28.5703125" style="222" customWidth="1"/>
    <col min="1799" max="1805" width="6.85546875" style="222" customWidth="1"/>
    <col min="1806" max="2048" width="9.42578125" style="222"/>
    <col min="2049" max="2049" width="6.85546875" style="222" customWidth="1"/>
    <col min="2050" max="2050" width="9.42578125" style="222"/>
    <col min="2051" max="2051" width="17" style="222" customWidth="1"/>
    <col min="2052" max="2052" width="16.85546875" style="222" customWidth="1"/>
    <col min="2053" max="2053" width="9.7109375" style="222" customWidth="1"/>
    <col min="2054" max="2054" width="28.5703125" style="222" customWidth="1"/>
    <col min="2055" max="2061" width="6.85546875" style="222" customWidth="1"/>
    <col min="2062" max="2304" width="9.42578125" style="222"/>
    <col min="2305" max="2305" width="6.85546875" style="222" customWidth="1"/>
    <col min="2306" max="2306" width="9.42578125" style="222"/>
    <col min="2307" max="2307" width="17" style="222" customWidth="1"/>
    <col min="2308" max="2308" width="16.85546875" style="222" customWidth="1"/>
    <col min="2309" max="2309" width="9.7109375" style="222" customWidth="1"/>
    <col min="2310" max="2310" width="28.5703125" style="222" customWidth="1"/>
    <col min="2311" max="2317" width="6.85546875" style="222" customWidth="1"/>
    <col min="2318" max="2560" width="9.42578125" style="222"/>
    <col min="2561" max="2561" width="6.85546875" style="222" customWidth="1"/>
    <col min="2562" max="2562" width="9.42578125" style="222"/>
    <col min="2563" max="2563" width="17" style="222" customWidth="1"/>
    <col min="2564" max="2564" width="16.85546875" style="222" customWidth="1"/>
    <col min="2565" max="2565" width="9.7109375" style="222" customWidth="1"/>
    <col min="2566" max="2566" width="28.5703125" style="222" customWidth="1"/>
    <col min="2567" max="2573" width="6.85546875" style="222" customWidth="1"/>
    <col min="2574" max="2816" width="9.42578125" style="222"/>
    <col min="2817" max="2817" width="6.85546875" style="222" customWidth="1"/>
    <col min="2818" max="2818" width="9.42578125" style="222"/>
    <col min="2819" max="2819" width="17" style="222" customWidth="1"/>
    <col min="2820" max="2820" width="16.85546875" style="222" customWidth="1"/>
    <col min="2821" max="2821" width="9.7109375" style="222" customWidth="1"/>
    <col min="2822" max="2822" width="28.5703125" style="222" customWidth="1"/>
    <col min="2823" max="2829" width="6.85546875" style="222" customWidth="1"/>
    <col min="2830" max="3072" width="9.42578125" style="222"/>
    <col min="3073" max="3073" width="6.85546875" style="222" customWidth="1"/>
    <col min="3074" max="3074" width="9.42578125" style="222"/>
    <col min="3075" max="3075" width="17" style="222" customWidth="1"/>
    <col min="3076" max="3076" width="16.85546875" style="222" customWidth="1"/>
    <col min="3077" max="3077" width="9.7109375" style="222" customWidth="1"/>
    <col min="3078" max="3078" width="28.5703125" style="222" customWidth="1"/>
    <col min="3079" max="3085" width="6.85546875" style="222" customWidth="1"/>
    <col min="3086" max="3328" width="9.42578125" style="222"/>
    <col min="3329" max="3329" width="6.85546875" style="222" customWidth="1"/>
    <col min="3330" max="3330" width="9.42578125" style="222"/>
    <col min="3331" max="3331" width="17" style="222" customWidth="1"/>
    <col min="3332" max="3332" width="16.85546875" style="222" customWidth="1"/>
    <col min="3333" max="3333" width="9.7109375" style="222" customWidth="1"/>
    <col min="3334" max="3334" width="28.5703125" style="222" customWidth="1"/>
    <col min="3335" max="3341" width="6.85546875" style="222" customWidth="1"/>
    <col min="3342" max="3584" width="9.42578125" style="222"/>
    <col min="3585" max="3585" width="6.85546875" style="222" customWidth="1"/>
    <col min="3586" max="3586" width="9.42578125" style="222"/>
    <col min="3587" max="3587" width="17" style="222" customWidth="1"/>
    <col min="3588" max="3588" width="16.85546875" style="222" customWidth="1"/>
    <col min="3589" max="3589" width="9.7109375" style="222" customWidth="1"/>
    <col min="3590" max="3590" width="28.5703125" style="222" customWidth="1"/>
    <col min="3591" max="3597" width="6.85546875" style="222" customWidth="1"/>
    <col min="3598" max="3840" width="9.42578125" style="222"/>
    <col min="3841" max="3841" width="6.85546875" style="222" customWidth="1"/>
    <col min="3842" max="3842" width="9.42578125" style="222"/>
    <col min="3843" max="3843" width="17" style="222" customWidth="1"/>
    <col min="3844" max="3844" width="16.85546875" style="222" customWidth="1"/>
    <col min="3845" max="3845" width="9.7109375" style="222" customWidth="1"/>
    <col min="3846" max="3846" width="28.5703125" style="222" customWidth="1"/>
    <col min="3847" max="3853" width="6.85546875" style="222" customWidth="1"/>
    <col min="3854" max="4096" width="9.42578125" style="222"/>
    <col min="4097" max="4097" width="6.85546875" style="222" customWidth="1"/>
    <col min="4098" max="4098" width="9.42578125" style="222"/>
    <col min="4099" max="4099" width="17" style="222" customWidth="1"/>
    <col min="4100" max="4100" width="16.85546875" style="222" customWidth="1"/>
    <col min="4101" max="4101" width="9.7109375" style="222" customWidth="1"/>
    <col min="4102" max="4102" width="28.5703125" style="222" customWidth="1"/>
    <col min="4103" max="4109" width="6.85546875" style="222" customWidth="1"/>
    <col min="4110" max="4352" width="9.42578125" style="222"/>
    <col min="4353" max="4353" width="6.85546875" style="222" customWidth="1"/>
    <col min="4354" max="4354" width="9.42578125" style="222"/>
    <col min="4355" max="4355" width="17" style="222" customWidth="1"/>
    <col min="4356" max="4356" width="16.85546875" style="222" customWidth="1"/>
    <col min="4357" max="4357" width="9.7109375" style="222" customWidth="1"/>
    <col min="4358" max="4358" width="28.5703125" style="222" customWidth="1"/>
    <col min="4359" max="4365" width="6.85546875" style="222" customWidth="1"/>
    <col min="4366" max="4608" width="9.42578125" style="222"/>
    <col min="4609" max="4609" width="6.85546875" style="222" customWidth="1"/>
    <col min="4610" max="4610" width="9.42578125" style="222"/>
    <col min="4611" max="4611" width="17" style="222" customWidth="1"/>
    <col min="4612" max="4612" width="16.85546875" style="222" customWidth="1"/>
    <col min="4613" max="4613" width="9.7109375" style="222" customWidth="1"/>
    <col min="4614" max="4614" width="28.5703125" style="222" customWidth="1"/>
    <col min="4615" max="4621" width="6.85546875" style="222" customWidth="1"/>
    <col min="4622" max="4864" width="9.42578125" style="222"/>
    <col min="4865" max="4865" width="6.85546875" style="222" customWidth="1"/>
    <col min="4866" max="4866" width="9.42578125" style="222"/>
    <col min="4867" max="4867" width="17" style="222" customWidth="1"/>
    <col min="4868" max="4868" width="16.85546875" style="222" customWidth="1"/>
    <col min="4869" max="4869" width="9.7109375" style="222" customWidth="1"/>
    <col min="4870" max="4870" width="28.5703125" style="222" customWidth="1"/>
    <col min="4871" max="4877" width="6.85546875" style="222" customWidth="1"/>
    <col min="4878" max="5120" width="9.42578125" style="222"/>
    <col min="5121" max="5121" width="6.85546875" style="222" customWidth="1"/>
    <col min="5122" max="5122" width="9.42578125" style="222"/>
    <col min="5123" max="5123" width="17" style="222" customWidth="1"/>
    <col min="5124" max="5124" width="16.85546875" style="222" customWidth="1"/>
    <col min="5125" max="5125" width="9.7109375" style="222" customWidth="1"/>
    <col min="5126" max="5126" width="28.5703125" style="222" customWidth="1"/>
    <col min="5127" max="5133" width="6.85546875" style="222" customWidth="1"/>
    <col min="5134" max="5376" width="9.42578125" style="222"/>
    <col min="5377" max="5377" width="6.85546875" style="222" customWidth="1"/>
    <col min="5378" max="5378" width="9.42578125" style="222"/>
    <col min="5379" max="5379" width="17" style="222" customWidth="1"/>
    <col min="5380" max="5380" width="16.85546875" style="222" customWidth="1"/>
    <col min="5381" max="5381" width="9.7109375" style="222" customWidth="1"/>
    <col min="5382" max="5382" width="28.5703125" style="222" customWidth="1"/>
    <col min="5383" max="5389" width="6.85546875" style="222" customWidth="1"/>
    <col min="5390" max="5632" width="9.42578125" style="222"/>
    <col min="5633" max="5633" width="6.85546875" style="222" customWidth="1"/>
    <col min="5634" max="5634" width="9.42578125" style="222"/>
    <col min="5635" max="5635" width="17" style="222" customWidth="1"/>
    <col min="5636" max="5636" width="16.85546875" style="222" customWidth="1"/>
    <col min="5637" max="5637" width="9.7109375" style="222" customWidth="1"/>
    <col min="5638" max="5638" width="28.5703125" style="222" customWidth="1"/>
    <col min="5639" max="5645" width="6.85546875" style="222" customWidth="1"/>
    <col min="5646" max="5888" width="9.42578125" style="222"/>
    <col min="5889" max="5889" width="6.85546875" style="222" customWidth="1"/>
    <col min="5890" max="5890" width="9.42578125" style="222"/>
    <col min="5891" max="5891" width="17" style="222" customWidth="1"/>
    <col min="5892" max="5892" width="16.85546875" style="222" customWidth="1"/>
    <col min="5893" max="5893" width="9.7109375" style="222" customWidth="1"/>
    <col min="5894" max="5894" width="28.5703125" style="222" customWidth="1"/>
    <col min="5895" max="5901" width="6.85546875" style="222" customWidth="1"/>
    <col min="5902" max="6144" width="9.42578125" style="222"/>
    <col min="6145" max="6145" width="6.85546875" style="222" customWidth="1"/>
    <col min="6146" max="6146" width="9.42578125" style="222"/>
    <col min="6147" max="6147" width="17" style="222" customWidth="1"/>
    <col min="6148" max="6148" width="16.85546875" style="222" customWidth="1"/>
    <col min="6149" max="6149" width="9.7109375" style="222" customWidth="1"/>
    <col min="6150" max="6150" width="28.5703125" style="222" customWidth="1"/>
    <col min="6151" max="6157" width="6.85546875" style="222" customWidth="1"/>
    <col min="6158" max="6400" width="9.42578125" style="222"/>
    <col min="6401" max="6401" width="6.85546875" style="222" customWidth="1"/>
    <col min="6402" max="6402" width="9.42578125" style="222"/>
    <col min="6403" max="6403" width="17" style="222" customWidth="1"/>
    <col min="6404" max="6404" width="16.85546875" style="222" customWidth="1"/>
    <col min="6405" max="6405" width="9.7109375" style="222" customWidth="1"/>
    <col min="6406" max="6406" width="28.5703125" style="222" customWidth="1"/>
    <col min="6407" max="6413" width="6.85546875" style="222" customWidth="1"/>
    <col min="6414" max="6656" width="9.42578125" style="222"/>
    <col min="6657" max="6657" width="6.85546875" style="222" customWidth="1"/>
    <col min="6658" max="6658" width="9.42578125" style="222"/>
    <col min="6659" max="6659" width="17" style="222" customWidth="1"/>
    <col min="6660" max="6660" width="16.85546875" style="222" customWidth="1"/>
    <col min="6661" max="6661" width="9.7109375" style="222" customWidth="1"/>
    <col min="6662" max="6662" width="28.5703125" style="222" customWidth="1"/>
    <col min="6663" max="6669" width="6.85546875" style="222" customWidth="1"/>
    <col min="6670" max="6912" width="9.42578125" style="222"/>
    <col min="6913" max="6913" width="6.85546875" style="222" customWidth="1"/>
    <col min="6914" max="6914" width="9.42578125" style="222"/>
    <col min="6915" max="6915" width="17" style="222" customWidth="1"/>
    <col min="6916" max="6916" width="16.85546875" style="222" customWidth="1"/>
    <col min="6917" max="6917" width="9.7109375" style="222" customWidth="1"/>
    <col min="6918" max="6918" width="28.5703125" style="222" customWidth="1"/>
    <col min="6919" max="6925" width="6.85546875" style="222" customWidth="1"/>
    <col min="6926" max="7168" width="9.42578125" style="222"/>
    <col min="7169" max="7169" width="6.85546875" style="222" customWidth="1"/>
    <col min="7170" max="7170" width="9.42578125" style="222"/>
    <col min="7171" max="7171" width="17" style="222" customWidth="1"/>
    <col min="7172" max="7172" width="16.85546875" style="222" customWidth="1"/>
    <col min="7173" max="7173" width="9.7109375" style="222" customWidth="1"/>
    <col min="7174" max="7174" width="28.5703125" style="222" customWidth="1"/>
    <col min="7175" max="7181" width="6.85546875" style="222" customWidth="1"/>
    <col min="7182" max="7424" width="9.42578125" style="222"/>
    <col min="7425" max="7425" width="6.85546875" style="222" customWidth="1"/>
    <col min="7426" max="7426" width="9.42578125" style="222"/>
    <col min="7427" max="7427" width="17" style="222" customWidth="1"/>
    <col min="7428" max="7428" width="16.85546875" style="222" customWidth="1"/>
    <col min="7429" max="7429" width="9.7109375" style="222" customWidth="1"/>
    <col min="7430" max="7430" width="28.5703125" style="222" customWidth="1"/>
    <col min="7431" max="7437" width="6.85546875" style="222" customWidth="1"/>
    <col min="7438" max="7680" width="9.42578125" style="222"/>
    <col min="7681" max="7681" width="6.85546875" style="222" customWidth="1"/>
    <col min="7682" max="7682" width="9.42578125" style="222"/>
    <col min="7683" max="7683" width="17" style="222" customWidth="1"/>
    <col min="7684" max="7684" width="16.85546875" style="222" customWidth="1"/>
    <col min="7685" max="7685" width="9.7109375" style="222" customWidth="1"/>
    <col min="7686" max="7686" width="28.5703125" style="222" customWidth="1"/>
    <col min="7687" max="7693" width="6.85546875" style="222" customWidth="1"/>
    <col min="7694" max="7936" width="9.42578125" style="222"/>
    <col min="7937" max="7937" width="6.85546875" style="222" customWidth="1"/>
    <col min="7938" max="7938" width="9.42578125" style="222"/>
    <col min="7939" max="7939" width="17" style="222" customWidth="1"/>
    <col min="7940" max="7940" width="16.85546875" style="222" customWidth="1"/>
    <col min="7941" max="7941" width="9.7109375" style="222" customWidth="1"/>
    <col min="7942" max="7942" width="28.5703125" style="222" customWidth="1"/>
    <col min="7943" max="7949" width="6.85546875" style="222" customWidth="1"/>
    <col min="7950" max="8192" width="9.42578125" style="222"/>
    <col min="8193" max="8193" width="6.85546875" style="222" customWidth="1"/>
    <col min="8194" max="8194" width="9.42578125" style="222"/>
    <col min="8195" max="8195" width="17" style="222" customWidth="1"/>
    <col min="8196" max="8196" width="16.85546875" style="222" customWidth="1"/>
    <col min="8197" max="8197" width="9.7109375" style="222" customWidth="1"/>
    <col min="8198" max="8198" width="28.5703125" style="222" customWidth="1"/>
    <col min="8199" max="8205" width="6.85546875" style="222" customWidth="1"/>
    <col min="8206" max="8448" width="9.42578125" style="222"/>
    <col min="8449" max="8449" width="6.85546875" style="222" customWidth="1"/>
    <col min="8450" max="8450" width="9.42578125" style="222"/>
    <col min="8451" max="8451" width="17" style="222" customWidth="1"/>
    <col min="8452" max="8452" width="16.85546875" style="222" customWidth="1"/>
    <col min="8453" max="8453" width="9.7109375" style="222" customWidth="1"/>
    <col min="8454" max="8454" width="28.5703125" style="222" customWidth="1"/>
    <col min="8455" max="8461" width="6.85546875" style="222" customWidth="1"/>
    <col min="8462" max="8704" width="9.42578125" style="222"/>
    <col min="8705" max="8705" width="6.85546875" style="222" customWidth="1"/>
    <col min="8706" max="8706" width="9.42578125" style="222"/>
    <col min="8707" max="8707" width="17" style="222" customWidth="1"/>
    <col min="8708" max="8708" width="16.85546875" style="222" customWidth="1"/>
    <col min="8709" max="8709" width="9.7109375" style="222" customWidth="1"/>
    <col min="8710" max="8710" width="28.5703125" style="222" customWidth="1"/>
    <col min="8711" max="8717" width="6.85546875" style="222" customWidth="1"/>
    <col min="8718" max="8960" width="9.42578125" style="222"/>
    <col min="8961" max="8961" width="6.85546875" style="222" customWidth="1"/>
    <col min="8962" max="8962" width="9.42578125" style="222"/>
    <col min="8963" max="8963" width="17" style="222" customWidth="1"/>
    <col min="8964" max="8964" width="16.85546875" style="222" customWidth="1"/>
    <col min="8965" max="8965" width="9.7109375" style="222" customWidth="1"/>
    <col min="8966" max="8966" width="28.5703125" style="222" customWidth="1"/>
    <col min="8967" max="8973" width="6.85546875" style="222" customWidth="1"/>
    <col min="8974" max="9216" width="9.42578125" style="222"/>
    <col min="9217" max="9217" width="6.85546875" style="222" customWidth="1"/>
    <col min="9218" max="9218" width="9.42578125" style="222"/>
    <col min="9219" max="9219" width="17" style="222" customWidth="1"/>
    <col min="9220" max="9220" width="16.85546875" style="222" customWidth="1"/>
    <col min="9221" max="9221" width="9.7109375" style="222" customWidth="1"/>
    <col min="9222" max="9222" width="28.5703125" style="222" customWidth="1"/>
    <col min="9223" max="9229" width="6.85546875" style="222" customWidth="1"/>
    <col min="9230" max="9472" width="9.42578125" style="222"/>
    <col min="9473" max="9473" width="6.85546875" style="222" customWidth="1"/>
    <col min="9474" max="9474" width="9.42578125" style="222"/>
    <col min="9475" max="9475" width="17" style="222" customWidth="1"/>
    <col min="9476" max="9476" width="16.85546875" style="222" customWidth="1"/>
    <col min="9477" max="9477" width="9.7109375" style="222" customWidth="1"/>
    <col min="9478" max="9478" width="28.5703125" style="222" customWidth="1"/>
    <col min="9479" max="9485" width="6.85546875" style="222" customWidth="1"/>
    <col min="9486" max="9728" width="9.42578125" style="222"/>
    <col min="9729" max="9729" width="6.85546875" style="222" customWidth="1"/>
    <col min="9730" max="9730" width="9.42578125" style="222"/>
    <col min="9731" max="9731" width="17" style="222" customWidth="1"/>
    <col min="9732" max="9732" width="16.85546875" style="222" customWidth="1"/>
    <col min="9733" max="9733" width="9.7109375" style="222" customWidth="1"/>
    <col min="9734" max="9734" width="28.5703125" style="222" customWidth="1"/>
    <col min="9735" max="9741" width="6.85546875" style="222" customWidth="1"/>
    <col min="9742" max="9984" width="9.42578125" style="222"/>
    <col min="9985" max="9985" width="6.85546875" style="222" customWidth="1"/>
    <col min="9986" max="9986" width="9.42578125" style="222"/>
    <col min="9987" max="9987" width="17" style="222" customWidth="1"/>
    <col min="9988" max="9988" width="16.85546875" style="222" customWidth="1"/>
    <col min="9989" max="9989" width="9.7109375" style="222" customWidth="1"/>
    <col min="9990" max="9990" width="28.5703125" style="222" customWidth="1"/>
    <col min="9991" max="9997" width="6.85546875" style="222" customWidth="1"/>
    <col min="9998" max="10240" width="9.42578125" style="222"/>
    <col min="10241" max="10241" width="6.85546875" style="222" customWidth="1"/>
    <col min="10242" max="10242" width="9.42578125" style="222"/>
    <col min="10243" max="10243" width="17" style="222" customWidth="1"/>
    <col min="10244" max="10244" width="16.85546875" style="222" customWidth="1"/>
    <col min="10245" max="10245" width="9.7109375" style="222" customWidth="1"/>
    <col min="10246" max="10246" width="28.5703125" style="222" customWidth="1"/>
    <col min="10247" max="10253" width="6.85546875" style="222" customWidth="1"/>
    <col min="10254" max="10496" width="9.42578125" style="222"/>
    <col min="10497" max="10497" width="6.85546875" style="222" customWidth="1"/>
    <col min="10498" max="10498" width="9.42578125" style="222"/>
    <col min="10499" max="10499" width="17" style="222" customWidth="1"/>
    <col min="10500" max="10500" width="16.85546875" style="222" customWidth="1"/>
    <col min="10501" max="10501" width="9.7109375" style="222" customWidth="1"/>
    <col min="10502" max="10502" width="28.5703125" style="222" customWidth="1"/>
    <col min="10503" max="10509" width="6.85546875" style="222" customWidth="1"/>
    <col min="10510" max="10752" width="9.42578125" style="222"/>
    <col min="10753" max="10753" width="6.85546875" style="222" customWidth="1"/>
    <col min="10754" max="10754" width="9.42578125" style="222"/>
    <col min="10755" max="10755" width="17" style="222" customWidth="1"/>
    <col min="10756" max="10756" width="16.85546875" style="222" customWidth="1"/>
    <col min="10757" max="10757" width="9.7109375" style="222" customWidth="1"/>
    <col min="10758" max="10758" width="28.5703125" style="222" customWidth="1"/>
    <col min="10759" max="10765" width="6.85546875" style="222" customWidth="1"/>
    <col min="10766" max="11008" width="9.42578125" style="222"/>
    <col min="11009" max="11009" width="6.85546875" style="222" customWidth="1"/>
    <col min="11010" max="11010" width="9.42578125" style="222"/>
    <col min="11011" max="11011" width="17" style="222" customWidth="1"/>
    <col min="11012" max="11012" width="16.85546875" style="222" customWidth="1"/>
    <col min="11013" max="11013" width="9.7109375" style="222" customWidth="1"/>
    <col min="11014" max="11014" width="28.5703125" style="222" customWidth="1"/>
    <col min="11015" max="11021" width="6.85546875" style="222" customWidth="1"/>
    <col min="11022" max="11264" width="9.42578125" style="222"/>
    <col min="11265" max="11265" width="6.85546875" style="222" customWidth="1"/>
    <col min="11266" max="11266" width="9.42578125" style="222"/>
    <col min="11267" max="11267" width="17" style="222" customWidth="1"/>
    <col min="11268" max="11268" width="16.85546875" style="222" customWidth="1"/>
    <col min="11269" max="11269" width="9.7109375" style="222" customWidth="1"/>
    <col min="11270" max="11270" width="28.5703125" style="222" customWidth="1"/>
    <col min="11271" max="11277" width="6.85546875" style="222" customWidth="1"/>
    <col min="11278" max="11520" width="9.42578125" style="222"/>
    <col min="11521" max="11521" width="6.85546875" style="222" customWidth="1"/>
    <col min="11522" max="11522" width="9.42578125" style="222"/>
    <col min="11523" max="11523" width="17" style="222" customWidth="1"/>
    <col min="11524" max="11524" width="16.85546875" style="222" customWidth="1"/>
    <col min="11525" max="11525" width="9.7109375" style="222" customWidth="1"/>
    <col min="11526" max="11526" width="28.5703125" style="222" customWidth="1"/>
    <col min="11527" max="11533" width="6.85546875" style="222" customWidth="1"/>
    <col min="11534" max="11776" width="9.42578125" style="222"/>
    <col min="11777" max="11777" width="6.85546875" style="222" customWidth="1"/>
    <col min="11778" max="11778" width="9.42578125" style="222"/>
    <col min="11779" max="11779" width="17" style="222" customWidth="1"/>
    <col min="11780" max="11780" width="16.85546875" style="222" customWidth="1"/>
    <col min="11781" max="11781" width="9.7109375" style="222" customWidth="1"/>
    <col min="11782" max="11782" width="28.5703125" style="222" customWidth="1"/>
    <col min="11783" max="11789" width="6.85546875" style="222" customWidth="1"/>
    <col min="11790" max="12032" width="9.42578125" style="222"/>
    <col min="12033" max="12033" width="6.85546875" style="222" customWidth="1"/>
    <col min="12034" max="12034" width="9.42578125" style="222"/>
    <col min="12035" max="12035" width="17" style="222" customWidth="1"/>
    <col min="12036" max="12036" width="16.85546875" style="222" customWidth="1"/>
    <col min="12037" max="12037" width="9.7109375" style="222" customWidth="1"/>
    <col min="12038" max="12038" width="28.5703125" style="222" customWidth="1"/>
    <col min="12039" max="12045" width="6.85546875" style="222" customWidth="1"/>
    <col min="12046" max="12288" width="9.42578125" style="222"/>
    <col min="12289" max="12289" width="6.85546875" style="222" customWidth="1"/>
    <col min="12290" max="12290" width="9.42578125" style="222"/>
    <col min="12291" max="12291" width="17" style="222" customWidth="1"/>
    <col min="12292" max="12292" width="16.85546875" style="222" customWidth="1"/>
    <col min="12293" max="12293" width="9.7109375" style="222" customWidth="1"/>
    <col min="12294" max="12294" width="28.5703125" style="222" customWidth="1"/>
    <col min="12295" max="12301" width="6.85546875" style="222" customWidth="1"/>
    <col min="12302" max="12544" width="9.42578125" style="222"/>
    <col min="12545" max="12545" width="6.85546875" style="222" customWidth="1"/>
    <col min="12546" max="12546" width="9.42578125" style="222"/>
    <col min="12547" max="12547" width="17" style="222" customWidth="1"/>
    <col min="12548" max="12548" width="16.85546875" style="222" customWidth="1"/>
    <col min="12549" max="12549" width="9.7109375" style="222" customWidth="1"/>
    <col min="12550" max="12550" width="28.5703125" style="222" customWidth="1"/>
    <col min="12551" max="12557" width="6.85546875" style="222" customWidth="1"/>
    <col min="12558" max="12800" width="9.42578125" style="222"/>
    <col min="12801" max="12801" width="6.85546875" style="222" customWidth="1"/>
    <col min="12802" max="12802" width="9.42578125" style="222"/>
    <col min="12803" max="12803" width="17" style="222" customWidth="1"/>
    <col min="12804" max="12804" width="16.85546875" style="222" customWidth="1"/>
    <col min="12805" max="12805" width="9.7109375" style="222" customWidth="1"/>
    <col min="12806" max="12806" width="28.5703125" style="222" customWidth="1"/>
    <col min="12807" max="12813" width="6.85546875" style="222" customWidth="1"/>
    <col min="12814" max="13056" width="9.42578125" style="222"/>
    <col min="13057" max="13057" width="6.85546875" style="222" customWidth="1"/>
    <col min="13058" max="13058" width="9.42578125" style="222"/>
    <col min="13059" max="13059" width="17" style="222" customWidth="1"/>
    <col min="13060" max="13060" width="16.85546875" style="222" customWidth="1"/>
    <col min="13061" max="13061" width="9.7109375" style="222" customWidth="1"/>
    <col min="13062" max="13062" width="28.5703125" style="222" customWidth="1"/>
    <col min="13063" max="13069" width="6.85546875" style="222" customWidth="1"/>
    <col min="13070" max="13312" width="9.42578125" style="222"/>
    <col min="13313" max="13313" width="6.85546875" style="222" customWidth="1"/>
    <col min="13314" max="13314" width="9.42578125" style="222"/>
    <col min="13315" max="13315" width="17" style="222" customWidth="1"/>
    <col min="13316" max="13316" width="16.85546875" style="222" customWidth="1"/>
    <col min="13317" max="13317" width="9.7109375" style="222" customWidth="1"/>
    <col min="13318" max="13318" width="28.5703125" style="222" customWidth="1"/>
    <col min="13319" max="13325" width="6.85546875" style="222" customWidth="1"/>
    <col min="13326" max="13568" width="9.42578125" style="222"/>
    <col min="13569" max="13569" width="6.85546875" style="222" customWidth="1"/>
    <col min="13570" max="13570" width="9.42578125" style="222"/>
    <col min="13571" max="13571" width="17" style="222" customWidth="1"/>
    <col min="13572" max="13572" width="16.85546875" style="222" customWidth="1"/>
    <col min="13573" max="13573" width="9.7109375" style="222" customWidth="1"/>
    <col min="13574" max="13574" width="28.5703125" style="222" customWidth="1"/>
    <col min="13575" max="13581" width="6.85546875" style="222" customWidth="1"/>
    <col min="13582" max="13824" width="9.42578125" style="222"/>
    <col min="13825" max="13825" width="6.85546875" style="222" customWidth="1"/>
    <col min="13826" max="13826" width="9.42578125" style="222"/>
    <col min="13827" max="13827" width="17" style="222" customWidth="1"/>
    <col min="13828" max="13828" width="16.85546875" style="222" customWidth="1"/>
    <col min="13829" max="13829" width="9.7109375" style="222" customWidth="1"/>
    <col min="13830" max="13830" width="28.5703125" style="222" customWidth="1"/>
    <col min="13831" max="13837" width="6.85546875" style="222" customWidth="1"/>
    <col min="13838" max="14080" width="9.42578125" style="222"/>
    <col min="14081" max="14081" width="6.85546875" style="222" customWidth="1"/>
    <col min="14082" max="14082" width="9.42578125" style="222"/>
    <col min="14083" max="14083" width="17" style="222" customWidth="1"/>
    <col min="14084" max="14084" width="16.85546875" style="222" customWidth="1"/>
    <col min="14085" max="14085" width="9.7109375" style="222" customWidth="1"/>
    <col min="14086" max="14086" width="28.5703125" style="222" customWidth="1"/>
    <col min="14087" max="14093" width="6.85546875" style="222" customWidth="1"/>
    <col min="14094" max="14336" width="9.42578125" style="222"/>
    <col min="14337" max="14337" width="6.85546875" style="222" customWidth="1"/>
    <col min="14338" max="14338" width="9.42578125" style="222"/>
    <col min="14339" max="14339" width="17" style="222" customWidth="1"/>
    <col min="14340" max="14340" width="16.85546875" style="222" customWidth="1"/>
    <col min="14341" max="14341" width="9.7109375" style="222" customWidth="1"/>
    <col min="14342" max="14342" width="28.5703125" style="222" customWidth="1"/>
    <col min="14343" max="14349" width="6.85546875" style="222" customWidth="1"/>
    <col min="14350" max="14592" width="9.42578125" style="222"/>
    <col min="14593" max="14593" width="6.85546875" style="222" customWidth="1"/>
    <col min="14594" max="14594" width="9.42578125" style="222"/>
    <col min="14595" max="14595" width="17" style="222" customWidth="1"/>
    <col min="14596" max="14596" width="16.85546875" style="222" customWidth="1"/>
    <col min="14597" max="14597" width="9.7109375" style="222" customWidth="1"/>
    <col min="14598" max="14598" width="28.5703125" style="222" customWidth="1"/>
    <col min="14599" max="14605" width="6.85546875" style="222" customWidth="1"/>
    <col min="14606" max="14848" width="9.42578125" style="222"/>
    <col min="14849" max="14849" width="6.85546875" style="222" customWidth="1"/>
    <col min="14850" max="14850" width="9.42578125" style="222"/>
    <col min="14851" max="14851" width="17" style="222" customWidth="1"/>
    <col min="14852" max="14852" width="16.85546875" style="222" customWidth="1"/>
    <col min="14853" max="14853" width="9.7109375" style="222" customWidth="1"/>
    <col min="14854" max="14854" width="28.5703125" style="222" customWidth="1"/>
    <col min="14855" max="14861" width="6.85546875" style="222" customWidth="1"/>
    <col min="14862" max="15104" width="9.42578125" style="222"/>
    <col min="15105" max="15105" width="6.85546875" style="222" customWidth="1"/>
    <col min="15106" max="15106" width="9.42578125" style="222"/>
    <col min="15107" max="15107" width="17" style="222" customWidth="1"/>
    <col min="15108" max="15108" width="16.85546875" style="222" customWidth="1"/>
    <col min="15109" max="15109" width="9.7109375" style="222" customWidth="1"/>
    <col min="15110" max="15110" width="28.5703125" style="222" customWidth="1"/>
    <col min="15111" max="15117" width="6.85546875" style="222" customWidth="1"/>
    <col min="15118" max="15360" width="9.42578125" style="222"/>
    <col min="15361" max="15361" width="6.85546875" style="222" customWidth="1"/>
    <col min="15362" max="15362" width="9.42578125" style="222"/>
    <col min="15363" max="15363" width="17" style="222" customWidth="1"/>
    <col min="15364" max="15364" width="16.85546875" style="222" customWidth="1"/>
    <col min="15365" max="15365" width="9.7109375" style="222" customWidth="1"/>
    <col min="15366" max="15366" width="28.5703125" style="222" customWidth="1"/>
    <col min="15367" max="15373" width="6.85546875" style="222" customWidth="1"/>
    <col min="15374" max="15616" width="9.42578125" style="222"/>
    <col min="15617" max="15617" width="6.85546875" style="222" customWidth="1"/>
    <col min="15618" max="15618" width="9.42578125" style="222"/>
    <col min="15619" max="15619" width="17" style="222" customWidth="1"/>
    <col min="15620" max="15620" width="16.85546875" style="222" customWidth="1"/>
    <col min="15621" max="15621" width="9.7109375" style="222" customWidth="1"/>
    <col min="15622" max="15622" width="28.5703125" style="222" customWidth="1"/>
    <col min="15623" max="15629" width="6.85546875" style="222" customWidth="1"/>
    <col min="15630" max="15872" width="9.42578125" style="222"/>
    <col min="15873" max="15873" width="6.85546875" style="222" customWidth="1"/>
    <col min="15874" max="15874" width="9.42578125" style="222"/>
    <col min="15875" max="15875" width="17" style="222" customWidth="1"/>
    <col min="15876" max="15876" width="16.85546875" style="222" customWidth="1"/>
    <col min="15877" max="15877" width="9.7109375" style="222" customWidth="1"/>
    <col min="15878" max="15878" width="28.5703125" style="222" customWidth="1"/>
    <col min="15879" max="15885" width="6.85546875" style="222" customWidth="1"/>
    <col min="15886" max="16128" width="9.42578125" style="222"/>
    <col min="16129" max="16129" width="6.85546875" style="222" customWidth="1"/>
    <col min="16130" max="16130" width="9.42578125" style="222"/>
    <col min="16131" max="16131" width="17" style="222" customWidth="1"/>
    <col min="16132" max="16132" width="16.85546875" style="222" customWidth="1"/>
    <col min="16133" max="16133" width="9.7109375" style="222" customWidth="1"/>
    <col min="16134" max="16134" width="28.5703125" style="222" customWidth="1"/>
    <col min="16135" max="16141" width="6.85546875" style="222" customWidth="1"/>
    <col min="16142" max="16384" width="9.42578125" style="222"/>
  </cols>
  <sheetData>
    <row r="1" spans="1:11" ht="19.899999999999999" customHeight="1" x14ac:dyDescent="0.25">
      <c r="A1" s="219"/>
      <c r="B1" s="220"/>
      <c r="C1" s="219"/>
      <c r="D1" s="220"/>
      <c r="E1" s="221"/>
      <c r="F1" s="220"/>
      <c r="G1" s="220"/>
      <c r="H1" s="219"/>
      <c r="I1" s="220"/>
      <c r="J1" s="219"/>
    </row>
    <row r="2" spans="1:11" ht="19.899999999999999" customHeight="1" x14ac:dyDescent="0.25">
      <c r="A2" s="219"/>
      <c r="B2" s="220"/>
      <c r="C2" s="219"/>
      <c r="D2" s="220"/>
      <c r="E2" s="221"/>
      <c r="F2" s="220"/>
      <c r="G2" s="220"/>
      <c r="H2" s="219"/>
      <c r="I2" s="220"/>
      <c r="J2" s="219"/>
    </row>
    <row r="3" spans="1:11" ht="19.899999999999999" customHeight="1" x14ac:dyDescent="0.25">
      <c r="A3" s="223">
        <f>[2]STR!$B$22</f>
        <v>0</v>
      </c>
      <c r="B3" s="224"/>
      <c r="C3" s="223">
        <f>[2]STR!$B$23</f>
        <v>0</v>
      </c>
      <c r="D3" s="224"/>
      <c r="E3" s="224"/>
      <c r="F3" s="224"/>
      <c r="G3" s="224"/>
      <c r="H3" s="223">
        <f>[2]STR!$B$24</f>
        <v>0</v>
      </c>
      <c r="I3" s="223"/>
      <c r="J3" s="225" t="str">
        <f>[2]STR!$B$25</f>
        <v>Gegevens Adviseur</v>
      </c>
    </row>
    <row r="4" spans="1:11" ht="19.899999999999999" customHeight="1" x14ac:dyDescent="0.25">
      <c r="A4" s="226" t="e">
        <f>[6]Invoer!$B$25</f>
        <v>#REF!</v>
      </c>
      <c r="B4" s="227"/>
      <c r="C4" s="228" t="s">
        <v>1334</v>
      </c>
      <c r="D4" s="229"/>
      <c r="E4" s="230"/>
      <c r="F4" s="229"/>
      <c r="G4" s="229"/>
      <c r="H4" s="310" t="e">
        <f>[6]Invoer!$B$14</f>
        <v>#REF!</v>
      </c>
      <c r="I4" s="310"/>
      <c r="J4" s="231">
        <v>9999</v>
      </c>
      <c r="K4" s="222" t="s">
        <v>1335</v>
      </c>
    </row>
    <row r="5" spans="1:11" ht="19.899999999999999" customHeight="1" x14ac:dyDescent="0.25">
      <c r="H5" s="233" t="s">
        <v>1336</v>
      </c>
      <c r="J5" s="234" t="s">
        <v>1337</v>
      </c>
      <c r="K5" s="222" t="s">
        <v>1335</v>
      </c>
    </row>
    <row r="6" spans="1:11" ht="19.899999999999999" customHeight="1" x14ac:dyDescent="0.25">
      <c r="A6" s="235"/>
      <c r="B6" s="235"/>
      <c r="C6" s="235"/>
      <c r="D6" s="235"/>
      <c r="E6" s="236"/>
      <c r="F6" s="235"/>
      <c r="G6" s="235"/>
      <c r="H6" s="235"/>
      <c r="I6" s="235"/>
      <c r="J6" s="235"/>
    </row>
    <row r="7" spans="1:11" ht="19.899999999999999" customHeight="1" x14ac:dyDescent="0.25">
      <c r="A7" s="235"/>
      <c r="B7" s="237" t="s">
        <v>4</v>
      </c>
      <c r="C7" s="235"/>
      <c r="D7" s="235"/>
      <c r="E7" s="236"/>
      <c r="F7" s="235"/>
      <c r="G7" s="235"/>
      <c r="H7" s="235"/>
      <c r="I7" s="235"/>
      <c r="J7" s="235"/>
    </row>
    <row r="8" spans="1:11" ht="19.899999999999999" customHeight="1" x14ac:dyDescent="0.25">
      <c r="C8" s="238" t="s">
        <v>1250</v>
      </c>
      <c r="D8" s="238" t="s">
        <v>1338</v>
      </c>
      <c r="F8" s="239" t="s">
        <v>1339</v>
      </c>
      <c r="G8" s="222" t="s">
        <v>66</v>
      </c>
      <c r="I8" s="222" t="s">
        <v>1340</v>
      </c>
      <c r="J8" s="222" t="s">
        <v>1341</v>
      </c>
    </row>
    <row r="9" spans="1:11" ht="19.899999999999999" customHeight="1" x14ac:dyDescent="0.25">
      <c r="B9" s="235"/>
      <c r="C9" s="238" t="s">
        <v>1342</v>
      </c>
    </row>
    <row r="10" spans="1:11" ht="19.899999999999999" customHeight="1" x14ac:dyDescent="0.25">
      <c r="B10" s="238" t="s">
        <v>1343</v>
      </c>
      <c r="C10" s="232">
        <v>111.34</v>
      </c>
      <c r="D10" s="232">
        <v>327</v>
      </c>
      <c r="F10" s="222" t="s">
        <v>1344</v>
      </c>
      <c r="G10" s="222" t="s">
        <v>1345</v>
      </c>
      <c r="I10" s="240" t="s">
        <v>1346</v>
      </c>
      <c r="J10" s="240" t="s">
        <v>1347</v>
      </c>
    </row>
    <row r="25" spans="2:9" s="242" customFormat="1" ht="19.899999999999999" customHeight="1" x14ac:dyDescent="0.25">
      <c r="B25" s="241" t="s">
        <v>1348</v>
      </c>
      <c r="D25" s="243" t="s">
        <v>1349</v>
      </c>
      <c r="E25" s="244" t="s">
        <v>1350</v>
      </c>
    </row>
    <row r="27" spans="2:9" ht="19.899999999999999" customHeight="1" x14ac:dyDescent="0.25">
      <c r="B27" s="238" t="s">
        <v>1351</v>
      </c>
      <c r="F27" s="238" t="s">
        <v>1352</v>
      </c>
    </row>
    <row r="28" spans="2:9" ht="19.899999999999999" customHeight="1" x14ac:dyDescent="0.25">
      <c r="B28" s="232" t="s">
        <v>1353</v>
      </c>
      <c r="C28" s="232"/>
      <c r="D28" s="232" t="s">
        <v>1354</v>
      </c>
      <c r="F28" s="232">
        <v>3.05</v>
      </c>
      <c r="G28" s="232"/>
      <c r="H28" s="232"/>
      <c r="I28" s="232"/>
    </row>
    <row r="29" spans="2:9" ht="19.899999999999999" customHeight="1" x14ac:dyDescent="0.25">
      <c r="B29" s="232"/>
      <c r="C29" s="232"/>
      <c r="D29" s="232" t="s">
        <v>1355</v>
      </c>
      <c r="F29" s="232">
        <v>2.44</v>
      </c>
      <c r="G29" s="232">
        <v>3.05</v>
      </c>
      <c r="H29" s="232"/>
      <c r="I29" s="232"/>
    </row>
    <row r="30" spans="2:9" ht="19.899999999999999" customHeight="1" x14ac:dyDescent="0.25">
      <c r="B30" s="232"/>
      <c r="C30" s="232"/>
      <c r="D30" s="232" t="s">
        <v>1356</v>
      </c>
      <c r="F30" s="232">
        <v>1.83</v>
      </c>
      <c r="G30" s="232"/>
      <c r="H30" s="232"/>
      <c r="I30" s="232"/>
    </row>
    <row r="31" spans="2:9" ht="19.899999999999999" customHeight="1" x14ac:dyDescent="0.25">
      <c r="B31" s="232"/>
      <c r="C31" s="232"/>
      <c r="D31" s="232" t="s">
        <v>1357</v>
      </c>
      <c r="F31" s="232">
        <v>1.83</v>
      </c>
      <c r="G31" s="232">
        <v>2.44</v>
      </c>
      <c r="H31" s="232">
        <v>6.4</v>
      </c>
      <c r="I31" s="232"/>
    </row>
    <row r="34" spans="1:20" ht="19.899999999999999" customHeight="1" x14ac:dyDescent="0.25">
      <c r="A34" s="242"/>
      <c r="E34" s="222"/>
      <c r="H34" s="241" t="s">
        <v>1358</v>
      </c>
      <c r="I34" s="242"/>
      <c r="J34" s="243" t="s">
        <v>1349</v>
      </c>
      <c r="K34" s="245" t="s">
        <v>1359</v>
      </c>
      <c r="L34" s="242"/>
      <c r="M34" s="242"/>
    </row>
    <row r="35" spans="1:20" ht="19.899999999999999" customHeight="1" x14ac:dyDescent="0.25">
      <c r="E35" s="222"/>
      <c r="K35" s="232"/>
      <c r="Q35" s="222" t="s">
        <v>1272</v>
      </c>
    </row>
    <row r="36" spans="1:20" ht="105.75" x14ac:dyDescent="0.25">
      <c r="E36" s="222"/>
      <c r="H36" s="222" t="s">
        <v>1360</v>
      </c>
      <c r="I36" s="246" t="s">
        <v>1361</v>
      </c>
      <c r="J36" s="246" t="s">
        <v>1362</v>
      </c>
      <c r="K36" s="246" t="s">
        <v>1363</v>
      </c>
      <c r="L36" s="246" t="s">
        <v>1364</v>
      </c>
      <c r="M36" s="246" t="s">
        <v>1365</v>
      </c>
      <c r="N36" s="246" t="s">
        <v>1366</v>
      </c>
      <c r="O36" s="246" t="s">
        <v>1367</v>
      </c>
      <c r="P36" s="246" t="s">
        <v>1368</v>
      </c>
      <c r="Q36" s="247" t="s">
        <v>217</v>
      </c>
      <c r="R36" s="247" t="s">
        <v>211</v>
      </c>
      <c r="S36" s="247" t="s">
        <v>1369</v>
      </c>
    </row>
    <row r="37" spans="1:20" ht="19.899999999999999" customHeight="1" x14ac:dyDescent="0.25">
      <c r="E37" s="222"/>
      <c r="H37" s="248">
        <v>1</v>
      </c>
      <c r="I37" s="249">
        <v>1</v>
      </c>
      <c r="J37" s="249"/>
      <c r="K37" s="249"/>
      <c r="L37" s="249"/>
      <c r="M37" s="249">
        <v>1.25</v>
      </c>
      <c r="N37" s="249"/>
      <c r="O37" s="249"/>
      <c r="P37" s="250"/>
      <c r="Q37" s="249">
        <v>1.5</v>
      </c>
      <c r="R37" s="249" t="s">
        <v>1370</v>
      </c>
      <c r="S37" s="249" t="s">
        <v>1371</v>
      </c>
    </row>
    <row r="38" spans="1:20" ht="19.899999999999999" customHeight="1" x14ac:dyDescent="0.25">
      <c r="E38" s="222"/>
      <c r="H38" s="248">
        <v>2</v>
      </c>
      <c r="I38" s="249"/>
      <c r="J38" s="249">
        <v>1</v>
      </c>
      <c r="K38" s="249"/>
      <c r="L38" s="249"/>
      <c r="M38" s="249">
        <v>1.5</v>
      </c>
      <c r="N38" s="249"/>
      <c r="O38" s="249"/>
      <c r="P38" s="250"/>
      <c r="Q38" s="249">
        <v>2</v>
      </c>
      <c r="R38" s="249" t="s">
        <v>1372</v>
      </c>
      <c r="S38" s="249" t="s">
        <v>1373</v>
      </c>
    </row>
    <row r="39" spans="1:20" ht="19.899999999999999" customHeight="1" x14ac:dyDescent="0.25">
      <c r="E39" s="222"/>
      <c r="H39" s="248">
        <v>3</v>
      </c>
      <c r="I39" s="249"/>
      <c r="J39" s="249"/>
      <c r="K39" s="249">
        <v>1</v>
      </c>
      <c r="L39" s="249"/>
      <c r="M39" s="249">
        <v>3</v>
      </c>
      <c r="N39" s="249"/>
      <c r="O39" s="249"/>
      <c r="P39" s="250"/>
      <c r="Q39" s="249">
        <v>4</v>
      </c>
      <c r="R39" s="249" t="s">
        <v>1374</v>
      </c>
      <c r="S39" s="249" t="s">
        <v>1375</v>
      </c>
    </row>
    <row r="40" spans="1:20" ht="19.899999999999999" customHeight="1" x14ac:dyDescent="0.25">
      <c r="E40" s="222"/>
      <c r="H40" s="248">
        <v>4</v>
      </c>
      <c r="I40" s="249"/>
      <c r="J40" s="249"/>
      <c r="K40" s="249"/>
      <c r="L40" s="249">
        <v>1</v>
      </c>
      <c r="M40" s="249">
        <v>1</v>
      </c>
      <c r="N40" s="249"/>
      <c r="O40" s="249"/>
      <c r="P40" s="250"/>
      <c r="Q40" s="249">
        <v>2</v>
      </c>
      <c r="R40" s="249" t="s">
        <v>1372</v>
      </c>
      <c r="S40" s="249">
        <v>5</v>
      </c>
    </row>
    <row r="41" spans="1:20" ht="19.899999999999999" customHeight="1" x14ac:dyDescent="0.25">
      <c r="E41" s="222"/>
      <c r="H41" s="248">
        <v>5</v>
      </c>
      <c r="I41" s="249"/>
      <c r="J41" s="249"/>
      <c r="K41" s="249"/>
      <c r="L41" s="249"/>
      <c r="M41" s="249"/>
      <c r="N41" s="249">
        <v>1</v>
      </c>
      <c r="O41" s="249"/>
      <c r="P41" s="250"/>
      <c r="Q41" s="249" t="s">
        <v>1376</v>
      </c>
      <c r="R41" s="249" t="s">
        <v>1377</v>
      </c>
      <c r="S41" s="249" t="s">
        <v>1378</v>
      </c>
    </row>
    <row r="42" spans="1:20" ht="19.899999999999999" customHeight="1" x14ac:dyDescent="0.25">
      <c r="E42" s="222"/>
      <c r="H42" s="248">
        <v>6</v>
      </c>
      <c r="I42" s="249"/>
      <c r="J42" s="249"/>
      <c r="K42" s="249"/>
      <c r="L42" s="249"/>
      <c r="M42" s="249"/>
      <c r="N42" s="249"/>
      <c r="O42" s="249">
        <v>1</v>
      </c>
      <c r="P42" s="250"/>
      <c r="Q42" s="249">
        <v>2</v>
      </c>
      <c r="R42" s="249">
        <v>3</v>
      </c>
      <c r="S42" s="249">
        <v>3</v>
      </c>
    </row>
    <row r="43" spans="1:20" ht="19.899999999999999" customHeight="1" x14ac:dyDescent="0.25">
      <c r="E43" s="222"/>
      <c r="H43" s="248">
        <v>7</v>
      </c>
      <c r="I43" s="249"/>
      <c r="J43" s="249"/>
      <c r="K43" s="249"/>
      <c r="L43" s="249"/>
      <c r="M43" s="249">
        <v>1</v>
      </c>
      <c r="N43" s="249"/>
      <c r="O43" s="249">
        <v>1</v>
      </c>
      <c r="P43" s="250"/>
      <c r="Q43" s="249">
        <v>2.5</v>
      </c>
      <c r="R43" s="249" t="s">
        <v>1373</v>
      </c>
      <c r="S43" s="249" t="s">
        <v>1373</v>
      </c>
    </row>
    <row r="44" spans="1:20" ht="19.899999999999999" customHeight="1" x14ac:dyDescent="0.25">
      <c r="E44" s="222"/>
      <c r="H44" s="248">
        <v>8</v>
      </c>
      <c r="I44" s="249" t="s">
        <v>1379</v>
      </c>
      <c r="J44" s="249"/>
      <c r="K44" s="249"/>
      <c r="L44" s="249"/>
      <c r="M44" s="249"/>
      <c r="N44" s="249"/>
      <c r="O44" s="249">
        <v>1</v>
      </c>
      <c r="P44" s="250"/>
      <c r="Q44" s="249"/>
      <c r="R44" s="249"/>
      <c r="S44" s="249" t="s">
        <v>1380</v>
      </c>
    </row>
    <row r="45" spans="1:20" ht="19.899999999999999" customHeight="1" x14ac:dyDescent="0.25">
      <c r="E45" s="222"/>
      <c r="H45" s="248">
        <v>9</v>
      </c>
      <c r="I45" s="249">
        <v>1</v>
      </c>
      <c r="J45" s="249"/>
      <c r="K45" s="249"/>
      <c r="L45" s="249"/>
      <c r="M45" s="249"/>
      <c r="N45" s="249"/>
      <c r="O45" s="249"/>
      <c r="P45" s="250"/>
      <c r="Q45" s="249"/>
      <c r="R45" s="249"/>
      <c r="S45" s="249" t="s">
        <v>1370</v>
      </c>
    </row>
    <row r="46" spans="1:20" ht="19.899999999999999" customHeight="1" x14ac:dyDescent="0.25">
      <c r="E46" s="222"/>
      <c r="H46" s="248">
        <v>10</v>
      </c>
      <c r="I46" s="249"/>
      <c r="J46" s="249"/>
      <c r="K46" s="249"/>
      <c r="L46" s="249"/>
      <c r="M46" s="249"/>
      <c r="N46" s="249"/>
      <c r="O46" s="249"/>
      <c r="P46" s="250"/>
      <c r="Q46" s="249"/>
      <c r="R46" s="249"/>
      <c r="S46" s="249">
        <v>2</v>
      </c>
    </row>
    <row r="47" spans="1:20" ht="19.899999999999999" customHeight="1" x14ac:dyDescent="0.25">
      <c r="E47" s="222"/>
      <c r="H47" s="248">
        <v>11</v>
      </c>
      <c r="I47" s="249"/>
      <c r="J47" s="249"/>
      <c r="K47" s="249"/>
      <c r="L47" s="249"/>
      <c r="M47" s="249"/>
      <c r="N47" s="249"/>
      <c r="O47" s="249"/>
      <c r="P47" s="250"/>
      <c r="Q47" s="249"/>
      <c r="R47" s="249"/>
      <c r="S47" s="249">
        <v>4</v>
      </c>
      <c r="T47" s="251" t="s">
        <v>1381</v>
      </c>
    </row>
    <row r="48" spans="1:20" ht="19.899999999999999" customHeight="1" x14ac:dyDescent="0.25">
      <c r="E48" s="222"/>
      <c r="Q48" s="238" t="s">
        <v>1272</v>
      </c>
      <c r="T48" s="252" t="s">
        <v>1382</v>
      </c>
    </row>
    <row r="49" spans="2:19" ht="19.899999999999999" customHeight="1" x14ac:dyDescent="0.25">
      <c r="E49" s="222"/>
      <c r="H49" s="253">
        <v>12</v>
      </c>
      <c r="I49" s="253">
        <v>1</v>
      </c>
      <c r="J49" s="253"/>
      <c r="K49" s="253"/>
      <c r="L49" s="253"/>
      <c r="M49" s="253" t="s">
        <v>1383</v>
      </c>
      <c r="N49" s="253"/>
      <c r="O49" s="253"/>
      <c r="P49" s="253"/>
      <c r="Q49" s="253" t="s">
        <v>1372</v>
      </c>
      <c r="R49" s="253"/>
      <c r="S49" s="254"/>
    </row>
    <row r="50" spans="2:19" ht="19.899999999999999" customHeight="1" x14ac:dyDescent="0.25">
      <c r="H50" s="253">
        <v>13</v>
      </c>
      <c r="I50" s="253"/>
      <c r="J50" s="253"/>
      <c r="K50" s="253"/>
      <c r="L50" s="253"/>
      <c r="M50" s="253"/>
      <c r="N50" s="253">
        <v>1</v>
      </c>
      <c r="O50" s="253"/>
      <c r="P50" s="253"/>
      <c r="Q50" s="253">
        <v>2</v>
      </c>
      <c r="R50" s="253"/>
    </row>
    <row r="51" spans="2:19" s="242" customFormat="1" ht="19.899999999999999" customHeight="1" x14ac:dyDescent="0.25">
      <c r="B51" s="243" t="s">
        <v>1343</v>
      </c>
      <c r="D51" s="243" t="s">
        <v>1349</v>
      </c>
      <c r="E51" s="244" t="s">
        <v>1384</v>
      </c>
      <c r="H51" s="253">
        <v>14</v>
      </c>
      <c r="I51" s="253"/>
      <c r="J51" s="253"/>
      <c r="K51" s="253"/>
      <c r="L51" s="253"/>
      <c r="M51" s="253" t="s">
        <v>1385</v>
      </c>
      <c r="N51" s="253"/>
      <c r="O51" s="253">
        <v>0.125</v>
      </c>
      <c r="P51" s="253"/>
      <c r="Q51" s="253" t="s">
        <v>1386</v>
      </c>
      <c r="R51" s="253"/>
      <c r="S51" s="222"/>
    </row>
    <row r="52" spans="2:19" ht="19.899999999999999" customHeight="1" x14ac:dyDescent="0.25">
      <c r="B52" s="238" t="s">
        <v>1387</v>
      </c>
      <c r="H52" s="253">
        <v>15</v>
      </c>
      <c r="I52" s="253">
        <v>1</v>
      </c>
      <c r="J52" s="253"/>
      <c r="K52" s="253"/>
      <c r="L52" s="253"/>
      <c r="M52" s="253"/>
      <c r="N52" s="253"/>
      <c r="O52" s="253">
        <v>0.125</v>
      </c>
      <c r="P52" s="253"/>
      <c r="Q52" s="253">
        <v>2</v>
      </c>
      <c r="R52" s="253"/>
      <c r="S52" s="242"/>
    </row>
    <row r="53" spans="2:19" ht="19.899999999999999" customHeight="1" x14ac:dyDescent="0.25">
      <c r="B53" s="255" t="s">
        <v>1388</v>
      </c>
      <c r="C53" s="256" t="s">
        <v>1389</v>
      </c>
      <c r="D53" s="256" t="s">
        <v>1390</v>
      </c>
      <c r="E53" s="257" t="s">
        <v>1391</v>
      </c>
      <c r="H53" s="253">
        <v>16</v>
      </c>
      <c r="I53" s="253"/>
      <c r="J53" s="253"/>
      <c r="K53" s="253">
        <v>1</v>
      </c>
      <c r="L53" s="253"/>
      <c r="M53" s="253"/>
      <c r="N53" s="253"/>
      <c r="O53" s="253"/>
      <c r="P53" s="253"/>
      <c r="Q53" s="253">
        <v>3</v>
      </c>
      <c r="R53" s="253"/>
    </row>
    <row r="54" spans="2:19" ht="19.899999999999999" customHeight="1" x14ac:dyDescent="0.25">
      <c r="B54" s="258" t="s">
        <v>1392</v>
      </c>
      <c r="C54" s="259" t="s">
        <v>1393</v>
      </c>
      <c r="D54" s="259" t="s">
        <v>1394</v>
      </c>
      <c r="E54" s="260">
        <v>60</v>
      </c>
      <c r="H54" s="253">
        <v>17</v>
      </c>
      <c r="I54" s="253"/>
      <c r="J54" s="253"/>
      <c r="K54" s="253">
        <v>1</v>
      </c>
      <c r="L54" s="253"/>
      <c r="M54" s="253"/>
      <c r="N54" s="253"/>
      <c r="O54" s="253"/>
      <c r="P54" s="253" t="s">
        <v>1395</v>
      </c>
      <c r="Q54" s="253"/>
      <c r="R54" s="253"/>
    </row>
    <row r="55" spans="2:19" ht="19.899999999999999" customHeight="1" x14ac:dyDescent="0.25">
      <c r="B55" s="258" t="s">
        <v>1396</v>
      </c>
      <c r="C55" s="259" t="s">
        <v>1393</v>
      </c>
      <c r="D55" s="259" t="s">
        <v>1397</v>
      </c>
      <c r="E55" s="260">
        <v>50</v>
      </c>
      <c r="H55" s="253">
        <v>18</v>
      </c>
      <c r="I55" s="253">
        <v>1</v>
      </c>
      <c r="J55" s="253"/>
      <c r="K55" s="253"/>
      <c r="L55" s="253"/>
      <c r="M55" s="253"/>
      <c r="N55" s="253"/>
      <c r="O55" s="253"/>
      <c r="P55" s="253"/>
      <c r="Q55" s="253">
        <v>1.5</v>
      </c>
      <c r="R55" s="253"/>
    </row>
    <row r="56" spans="2:19" ht="19.899999999999999" customHeight="1" x14ac:dyDescent="0.25">
      <c r="B56" s="258" t="s">
        <v>1398</v>
      </c>
      <c r="C56" s="259" t="s">
        <v>1393</v>
      </c>
      <c r="D56" s="259" t="s">
        <v>1399</v>
      </c>
      <c r="E56" s="260">
        <v>50</v>
      </c>
      <c r="H56" s="253">
        <v>19</v>
      </c>
      <c r="I56" s="253"/>
      <c r="J56" s="253"/>
      <c r="K56" s="253">
        <v>1</v>
      </c>
      <c r="L56" s="253"/>
      <c r="M56" s="253"/>
      <c r="N56" s="253"/>
      <c r="O56" s="253"/>
      <c r="P56" s="253"/>
      <c r="Q56" s="253">
        <v>2</v>
      </c>
      <c r="R56" s="253"/>
    </row>
    <row r="57" spans="2:19" ht="19.899999999999999" customHeight="1" x14ac:dyDescent="0.25">
      <c r="B57" s="258" t="s">
        <v>1400</v>
      </c>
      <c r="C57" s="259" t="s">
        <v>1401</v>
      </c>
      <c r="D57" s="259" t="s">
        <v>1402</v>
      </c>
      <c r="E57" s="260">
        <v>50</v>
      </c>
      <c r="H57" s="253">
        <v>20</v>
      </c>
      <c r="I57" s="253">
        <v>1</v>
      </c>
      <c r="J57" s="253"/>
      <c r="K57" s="253"/>
      <c r="L57" s="253"/>
      <c r="M57" s="253"/>
      <c r="N57" s="253"/>
      <c r="O57" s="253">
        <v>0.25</v>
      </c>
      <c r="P57" s="253"/>
      <c r="Q57" s="253" t="s">
        <v>1371</v>
      </c>
      <c r="R57" s="253"/>
    </row>
    <row r="58" spans="2:19" ht="19.899999999999999" customHeight="1" x14ac:dyDescent="0.25">
      <c r="B58" s="258" t="s">
        <v>1403</v>
      </c>
      <c r="C58" s="259" t="s">
        <v>1404</v>
      </c>
      <c r="D58" s="259" t="s">
        <v>1405</v>
      </c>
      <c r="E58" s="260">
        <v>50</v>
      </c>
      <c r="H58" s="253">
        <v>21</v>
      </c>
      <c r="I58" s="253">
        <v>0.5</v>
      </c>
      <c r="J58" s="253"/>
      <c r="K58" s="253"/>
      <c r="L58" s="253"/>
      <c r="M58" s="253"/>
      <c r="N58" s="253"/>
      <c r="O58" s="253">
        <v>1</v>
      </c>
      <c r="P58" s="253"/>
      <c r="Q58" s="253">
        <v>3</v>
      </c>
      <c r="R58" s="253"/>
    </row>
    <row r="59" spans="2:19" ht="19.899999999999999" customHeight="1" x14ac:dyDescent="0.25">
      <c r="B59" s="258" t="s">
        <v>1406</v>
      </c>
      <c r="C59" s="261" t="s">
        <v>1407</v>
      </c>
      <c r="D59" s="259" t="s">
        <v>1408</v>
      </c>
      <c r="E59" s="260">
        <v>50</v>
      </c>
    </row>
    <row r="60" spans="2:19" ht="19.899999999999999" customHeight="1" x14ac:dyDescent="0.25">
      <c r="B60" s="258" t="s">
        <v>1409</v>
      </c>
      <c r="C60" s="259" t="s">
        <v>1410</v>
      </c>
      <c r="D60" s="259" t="s">
        <v>1411</v>
      </c>
      <c r="E60" s="260">
        <v>50</v>
      </c>
      <c r="I60" s="222" t="s">
        <v>1412</v>
      </c>
      <c r="M60" s="222" t="s">
        <v>1413</v>
      </c>
      <c r="N60" s="222" t="s">
        <v>1414</v>
      </c>
    </row>
    <row r="61" spans="2:19" ht="19.899999999999999" customHeight="1" x14ac:dyDescent="0.25">
      <c r="B61" s="258" t="s">
        <v>1415</v>
      </c>
      <c r="C61" s="261" t="s">
        <v>1416</v>
      </c>
      <c r="D61" s="259" t="s">
        <v>1417</v>
      </c>
      <c r="E61" s="260">
        <v>50</v>
      </c>
      <c r="I61" s="242" t="s">
        <v>1418</v>
      </c>
      <c r="J61" s="242"/>
      <c r="K61" s="242"/>
      <c r="L61" s="242"/>
      <c r="M61" s="242" t="s">
        <v>1419</v>
      </c>
      <c r="N61" s="242"/>
      <c r="O61" s="242"/>
      <c r="P61" s="242"/>
      <c r="Q61" s="242"/>
    </row>
    <row r="62" spans="2:19" ht="19.899999999999999" customHeight="1" x14ac:dyDescent="0.25">
      <c r="B62" s="258" t="s">
        <v>1420</v>
      </c>
      <c r="C62" s="259" t="s">
        <v>1393</v>
      </c>
      <c r="D62" s="259" t="s">
        <v>1421</v>
      </c>
      <c r="E62" s="260">
        <v>50</v>
      </c>
      <c r="I62" s="222" t="s">
        <v>1422</v>
      </c>
    </row>
    <row r="63" spans="2:19" ht="19.899999999999999" customHeight="1" x14ac:dyDescent="0.25">
      <c r="I63" s="262"/>
      <c r="J63" s="262" t="s">
        <v>1423</v>
      </c>
      <c r="K63" s="262" t="s">
        <v>1424</v>
      </c>
      <c r="L63" s="262" t="s">
        <v>593</v>
      </c>
    </row>
    <row r="64" spans="2:19" ht="19.899999999999999" customHeight="1" x14ac:dyDescent="0.25">
      <c r="B64" s="309" t="s">
        <v>1425</v>
      </c>
      <c r="C64" s="309"/>
      <c r="D64" s="309"/>
      <c r="E64" s="309"/>
      <c r="F64" s="309"/>
      <c r="I64" s="224" t="s">
        <v>1426</v>
      </c>
      <c r="J64" s="262">
        <v>1</v>
      </c>
      <c r="K64" s="262">
        <v>1</v>
      </c>
      <c r="L64" s="262" t="s">
        <v>1373</v>
      </c>
    </row>
    <row r="65" spans="2:18" ht="19.899999999999999" customHeight="1" x14ac:dyDescent="0.25">
      <c r="B65" s="255" t="s">
        <v>1388</v>
      </c>
      <c r="C65" s="256" t="s">
        <v>1389</v>
      </c>
      <c r="D65" s="256" t="s">
        <v>1390</v>
      </c>
      <c r="E65" s="257" t="s">
        <v>1391</v>
      </c>
      <c r="I65" s="224" t="s">
        <v>728</v>
      </c>
      <c r="J65" s="262">
        <v>1</v>
      </c>
      <c r="K65" s="262">
        <v>2</v>
      </c>
      <c r="L65" s="262" t="s">
        <v>1427</v>
      </c>
    </row>
    <row r="66" spans="2:18" ht="19.899999999999999" customHeight="1" x14ac:dyDescent="0.25">
      <c r="B66" s="258" t="s">
        <v>1400</v>
      </c>
      <c r="C66" s="259" t="s">
        <v>1401</v>
      </c>
      <c r="D66" s="259" t="s">
        <v>1428</v>
      </c>
      <c r="E66" s="260">
        <v>9</v>
      </c>
      <c r="I66" s="224" t="s">
        <v>1429</v>
      </c>
      <c r="J66" s="262">
        <v>1</v>
      </c>
      <c r="K66" s="262">
        <v>3</v>
      </c>
      <c r="L66" s="262" t="s">
        <v>1430</v>
      </c>
    </row>
    <row r="67" spans="2:18" ht="19.899999999999999" customHeight="1" x14ac:dyDescent="0.25">
      <c r="B67" s="258" t="s">
        <v>1400</v>
      </c>
      <c r="C67" s="259" t="s">
        <v>1401</v>
      </c>
      <c r="D67" s="259" t="s">
        <v>1431</v>
      </c>
      <c r="E67" s="260">
        <v>14</v>
      </c>
      <c r="I67" s="224" t="s">
        <v>1432</v>
      </c>
      <c r="J67" s="262">
        <v>1</v>
      </c>
      <c r="K67" s="262">
        <v>4</v>
      </c>
      <c r="L67" s="262" t="s">
        <v>1433</v>
      </c>
    </row>
    <row r="68" spans="2:18" ht="19.899999999999999" customHeight="1" x14ac:dyDescent="0.25">
      <c r="B68" s="258" t="s">
        <v>1400</v>
      </c>
      <c r="C68" s="259" t="s">
        <v>1401</v>
      </c>
      <c r="D68" s="259" t="s">
        <v>1434</v>
      </c>
      <c r="E68" s="260">
        <v>18</v>
      </c>
    </row>
    <row r="69" spans="2:18" ht="19.899999999999999" customHeight="1" x14ac:dyDescent="0.25">
      <c r="B69" s="258" t="s">
        <v>1400</v>
      </c>
      <c r="C69" s="259" t="s">
        <v>1401</v>
      </c>
      <c r="D69" s="259" t="s">
        <v>1435</v>
      </c>
      <c r="E69" s="260">
        <v>23</v>
      </c>
      <c r="H69" s="241" t="s">
        <v>1436</v>
      </c>
    </row>
    <row r="70" spans="2:18" ht="19.899999999999999" customHeight="1" x14ac:dyDescent="0.25">
      <c r="B70" s="258" t="s">
        <v>1400</v>
      </c>
      <c r="C70" s="259" t="s">
        <v>1401</v>
      </c>
      <c r="D70" s="259" t="s">
        <v>1437</v>
      </c>
      <c r="E70" s="260">
        <v>27</v>
      </c>
      <c r="J70" s="222" t="s">
        <v>729</v>
      </c>
      <c r="K70" s="222" t="s">
        <v>728</v>
      </c>
      <c r="L70" s="262" t="s">
        <v>1438</v>
      </c>
      <c r="R70" s="242"/>
    </row>
    <row r="71" spans="2:18" ht="19.899999999999999" customHeight="1" x14ac:dyDescent="0.25">
      <c r="B71" s="258" t="s">
        <v>1400</v>
      </c>
      <c r="C71" s="259" t="s">
        <v>1401</v>
      </c>
      <c r="D71" s="259" t="s">
        <v>1439</v>
      </c>
      <c r="E71" s="260">
        <v>30</v>
      </c>
      <c r="H71" s="222" t="s">
        <v>1440</v>
      </c>
      <c r="J71" s="232">
        <v>55</v>
      </c>
      <c r="K71" s="232">
        <v>110</v>
      </c>
      <c r="L71" s="232">
        <v>220</v>
      </c>
    </row>
    <row r="72" spans="2:18" ht="19.899999999999999" customHeight="1" x14ac:dyDescent="0.25">
      <c r="B72" s="258" t="s">
        <v>1400</v>
      </c>
      <c r="C72" s="259" t="s">
        <v>1401</v>
      </c>
      <c r="D72" s="259" t="s">
        <v>1441</v>
      </c>
      <c r="E72" s="260">
        <v>32</v>
      </c>
      <c r="H72" s="222" t="s">
        <v>1442</v>
      </c>
      <c r="J72" s="232">
        <v>45</v>
      </c>
      <c r="K72" s="232">
        <v>110</v>
      </c>
      <c r="L72" s="232">
        <v>220</v>
      </c>
    </row>
    <row r="73" spans="2:18" ht="19.899999999999999" customHeight="1" x14ac:dyDescent="0.25">
      <c r="B73" s="258" t="s">
        <v>1400</v>
      </c>
      <c r="C73" s="259" t="s">
        <v>1401</v>
      </c>
      <c r="D73" s="259" t="s">
        <v>1443</v>
      </c>
      <c r="E73" s="260">
        <v>41</v>
      </c>
      <c r="H73" s="222" t="s">
        <v>1444</v>
      </c>
      <c r="J73" s="232">
        <v>45</v>
      </c>
      <c r="K73" s="232">
        <v>90</v>
      </c>
      <c r="L73" s="232">
        <v>180</v>
      </c>
    </row>
    <row r="74" spans="2:18" ht="19.899999999999999" customHeight="1" x14ac:dyDescent="0.25">
      <c r="B74" s="258" t="s">
        <v>1400</v>
      </c>
      <c r="C74" s="259" t="s">
        <v>1401</v>
      </c>
      <c r="D74" s="259" t="s">
        <v>1445</v>
      </c>
      <c r="E74" s="260">
        <v>45</v>
      </c>
      <c r="H74" s="222" t="s">
        <v>1446</v>
      </c>
      <c r="J74" s="232">
        <v>40</v>
      </c>
      <c r="K74" s="232">
        <v>80</v>
      </c>
      <c r="L74" s="232">
        <v>160</v>
      </c>
    </row>
    <row r="76" spans="2:18" ht="19.899999999999999" customHeight="1" x14ac:dyDescent="0.25">
      <c r="B76" s="309" t="s">
        <v>1447</v>
      </c>
      <c r="C76" s="309"/>
      <c r="D76" s="309"/>
      <c r="E76" s="309"/>
      <c r="F76" s="309"/>
    </row>
    <row r="77" spans="2:18" ht="19.899999999999999" customHeight="1" x14ac:dyDescent="0.25">
      <c r="B77" s="255" t="s">
        <v>1388</v>
      </c>
      <c r="C77" s="256" t="s">
        <v>1389</v>
      </c>
      <c r="D77" s="256" t="s">
        <v>1390</v>
      </c>
      <c r="E77" s="257" t="s">
        <v>1391</v>
      </c>
    </row>
    <row r="78" spans="2:18" ht="19.899999999999999" customHeight="1" x14ac:dyDescent="0.25">
      <c r="B78" s="258" t="s">
        <v>1403</v>
      </c>
      <c r="C78" s="259" t="s">
        <v>1404</v>
      </c>
      <c r="D78" s="259" t="s">
        <v>1448</v>
      </c>
      <c r="E78" s="260">
        <v>5</v>
      </c>
    </row>
    <row r="79" spans="2:18" ht="19.899999999999999" customHeight="1" x14ac:dyDescent="0.25">
      <c r="B79" s="258" t="s">
        <v>1403</v>
      </c>
      <c r="C79" s="259" t="s">
        <v>1404</v>
      </c>
      <c r="D79" s="259" t="s">
        <v>1449</v>
      </c>
      <c r="E79" s="260">
        <v>8</v>
      </c>
    </row>
    <row r="80" spans="2:18" ht="19.899999999999999" customHeight="1" x14ac:dyDescent="0.25">
      <c r="B80" s="258" t="s">
        <v>1403</v>
      </c>
      <c r="C80" s="259" t="s">
        <v>1404</v>
      </c>
      <c r="D80" s="259" t="s">
        <v>1450</v>
      </c>
      <c r="E80" s="260">
        <v>11</v>
      </c>
    </row>
    <row r="81" spans="2:6" ht="19.899999999999999" customHeight="1" x14ac:dyDescent="0.25">
      <c r="B81" s="258" t="s">
        <v>1403</v>
      </c>
      <c r="C81" s="259" t="s">
        <v>1404</v>
      </c>
      <c r="D81" s="259" t="s">
        <v>1451</v>
      </c>
      <c r="E81" s="260">
        <v>14</v>
      </c>
    </row>
    <row r="82" spans="2:6" ht="19.899999999999999" customHeight="1" x14ac:dyDescent="0.25">
      <c r="B82" s="258" t="s">
        <v>1403</v>
      </c>
      <c r="C82" s="259" t="s">
        <v>1404</v>
      </c>
      <c r="D82" s="259" t="s">
        <v>1452</v>
      </c>
      <c r="E82" s="260">
        <v>16</v>
      </c>
    </row>
    <row r="83" spans="2:6" ht="19.899999999999999" customHeight="1" x14ac:dyDescent="0.25">
      <c r="B83" s="258" t="s">
        <v>1403</v>
      </c>
      <c r="C83" s="259" t="s">
        <v>1404</v>
      </c>
      <c r="D83" s="259" t="s">
        <v>1453</v>
      </c>
      <c r="E83" s="260">
        <v>18</v>
      </c>
    </row>
    <row r="84" spans="2:6" ht="19.899999999999999" customHeight="1" x14ac:dyDescent="0.25">
      <c r="B84" s="258" t="s">
        <v>1403</v>
      </c>
      <c r="C84" s="259" t="s">
        <v>1404</v>
      </c>
      <c r="D84" s="259" t="s">
        <v>1454</v>
      </c>
      <c r="E84" s="260">
        <v>19</v>
      </c>
    </row>
    <row r="85" spans="2:6" ht="19.899999999999999" customHeight="1" x14ac:dyDescent="0.25">
      <c r="B85" s="258" t="s">
        <v>1403</v>
      </c>
      <c r="C85" s="259" t="s">
        <v>1404</v>
      </c>
      <c r="D85" s="259" t="s">
        <v>1455</v>
      </c>
      <c r="E85" s="260">
        <v>24</v>
      </c>
    </row>
    <row r="86" spans="2:6" ht="19.899999999999999" customHeight="1" x14ac:dyDescent="0.25">
      <c r="B86" s="258" t="s">
        <v>1403</v>
      </c>
      <c r="C86" s="259" t="s">
        <v>1404</v>
      </c>
      <c r="D86" s="259" t="s">
        <v>1456</v>
      </c>
      <c r="E86" s="260">
        <v>27</v>
      </c>
    </row>
    <row r="88" spans="2:6" ht="19.899999999999999" customHeight="1" x14ac:dyDescent="0.25">
      <c r="B88" s="309" t="s">
        <v>1457</v>
      </c>
      <c r="C88" s="309"/>
      <c r="D88" s="309"/>
      <c r="E88" s="309"/>
      <c r="F88" s="309"/>
    </row>
    <row r="89" spans="2:6" ht="19.899999999999999" customHeight="1" x14ac:dyDescent="0.25">
      <c r="B89" s="255" t="s">
        <v>1388</v>
      </c>
      <c r="C89" s="256" t="s">
        <v>1389</v>
      </c>
      <c r="D89" s="256" t="s">
        <v>1390</v>
      </c>
      <c r="E89" s="257" t="s">
        <v>1391</v>
      </c>
    </row>
    <row r="90" spans="2:6" ht="19.899999999999999" customHeight="1" x14ac:dyDescent="0.25">
      <c r="B90" s="258" t="s">
        <v>1406</v>
      </c>
      <c r="C90" s="261" t="s">
        <v>1407</v>
      </c>
      <c r="D90" s="259" t="s">
        <v>1448</v>
      </c>
      <c r="E90" s="260">
        <v>6</v>
      </c>
    </row>
    <row r="91" spans="2:6" ht="19.899999999999999" customHeight="1" x14ac:dyDescent="0.25">
      <c r="B91" s="258" t="s">
        <v>1406</v>
      </c>
      <c r="C91" s="261" t="s">
        <v>1407</v>
      </c>
      <c r="D91" s="259" t="s">
        <v>1449</v>
      </c>
      <c r="E91" s="260">
        <v>9</v>
      </c>
    </row>
    <row r="92" spans="2:6" ht="19.899999999999999" customHeight="1" x14ac:dyDescent="0.25">
      <c r="B92" s="258" t="s">
        <v>1406</v>
      </c>
      <c r="C92" s="261" t="s">
        <v>1407</v>
      </c>
      <c r="D92" s="259" t="s">
        <v>1450</v>
      </c>
      <c r="E92" s="260">
        <v>12</v>
      </c>
    </row>
    <row r="93" spans="2:6" ht="19.899999999999999" customHeight="1" x14ac:dyDescent="0.25">
      <c r="B93" s="258" t="s">
        <v>1406</v>
      </c>
      <c r="C93" s="261" t="s">
        <v>1407</v>
      </c>
      <c r="D93" s="259" t="s">
        <v>1451</v>
      </c>
      <c r="E93" s="260">
        <v>15</v>
      </c>
    </row>
    <row r="94" spans="2:6" ht="19.899999999999999" customHeight="1" x14ac:dyDescent="0.25">
      <c r="B94" s="258" t="s">
        <v>1406</v>
      </c>
      <c r="C94" s="261" t="s">
        <v>1407</v>
      </c>
      <c r="D94" s="259" t="s">
        <v>1452</v>
      </c>
      <c r="E94" s="260">
        <v>18</v>
      </c>
    </row>
    <row r="95" spans="2:6" ht="19.899999999999999" customHeight="1" x14ac:dyDescent="0.25">
      <c r="B95" s="258" t="s">
        <v>1406</v>
      </c>
      <c r="C95" s="261" t="s">
        <v>1407</v>
      </c>
      <c r="D95" s="259" t="s">
        <v>1458</v>
      </c>
      <c r="E95" s="260">
        <v>20</v>
      </c>
    </row>
    <row r="96" spans="2:6" ht="19.899999999999999" customHeight="1" x14ac:dyDescent="0.25">
      <c r="B96" s="258" t="s">
        <v>1406</v>
      </c>
      <c r="C96" s="261" t="s">
        <v>1407</v>
      </c>
      <c r="D96" s="259" t="s">
        <v>1459</v>
      </c>
      <c r="E96" s="260">
        <v>21</v>
      </c>
    </row>
    <row r="97" spans="2:6" ht="19.899999999999999" customHeight="1" x14ac:dyDescent="0.25">
      <c r="B97" s="258" t="s">
        <v>1406</v>
      </c>
      <c r="C97" s="261" t="s">
        <v>1407</v>
      </c>
      <c r="D97" s="259" t="s">
        <v>1454</v>
      </c>
      <c r="E97" s="260">
        <v>24</v>
      </c>
    </row>
    <row r="98" spans="2:6" ht="19.899999999999999" customHeight="1" x14ac:dyDescent="0.25">
      <c r="B98" s="258" t="s">
        <v>1406</v>
      </c>
      <c r="C98" s="261" t="s">
        <v>1407</v>
      </c>
      <c r="D98" s="259" t="s">
        <v>1460</v>
      </c>
      <c r="E98" s="260">
        <v>27</v>
      </c>
    </row>
    <row r="99" spans="2:6" ht="19.899999999999999" customHeight="1" x14ac:dyDescent="0.25">
      <c r="B99" s="258" t="s">
        <v>1406</v>
      </c>
      <c r="C99" s="261" t="s">
        <v>1407</v>
      </c>
      <c r="D99" s="259" t="s">
        <v>1461</v>
      </c>
      <c r="E99" s="260">
        <v>30</v>
      </c>
    </row>
    <row r="102" spans="2:6" ht="19.899999999999999" customHeight="1" x14ac:dyDescent="0.25">
      <c r="B102" s="309" t="s">
        <v>1462</v>
      </c>
      <c r="C102" s="309"/>
      <c r="D102" s="309"/>
      <c r="E102" s="309"/>
      <c r="F102" s="309"/>
    </row>
    <row r="103" spans="2:6" ht="19.899999999999999" customHeight="1" x14ac:dyDescent="0.25">
      <c r="B103" s="255" t="s">
        <v>1388</v>
      </c>
      <c r="C103" s="256" t="s">
        <v>1389</v>
      </c>
      <c r="D103" s="256" t="s">
        <v>1390</v>
      </c>
      <c r="E103" s="257" t="s">
        <v>1391</v>
      </c>
    </row>
    <row r="104" spans="2:6" ht="19.899999999999999" customHeight="1" x14ac:dyDescent="0.25">
      <c r="B104" s="258" t="s">
        <v>1409</v>
      </c>
      <c r="C104" s="259" t="s">
        <v>1410</v>
      </c>
      <c r="D104" s="259" t="s">
        <v>1463</v>
      </c>
      <c r="E104" s="260">
        <v>8</v>
      </c>
    </row>
    <row r="105" spans="2:6" ht="19.899999999999999" customHeight="1" x14ac:dyDescent="0.25">
      <c r="B105" s="258" t="s">
        <v>1409</v>
      </c>
      <c r="C105" s="259" t="s">
        <v>1410</v>
      </c>
      <c r="D105" s="259" t="s">
        <v>1449</v>
      </c>
      <c r="E105" s="260">
        <v>11</v>
      </c>
    </row>
    <row r="106" spans="2:6" ht="19.899999999999999" customHeight="1" x14ac:dyDescent="0.25">
      <c r="B106" s="258" t="s">
        <v>1409</v>
      </c>
      <c r="C106" s="259" t="s">
        <v>1410</v>
      </c>
      <c r="D106" s="259" t="s">
        <v>1464</v>
      </c>
      <c r="E106" s="260">
        <v>15</v>
      </c>
    </row>
    <row r="107" spans="2:6" ht="19.899999999999999" customHeight="1" x14ac:dyDescent="0.25">
      <c r="B107" s="258" t="s">
        <v>1409</v>
      </c>
      <c r="C107" s="259" t="s">
        <v>1410</v>
      </c>
      <c r="D107" s="259" t="s">
        <v>1465</v>
      </c>
      <c r="E107" s="260">
        <v>19</v>
      </c>
    </row>
    <row r="108" spans="2:6" ht="19.899999999999999" customHeight="1" x14ac:dyDescent="0.25">
      <c r="B108" s="258" t="s">
        <v>1409</v>
      </c>
      <c r="C108" s="259" t="s">
        <v>1410</v>
      </c>
      <c r="D108" s="259" t="s">
        <v>1466</v>
      </c>
      <c r="E108" s="260">
        <v>23</v>
      </c>
    </row>
    <row r="109" spans="2:6" ht="19.899999999999999" customHeight="1" x14ac:dyDescent="0.25">
      <c r="B109" s="258" t="s">
        <v>1409</v>
      </c>
      <c r="C109" s="259" t="s">
        <v>1410</v>
      </c>
      <c r="D109" s="259" t="s">
        <v>1467</v>
      </c>
      <c r="E109" s="260">
        <v>25</v>
      </c>
    </row>
    <row r="110" spans="2:6" ht="19.899999999999999" customHeight="1" x14ac:dyDescent="0.25">
      <c r="B110" s="258" t="s">
        <v>1409</v>
      </c>
      <c r="C110" s="259" t="s">
        <v>1410</v>
      </c>
      <c r="D110" s="259" t="s">
        <v>1459</v>
      </c>
      <c r="E110" s="260">
        <v>26</v>
      </c>
    </row>
    <row r="111" spans="2:6" ht="19.899999999999999" customHeight="1" x14ac:dyDescent="0.25">
      <c r="B111" s="258" t="s">
        <v>1409</v>
      </c>
      <c r="C111" s="259" t="s">
        <v>1410</v>
      </c>
      <c r="D111" s="259" t="s">
        <v>1468</v>
      </c>
      <c r="E111" s="260">
        <v>30</v>
      </c>
    </row>
    <row r="112" spans="2:6" ht="19.899999999999999" customHeight="1" x14ac:dyDescent="0.25">
      <c r="B112" s="258" t="s">
        <v>1409</v>
      </c>
      <c r="C112" s="259" t="s">
        <v>1410</v>
      </c>
      <c r="D112" s="259" t="s">
        <v>1460</v>
      </c>
      <c r="E112" s="260">
        <v>34</v>
      </c>
    </row>
    <row r="113" spans="2:6" ht="19.899999999999999" customHeight="1" x14ac:dyDescent="0.25">
      <c r="B113" s="258" t="s">
        <v>1409</v>
      </c>
      <c r="C113" s="259" t="s">
        <v>1410</v>
      </c>
      <c r="D113" s="259" t="s">
        <v>1461</v>
      </c>
      <c r="E113" s="260">
        <v>38</v>
      </c>
    </row>
    <row r="115" spans="2:6" ht="19.899999999999999" customHeight="1" x14ac:dyDescent="0.25">
      <c r="B115" s="309" t="s">
        <v>1469</v>
      </c>
      <c r="C115" s="309"/>
      <c r="D115" s="309"/>
      <c r="E115" s="309"/>
      <c r="F115" s="309"/>
    </row>
    <row r="116" spans="2:6" ht="19.899999999999999" customHeight="1" x14ac:dyDescent="0.25">
      <c r="B116" s="255" t="s">
        <v>1388</v>
      </c>
      <c r="C116" s="256" t="s">
        <v>1389</v>
      </c>
      <c r="D116" s="256" t="s">
        <v>1390</v>
      </c>
      <c r="E116" s="257" t="s">
        <v>1391</v>
      </c>
    </row>
    <row r="117" spans="2:6" ht="19.899999999999999" customHeight="1" x14ac:dyDescent="0.25">
      <c r="B117" s="258" t="s">
        <v>1415</v>
      </c>
      <c r="C117" s="261" t="s">
        <v>1470</v>
      </c>
      <c r="D117" s="259" t="s">
        <v>1448</v>
      </c>
      <c r="E117" s="260">
        <v>9</v>
      </c>
    </row>
    <row r="118" spans="2:6" ht="19.899999999999999" customHeight="1" x14ac:dyDescent="0.25">
      <c r="B118" s="258" t="s">
        <v>1415</v>
      </c>
      <c r="C118" s="261" t="s">
        <v>1470</v>
      </c>
      <c r="D118" s="259" t="s">
        <v>1449</v>
      </c>
      <c r="E118" s="260">
        <v>14</v>
      </c>
    </row>
    <row r="119" spans="2:6" ht="19.899999999999999" customHeight="1" x14ac:dyDescent="0.25">
      <c r="B119" s="258" t="s">
        <v>1415</v>
      </c>
      <c r="C119" s="261" t="s">
        <v>1470</v>
      </c>
      <c r="D119" s="259" t="s">
        <v>1450</v>
      </c>
      <c r="E119" s="260">
        <v>18</v>
      </c>
    </row>
    <row r="120" spans="2:6" ht="19.899999999999999" customHeight="1" x14ac:dyDescent="0.25">
      <c r="B120" s="258" t="s">
        <v>1415</v>
      </c>
      <c r="C120" s="261" t="s">
        <v>1470</v>
      </c>
      <c r="D120" s="259" t="s">
        <v>1451</v>
      </c>
      <c r="E120" s="260">
        <v>23</v>
      </c>
    </row>
    <row r="121" spans="2:6" ht="19.899999999999999" customHeight="1" x14ac:dyDescent="0.25">
      <c r="B121" s="258" t="s">
        <v>1415</v>
      </c>
      <c r="C121" s="261" t="s">
        <v>1470</v>
      </c>
      <c r="D121" s="259" t="s">
        <v>1452</v>
      </c>
      <c r="E121" s="260">
        <v>27</v>
      </c>
    </row>
    <row r="122" spans="2:6" ht="19.899999999999999" customHeight="1" x14ac:dyDescent="0.25">
      <c r="B122" s="258" t="s">
        <v>1415</v>
      </c>
      <c r="C122" s="261" t="s">
        <v>1470</v>
      </c>
      <c r="D122" s="259" t="s">
        <v>1458</v>
      </c>
      <c r="E122" s="260">
        <v>30</v>
      </c>
    </row>
    <row r="123" spans="2:6" ht="19.899999999999999" customHeight="1" x14ac:dyDescent="0.25">
      <c r="B123" s="258" t="s">
        <v>1415</v>
      </c>
      <c r="C123" s="261" t="s">
        <v>1470</v>
      </c>
      <c r="D123" s="259" t="s">
        <v>1453</v>
      </c>
      <c r="E123" s="260">
        <v>32</v>
      </c>
    </row>
    <row r="124" spans="2:6" ht="19.899999999999999" customHeight="1" x14ac:dyDescent="0.25">
      <c r="B124" s="258" t="s">
        <v>1415</v>
      </c>
      <c r="C124" s="261" t="s">
        <v>1470</v>
      </c>
      <c r="D124" s="259" t="s">
        <v>1454</v>
      </c>
      <c r="E124" s="260">
        <v>36</v>
      </c>
    </row>
    <row r="125" spans="2:6" ht="19.899999999999999" customHeight="1" x14ac:dyDescent="0.25">
      <c r="B125" s="258" t="s">
        <v>1415</v>
      </c>
      <c r="C125" s="261" t="s">
        <v>1470</v>
      </c>
      <c r="D125" s="259" t="s">
        <v>1455</v>
      </c>
      <c r="E125" s="260">
        <v>41</v>
      </c>
    </row>
    <row r="126" spans="2:6" ht="19.899999999999999" customHeight="1" x14ac:dyDescent="0.25">
      <c r="B126" s="258" t="s">
        <v>1415</v>
      </c>
      <c r="C126" s="261" t="s">
        <v>1470</v>
      </c>
      <c r="D126" s="259" t="s">
        <v>1456</v>
      </c>
      <c r="E126" s="260">
        <v>45</v>
      </c>
    </row>
    <row r="128" spans="2:6" ht="19.899999999999999" customHeight="1" x14ac:dyDescent="0.25">
      <c r="B128" s="309" t="s">
        <v>1471</v>
      </c>
      <c r="C128" s="309"/>
      <c r="D128" s="309"/>
      <c r="E128" s="309"/>
      <c r="F128" s="309"/>
    </row>
    <row r="129" spans="2:5" ht="19.899999999999999" customHeight="1" x14ac:dyDescent="0.25">
      <c r="B129" s="255" t="s">
        <v>1388</v>
      </c>
      <c r="C129" s="256" t="s">
        <v>1389</v>
      </c>
      <c r="D129" s="256" t="s">
        <v>1390</v>
      </c>
      <c r="E129" s="257" t="s">
        <v>1391</v>
      </c>
    </row>
    <row r="130" spans="2:5" ht="19.899999999999999" customHeight="1" x14ac:dyDescent="0.25">
      <c r="B130" s="258" t="s">
        <v>1420</v>
      </c>
      <c r="C130" s="259" t="s">
        <v>1393</v>
      </c>
      <c r="D130" s="259" t="s">
        <v>1448</v>
      </c>
      <c r="E130" s="260">
        <v>11</v>
      </c>
    </row>
    <row r="131" spans="2:5" ht="19.899999999999999" customHeight="1" x14ac:dyDescent="0.25">
      <c r="B131" s="258" t="s">
        <v>1420</v>
      </c>
      <c r="C131" s="259" t="s">
        <v>1393</v>
      </c>
      <c r="D131" s="259" t="s">
        <v>1449</v>
      </c>
      <c r="E131" s="260">
        <v>16</v>
      </c>
    </row>
    <row r="132" spans="2:5" ht="19.899999999999999" customHeight="1" x14ac:dyDescent="0.25">
      <c r="B132" s="258" t="s">
        <v>1420</v>
      </c>
      <c r="C132" s="259" t="s">
        <v>1393</v>
      </c>
      <c r="D132" s="259" t="s">
        <v>1450</v>
      </c>
      <c r="E132" s="260">
        <v>21</v>
      </c>
    </row>
    <row r="133" spans="2:5" ht="19.899999999999999" customHeight="1" x14ac:dyDescent="0.25">
      <c r="B133" s="258" t="s">
        <v>1420</v>
      </c>
      <c r="C133" s="259" t="s">
        <v>1393</v>
      </c>
      <c r="D133" s="259" t="s">
        <v>1451</v>
      </c>
      <c r="E133" s="260">
        <v>26</v>
      </c>
    </row>
    <row r="134" spans="2:5" ht="19.899999999999999" customHeight="1" x14ac:dyDescent="0.25">
      <c r="B134" s="258" t="s">
        <v>1420</v>
      </c>
      <c r="C134" s="259" t="s">
        <v>1393</v>
      </c>
      <c r="D134" s="259" t="s">
        <v>1452</v>
      </c>
      <c r="E134" s="260">
        <v>32</v>
      </c>
    </row>
    <row r="135" spans="2:5" ht="19.899999999999999" customHeight="1" x14ac:dyDescent="0.25">
      <c r="B135" s="258" t="s">
        <v>1420</v>
      </c>
      <c r="C135" s="259" t="s">
        <v>1393</v>
      </c>
      <c r="D135" s="259" t="s">
        <v>1458</v>
      </c>
      <c r="E135" s="260">
        <v>35</v>
      </c>
    </row>
    <row r="136" spans="2:5" ht="19.899999999999999" customHeight="1" x14ac:dyDescent="0.25">
      <c r="B136" s="258" t="s">
        <v>1420</v>
      </c>
      <c r="C136" s="259" t="s">
        <v>1393</v>
      </c>
      <c r="D136" s="259" t="s">
        <v>1453</v>
      </c>
      <c r="E136" s="260">
        <v>37</v>
      </c>
    </row>
    <row r="137" spans="2:5" ht="19.899999999999999" customHeight="1" x14ac:dyDescent="0.25">
      <c r="B137" s="258" t="s">
        <v>1420</v>
      </c>
      <c r="C137" s="259" t="s">
        <v>1393</v>
      </c>
      <c r="D137" s="259" t="s">
        <v>1454</v>
      </c>
      <c r="E137" s="260">
        <v>42</v>
      </c>
    </row>
    <row r="138" spans="2:5" ht="19.899999999999999" customHeight="1" x14ac:dyDescent="0.25">
      <c r="B138" s="258" t="s">
        <v>1420</v>
      </c>
      <c r="C138" s="259" t="s">
        <v>1393</v>
      </c>
      <c r="D138" s="259" t="s">
        <v>1455</v>
      </c>
      <c r="E138" s="260">
        <v>47</v>
      </c>
    </row>
    <row r="139" spans="2:5" ht="19.899999999999999" customHeight="1" x14ac:dyDescent="0.25">
      <c r="B139" s="258" t="s">
        <v>1420</v>
      </c>
      <c r="C139" s="259" t="s">
        <v>1393</v>
      </c>
      <c r="D139" s="259" t="s">
        <v>1456</v>
      </c>
      <c r="E139" s="260">
        <v>53</v>
      </c>
    </row>
    <row r="141" spans="2:5" ht="19.899999999999999" customHeight="1" x14ac:dyDescent="0.25">
      <c r="B141" s="255" t="s">
        <v>1388</v>
      </c>
      <c r="C141" s="256" t="s">
        <v>768</v>
      </c>
      <c r="D141" s="256" t="s">
        <v>1472</v>
      </c>
      <c r="E141" s="257" t="s">
        <v>1473</v>
      </c>
    </row>
    <row r="142" spans="2:5" ht="19.899999999999999" customHeight="1" x14ac:dyDescent="0.25">
      <c r="B142" s="255"/>
      <c r="C142" s="263" t="s">
        <v>1474</v>
      </c>
      <c r="D142" s="263" t="s">
        <v>391</v>
      </c>
      <c r="E142" s="264"/>
    </row>
    <row r="143" spans="2:5" ht="19.899999999999999" customHeight="1" x14ac:dyDescent="0.25">
      <c r="B143" s="265">
        <v>18</v>
      </c>
      <c r="C143" s="266">
        <v>18</v>
      </c>
      <c r="D143" s="266">
        <v>1.59</v>
      </c>
      <c r="E143" s="264" t="s">
        <v>1404</v>
      </c>
    </row>
    <row r="144" spans="2:5" ht="19.899999999999999" customHeight="1" x14ac:dyDescent="0.25">
      <c r="B144" s="265">
        <v>20</v>
      </c>
      <c r="C144" s="266">
        <v>20</v>
      </c>
      <c r="D144" s="266">
        <v>1.76</v>
      </c>
      <c r="E144" s="264" t="s">
        <v>1407</v>
      </c>
    </row>
    <row r="145" spans="2:5" ht="19.899999999999999" customHeight="1" x14ac:dyDescent="0.25">
      <c r="B145" s="265">
        <v>25</v>
      </c>
      <c r="C145" s="266">
        <v>25</v>
      </c>
      <c r="D145" s="266">
        <v>2.2000000000000002</v>
      </c>
      <c r="E145" s="264" t="s">
        <v>1410</v>
      </c>
    </row>
    <row r="146" spans="2:5" ht="19.899999999999999" customHeight="1" x14ac:dyDescent="0.25">
      <c r="B146" s="265">
        <v>30</v>
      </c>
      <c r="C146" s="266">
        <v>30</v>
      </c>
      <c r="D146" s="266">
        <v>2.64</v>
      </c>
      <c r="E146" s="264" t="s">
        <v>1470</v>
      </c>
    </row>
    <row r="147" spans="2:5" ht="19.899999999999999" customHeight="1" x14ac:dyDescent="0.25">
      <c r="B147" s="265">
        <v>35</v>
      </c>
      <c r="C147" s="266">
        <v>35</v>
      </c>
      <c r="D147" s="266">
        <v>3.08</v>
      </c>
      <c r="E147" s="264" t="s">
        <v>1393</v>
      </c>
    </row>
    <row r="148" spans="2:5" ht="19.899999999999999" customHeight="1" x14ac:dyDescent="0.25">
      <c r="B148" s="265">
        <v>40</v>
      </c>
      <c r="C148" s="266">
        <v>40</v>
      </c>
      <c r="D148" s="266">
        <v>3.53</v>
      </c>
      <c r="E148" s="264" t="s">
        <v>1475</v>
      </c>
    </row>
    <row r="150" spans="2:5" ht="19.899999999999999" customHeight="1" x14ac:dyDescent="0.25">
      <c r="B150" s="267" t="s">
        <v>1476</v>
      </c>
      <c r="C150" s="229"/>
      <c r="D150" s="229"/>
      <c r="E150" s="268"/>
    </row>
    <row r="151" spans="2:5" ht="19.899999999999999" customHeight="1" x14ac:dyDescent="0.25">
      <c r="B151" s="269" t="s">
        <v>1477</v>
      </c>
      <c r="E151" s="270"/>
    </row>
    <row r="152" spans="2:5" ht="19.899999999999999" customHeight="1" x14ac:dyDescent="0.25">
      <c r="B152" s="269" t="s">
        <v>1478</v>
      </c>
      <c r="E152" s="270"/>
    </row>
    <row r="153" spans="2:5" ht="19.899999999999999" customHeight="1" x14ac:dyDescent="0.25">
      <c r="B153" s="269" t="s">
        <v>362</v>
      </c>
      <c r="E153" s="270"/>
    </row>
    <row r="154" spans="2:5" ht="19.899999999999999" customHeight="1" x14ac:dyDescent="0.25">
      <c r="B154" s="269" t="s">
        <v>1479</v>
      </c>
      <c r="E154" s="270"/>
    </row>
    <row r="155" spans="2:5" ht="19.899999999999999" customHeight="1" x14ac:dyDescent="0.25">
      <c r="B155" s="269" t="s">
        <v>1480</v>
      </c>
      <c r="E155" s="270"/>
    </row>
    <row r="156" spans="2:5" ht="19.899999999999999" customHeight="1" x14ac:dyDescent="0.25">
      <c r="B156" s="271" t="s">
        <v>1481</v>
      </c>
      <c r="C156" s="242"/>
      <c r="D156" s="242"/>
      <c r="E156" s="272"/>
    </row>
  </sheetData>
  <sheetProtection selectLockedCells="1" selectUnlockedCells="1"/>
  <mergeCells count="7">
    <mergeCell ref="B128:F128"/>
    <mergeCell ref="H4:I4"/>
    <mergeCell ref="B64:F64"/>
    <mergeCell ref="B76:F76"/>
    <mergeCell ref="B88:F88"/>
    <mergeCell ref="B102:F102"/>
    <mergeCell ref="B115:F115"/>
  </mergeCells>
  <pageMargins left="0.59027777777777779" right="0.59027777777777779" top="0.27569444444444446" bottom="0.59027777777777779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7098-BD60-4FA3-BB92-41613A85C763}">
  <sheetPr codeName="Blad7"/>
  <dimension ref="A1:HK162"/>
  <sheetViews>
    <sheetView defaultGridColor="0" view="pageBreakPreview" topLeftCell="A37" colorId="9" zoomScale="120" zoomScaleNormal="120" zoomScaleSheetLayoutView="120" workbookViewId="0">
      <selection activeCell="B148" sqref="B148:C154"/>
    </sheetView>
  </sheetViews>
  <sheetFormatPr defaultColWidth="8.7109375" defaultRowHeight="20.100000000000001" customHeight="1" x14ac:dyDescent="0.25"/>
  <cols>
    <col min="1" max="3" width="8" style="132" customWidth="1"/>
    <col min="4" max="4" width="15.42578125" style="132" customWidth="1"/>
    <col min="5" max="11" width="8" style="132" customWidth="1"/>
    <col min="12" max="16" width="4.7109375" style="132" customWidth="1"/>
    <col min="17" max="219" width="8.5703125" style="132" customWidth="1"/>
    <col min="220" max="16384" width="8.7109375" style="21"/>
  </cols>
  <sheetData>
    <row r="1" spans="1:11" ht="20.100000000000001" customHeight="1" x14ac:dyDescent="0.25">
      <c r="A1" s="3"/>
      <c r="B1" s="2"/>
      <c r="C1" s="3"/>
      <c r="D1" s="2"/>
      <c r="E1" s="2"/>
      <c r="F1" s="2"/>
      <c r="G1" s="2"/>
      <c r="H1" s="3"/>
      <c r="I1" s="2"/>
      <c r="J1" s="3"/>
    </row>
    <row r="2" spans="1:11" ht="20.100000000000001" customHeight="1" x14ac:dyDescent="0.25">
      <c r="A2" s="3"/>
      <c r="B2" s="2"/>
      <c r="C2" s="3"/>
      <c r="D2" s="2"/>
      <c r="E2" s="2"/>
      <c r="F2" s="2"/>
      <c r="G2" s="2"/>
      <c r="H2" s="3"/>
      <c r="I2" s="2"/>
      <c r="J2" s="3"/>
    </row>
    <row r="3" spans="1:11" ht="20.100000000000001" customHeight="1" x14ac:dyDescent="0.25">
      <c r="A3" s="3" t="str">
        <f>HeaderProjectnumber</f>
        <v>projectnr</v>
      </c>
      <c r="B3" s="2"/>
      <c r="C3" s="3" t="str">
        <f>HeaderPart</f>
        <v>part</v>
      </c>
      <c r="D3" s="2"/>
      <c r="E3" s="2"/>
      <c r="F3" s="2"/>
      <c r="G3" s="2"/>
      <c r="H3" s="3"/>
      <c r="I3" s="3" t="str">
        <f>HeaderDate</f>
        <v>date</v>
      </c>
      <c r="J3" s="3"/>
      <c r="K3" s="192" t="str">
        <f>HeaderPage</f>
        <v>page</v>
      </c>
    </row>
    <row r="4" spans="1:11" ht="20.100000000000001" customHeight="1" x14ac:dyDescent="0.25">
      <c r="A4" s="193"/>
      <c r="B4" s="194"/>
      <c r="C4" s="195"/>
      <c r="D4" s="195"/>
      <c r="E4" s="195"/>
      <c r="F4" s="195"/>
      <c r="G4" s="195"/>
      <c r="H4" s="303"/>
      <c r="I4" s="303"/>
      <c r="J4" s="196"/>
    </row>
    <row r="5" spans="1:11" ht="20.100000000000001" customHeight="1" x14ac:dyDescent="0.25">
      <c r="H5" s="197"/>
      <c r="J5" s="198"/>
    </row>
    <row r="6" spans="1:11" ht="20.100000000000001" customHeight="1" x14ac:dyDescent="0.25">
      <c r="B6" s="13" t="s">
        <v>1145</v>
      </c>
      <c r="C6" s="4"/>
      <c r="D6" s="4"/>
      <c r="E6" s="21"/>
      <c r="F6" s="21"/>
      <c r="G6" s="21"/>
      <c r="H6" s="21"/>
    </row>
    <row r="7" spans="1:11" ht="20.100000000000001" customHeight="1" x14ac:dyDescent="0.25">
      <c r="B7" s="4">
        <v>0.1</v>
      </c>
      <c r="C7" s="4" t="s">
        <v>1146</v>
      </c>
      <c r="D7" s="4"/>
      <c r="E7" s="21"/>
      <c r="F7" s="21"/>
      <c r="G7" s="21"/>
      <c r="H7" s="21"/>
    </row>
    <row r="8" spans="1:11" ht="20.100000000000001" customHeight="1" x14ac:dyDescent="0.25">
      <c r="B8" s="4">
        <v>0.2</v>
      </c>
      <c r="C8" s="4" t="s">
        <v>1147</v>
      </c>
      <c r="D8" s="4"/>
      <c r="E8" s="21"/>
      <c r="F8" s="21"/>
      <c r="G8" s="21"/>
      <c r="H8" s="21"/>
    </row>
    <row r="9" spans="1:11" ht="20.100000000000001" customHeight="1" x14ac:dyDescent="0.25">
      <c r="B9" s="4">
        <v>0.30000000000000004</v>
      </c>
      <c r="C9" s="4" t="s">
        <v>1148</v>
      </c>
      <c r="D9" s="4"/>
      <c r="E9" s="21"/>
      <c r="F9" s="21"/>
      <c r="G9" s="21"/>
      <c r="H9" s="21"/>
    </row>
    <row r="10" spans="1:11" ht="20.100000000000001" customHeight="1" x14ac:dyDescent="0.25">
      <c r="B10" s="4" t="s">
        <v>1149</v>
      </c>
      <c r="C10" s="4" t="s">
        <v>1150</v>
      </c>
      <c r="D10" s="4"/>
      <c r="E10" s="21"/>
      <c r="F10" s="21"/>
      <c r="G10" s="21"/>
      <c r="H10" s="21"/>
    </row>
    <row r="11" spans="1:11" ht="20.100000000000001" customHeight="1" x14ac:dyDescent="0.25">
      <c r="B11" s="4" t="s">
        <v>1151</v>
      </c>
      <c r="C11" s="4" t="s">
        <v>1152</v>
      </c>
      <c r="D11" s="4"/>
      <c r="E11" s="21"/>
      <c r="F11" s="21"/>
      <c r="G11" s="21"/>
      <c r="H11" s="21"/>
    </row>
    <row r="12" spans="1:11" ht="20.100000000000001" customHeight="1" x14ac:dyDescent="0.25">
      <c r="B12" s="4" t="s">
        <v>1153</v>
      </c>
      <c r="C12" s="4" t="s">
        <v>1154</v>
      </c>
      <c r="D12" s="4"/>
      <c r="E12" s="21"/>
      <c r="F12" s="21"/>
      <c r="G12" s="21"/>
      <c r="H12" s="21"/>
    </row>
    <row r="13" spans="1:11" ht="20.100000000000001" customHeight="1" x14ac:dyDescent="0.25">
      <c r="B13" s="4" t="s">
        <v>1155</v>
      </c>
      <c r="C13" s="4" t="s">
        <v>1156</v>
      </c>
      <c r="D13" s="4"/>
      <c r="E13" s="21"/>
      <c r="F13" s="21"/>
      <c r="G13" s="21"/>
      <c r="H13" s="21"/>
    </row>
    <row r="14" spans="1:11" ht="20.100000000000001" customHeight="1" x14ac:dyDescent="0.25">
      <c r="B14" s="4" t="s">
        <v>1157</v>
      </c>
      <c r="C14" s="4" t="s">
        <v>1158</v>
      </c>
      <c r="D14" s="4"/>
      <c r="E14" s="21"/>
      <c r="F14" s="21"/>
      <c r="G14" s="21"/>
      <c r="H14" s="21"/>
    </row>
    <row r="15" spans="1:11" ht="20.100000000000001" customHeight="1" x14ac:dyDescent="0.25">
      <c r="B15" s="4" t="s">
        <v>1159</v>
      </c>
      <c r="C15" s="4" t="s">
        <v>1160</v>
      </c>
      <c r="D15" s="4"/>
      <c r="E15" s="21"/>
      <c r="F15" s="21"/>
      <c r="G15" s="21"/>
      <c r="H15" s="21"/>
    </row>
    <row r="16" spans="1:11" ht="20.100000000000001" customHeight="1" x14ac:dyDescent="0.25">
      <c r="B16" s="4" t="s">
        <v>1161</v>
      </c>
      <c r="C16" s="4" t="s">
        <v>1162</v>
      </c>
      <c r="D16" s="4"/>
      <c r="E16" s="21"/>
      <c r="F16" s="21"/>
      <c r="G16" s="21"/>
      <c r="H16" s="21"/>
    </row>
    <row r="17" spans="1:11" ht="20.100000000000001" customHeight="1" x14ac:dyDescent="0.25">
      <c r="B17" s="4" t="s">
        <v>1163</v>
      </c>
      <c r="C17" s="4" t="s">
        <v>1164</v>
      </c>
      <c r="D17" s="4"/>
      <c r="E17" s="21"/>
      <c r="F17" s="21"/>
      <c r="G17" s="21"/>
      <c r="H17" s="21"/>
    </row>
    <row r="18" spans="1:11" ht="20.100000000000001" customHeight="1" x14ac:dyDescent="0.25">
      <c r="B18" s="4" t="s">
        <v>1165</v>
      </c>
      <c r="C18" s="4" t="s">
        <v>1166</v>
      </c>
      <c r="D18" s="4"/>
      <c r="E18" s="21"/>
      <c r="F18" s="21"/>
      <c r="G18" s="21"/>
      <c r="H18" s="21"/>
    </row>
    <row r="19" spans="1:11" ht="20.100000000000001" customHeight="1" x14ac:dyDescent="0.25">
      <c r="B19" s="4"/>
      <c r="C19" s="4"/>
      <c r="D19" s="4"/>
      <c r="E19" s="21"/>
      <c r="F19" s="21"/>
      <c r="G19" s="21"/>
      <c r="H19" s="21"/>
    </row>
    <row r="20" spans="1:11" ht="20.100000000000001" customHeight="1" x14ac:dyDescent="0.25">
      <c r="B20" s="199" t="s">
        <v>1167</v>
      </c>
      <c r="C20" s="4" t="s">
        <v>1168</v>
      </c>
      <c r="D20" s="4"/>
      <c r="E20" s="21"/>
      <c r="F20" s="21"/>
      <c r="G20" s="21"/>
      <c r="H20" s="21"/>
    </row>
    <row r="21" spans="1:11" ht="20.100000000000001" customHeight="1" x14ac:dyDescent="0.25">
      <c r="B21" s="199" t="s">
        <v>1169</v>
      </c>
      <c r="C21" s="4" t="s">
        <v>1170</v>
      </c>
      <c r="D21" s="4"/>
      <c r="E21" s="21"/>
      <c r="F21" s="21"/>
      <c r="G21" s="21"/>
      <c r="H21" s="21"/>
    </row>
    <row r="22" spans="1:11" ht="20.100000000000001" customHeight="1" x14ac:dyDescent="0.25">
      <c r="B22" s="4" t="s">
        <v>1171</v>
      </c>
      <c r="C22" s="4" t="s">
        <v>679</v>
      </c>
      <c r="D22" s="4"/>
      <c r="E22" s="21"/>
      <c r="F22" s="21"/>
      <c r="G22" s="21"/>
      <c r="H22" s="21"/>
    </row>
    <row r="23" spans="1:11" ht="20.100000000000001" customHeight="1" x14ac:dyDescent="0.25">
      <c r="B23" s="4" t="s">
        <v>1172</v>
      </c>
      <c r="C23" s="4" t="s">
        <v>1173</v>
      </c>
      <c r="D23" s="4"/>
      <c r="E23" s="21"/>
      <c r="F23" s="21"/>
      <c r="G23" s="21"/>
      <c r="H23" s="21"/>
    </row>
    <row r="24" spans="1:11" ht="20.100000000000001" customHeight="1" x14ac:dyDescent="0.25">
      <c r="B24" s="4" t="s">
        <v>1174</v>
      </c>
      <c r="C24" s="4" t="s">
        <v>1175</v>
      </c>
      <c r="D24" s="4"/>
      <c r="E24" s="21"/>
      <c r="F24" s="21"/>
      <c r="G24" s="21"/>
      <c r="H24" s="21"/>
    </row>
    <row r="25" spans="1:11" ht="20.100000000000001" customHeight="1" x14ac:dyDescent="0.25">
      <c r="B25" s="4" t="s">
        <v>1176</v>
      </c>
      <c r="C25" s="4" t="s">
        <v>1177</v>
      </c>
      <c r="D25" s="4"/>
      <c r="E25" s="21"/>
      <c r="F25" s="21"/>
      <c r="G25" s="21"/>
      <c r="H25" s="21"/>
    </row>
    <row r="26" spans="1:11" ht="20.100000000000001" customHeight="1" x14ac:dyDescent="0.25">
      <c r="B26" s="4" t="s">
        <v>1178</v>
      </c>
      <c r="C26" s="4" t="s">
        <v>1179</v>
      </c>
      <c r="D26" s="4"/>
      <c r="E26" s="21"/>
      <c r="F26" s="21"/>
      <c r="G26" s="21"/>
      <c r="H26" s="21"/>
    </row>
    <row r="27" spans="1:11" ht="20.100000000000001" customHeight="1" x14ac:dyDescent="0.25">
      <c r="B27" s="4" t="s">
        <v>1180</v>
      </c>
      <c r="C27" s="4" t="s">
        <v>1181</v>
      </c>
      <c r="D27" s="4"/>
      <c r="E27" s="21"/>
      <c r="F27" s="21"/>
      <c r="G27" s="21"/>
      <c r="H27" s="21"/>
    </row>
    <row r="28" spans="1:11" ht="20.100000000000001" customHeight="1" x14ac:dyDescent="0.25">
      <c r="B28" s="4"/>
      <c r="C28" s="4"/>
      <c r="D28" s="4"/>
      <c r="E28" s="21"/>
      <c r="F28" s="21"/>
      <c r="G28" s="21"/>
      <c r="H28" s="21"/>
    </row>
    <row r="29" spans="1:11" ht="20.100000000000001" customHeight="1" x14ac:dyDescent="0.25">
      <c r="B29" s="4"/>
      <c r="C29" s="13" t="s">
        <v>1182</v>
      </c>
      <c r="D29" s="4"/>
      <c r="E29" s="21"/>
      <c r="F29" s="21"/>
      <c r="G29" s="21"/>
      <c r="H29" s="21"/>
    </row>
    <row r="30" spans="1:11" ht="20.100000000000001" customHeight="1" x14ac:dyDescent="0.25">
      <c r="A30" s="3"/>
      <c r="B30" s="4" t="s">
        <v>1183</v>
      </c>
      <c r="C30" s="4" t="s">
        <v>1184</v>
      </c>
      <c r="D30" s="4"/>
      <c r="E30" s="21"/>
      <c r="F30" s="21"/>
      <c r="G30" s="21"/>
      <c r="H30" s="21"/>
      <c r="I30" s="2"/>
      <c r="J30" s="3"/>
    </row>
    <row r="31" spans="1:11" ht="20.100000000000001" customHeight="1" x14ac:dyDescent="0.25">
      <c r="A31" s="3"/>
      <c r="B31" s="4" t="s">
        <v>1185</v>
      </c>
      <c r="C31" s="4" t="s">
        <v>1186</v>
      </c>
      <c r="D31" s="4"/>
      <c r="E31" s="21"/>
      <c r="F31" s="21"/>
      <c r="G31" s="21"/>
      <c r="H31" s="21"/>
      <c r="I31" s="2"/>
      <c r="J31" s="3"/>
    </row>
    <row r="32" spans="1:11" ht="20.100000000000001" customHeight="1" x14ac:dyDescent="0.25">
      <c r="A32" s="21"/>
      <c r="B32" s="4" t="s">
        <v>1187</v>
      </c>
      <c r="C32" s="4" t="s">
        <v>1188</v>
      </c>
      <c r="D32" s="4"/>
      <c r="E32" s="21"/>
      <c r="F32" s="21"/>
      <c r="G32" s="21"/>
      <c r="H32" s="21"/>
      <c r="I32" s="21"/>
      <c r="J32" s="21"/>
      <c r="K32" s="21"/>
    </row>
    <row r="33" spans="1:13" ht="20.100000000000001" customHeight="1" x14ac:dyDescent="0.25">
      <c r="A33" s="21"/>
      <c r="B33" s="4" t="s">
        <v>1189</v>
      </c>
      <c r="C33" s="4" t="s">
        <v>1190</v>
      </c>
      <c r="D33" s="4"/>
      <c r="E33" s="21"/>
      <c r="F33" s="21"/>
      <c r="G33" s="21"/>
      <c r="H33" s="21"/>
      <c r="I33" s="21"/>
      <c r="J33" s="21"/>
      <c r="K33" s="21"/>
    </row>
    <row r="46" spans="1:13" ht="20.100000000000001" customHeight="1" x14ac:dyDescent="0.25">
      <c r="M46" s="21"/>
    </row>
    <row r="47" spans="1:13" ht="20.100000000000001" customHeight="1" x14ac:dyDescent="0.25">
      <c r="B47" s="200" t="s">
        <v>1191</v>
      </c>
      <c r="M47" s="21"/>
    </row>
    <row r="48" spans="1:13" ht="20.100000000000001" customHeight="1" x14ac:dyDescent="0.25">
      <c r="M48" s="21"/>
    </row>
    <row r="49" spans="2:13" ht="20.100000000000001" customHeight="1" x14ac:dyDescent="0.25">
      <c r="B49" s="200" t="s">
        <v>1175</v>
      </c>
      <c r="F49" s="132" t="s">
        <v>1192</v>
      </c>
      <c r="M49" s="21"/>
    </row>
    <row r="50" spans="2:13" ht="20.100000000000001" customHeight="1" x14ac:dyDescent="0.25">
      <c r="B50" s="132" t="s">
        <v>1193</v>
      </c>
      <c r="D50" s="132" t="s">
        <v>1194</v>
      </c>
      <c r="F50" s="132" t="s">
        <v>1195</v>
      </c>
      <c r="M50" s="21"/>
    </row>
    <row r="51" spans="2:13" ht="20.100000000000001" customHeight="1" x14ac:dyDescent="0.25">
      <c r="D51" s="132" t="s">
        <v>1196</v>
      </c>
      <c r="F51" s="132" t="s">
        <v>1197</v>
      </c>
      <c r="M51" s="21"/>
    </row>
    <row r="52" spans="2:13" ht="20.100000000000001" customHeight="1" x14ac:dyDescent="0.25">
      <c r="M52" s="21"/>
    </row>
    <row r="53" spans="2:13" ht="20.100000000000001" customHeight="1" x14ac:dyDescent="0.25">
      <c r="B53" s="200" t="s">
        <v>1198</v>
      </c>
      <c r="M53" s="21"/>
    </row>
    <row r="54" spans="2:13" ht="20.100000000000001" customHeight="1" x14ac:dyDescent="0.25">
      <c r="C54" s="132" t="s">
        <v>1199</v>
      </c>
      <c r="M54" s="21"/>
    </row>
    <row r="55" spans="2:13" ht="20.100000000000001" customHeight="1" x14ac:dyDescent="0.25">
      <c r="C55" s="132" t="s">
        <v>1200</v>
      </c>
      <c r="M55" s="21"/>
    </row>
    <row r="56" spans="2:13" ht="20.100000000000001" customHeight="1" x14ac:dyDescent="0.25">
      <c r="M56" s="21"/>
    </row>
    <row r="57" spans="2:13" ht="20.100000000000001" customHeight="1" x14ac:dyDescent="0.25">
      <c r="B57" s="200" t="s">
        <v>1201</v>
      </c>
      <c r="M57" s="21"/>
    </row>
    <row r="58" spans="2:13" ht="20.100000000000001" customHeight="1" x14ac:dyDescent="0.25">
      <c r="C58" s="132" t="s">
        <v>294</v>
      </c>
      <c r="D58" s="132">
        <v>250</v>
      </c>
      <c r="E58" s="132" t="s">
        <v>1202</v>
      </c>
      <c r="M58" s="21"/>
    </row>
    <row r="59" spans="2:13" ht="20.100000000000001" customHeight="1" x14ac:dyDescent="0.25">
      <c r="C59" s="132" t="s">
        <v>1203</v>
      </c>
      <c r="D59" s="132">
        <v>75</v>
      </c>
      <c r="E59" s="132" t="s">
        <v>1204</v>
      </c>
      <c r="M59" s="21"/>
    </row>
    <row r="60" spans="2:13" ht="20.100000000000001" customHeight="1" x14ac:dyDescent="0.25">
      <c r="C60" s="132" t="s">
        <v>1205</v>
      </c>
      <c r="D60" s="201">
        <f>(D59*D58)/10000</f>
        <v>1.875</v>
      </c>
      <c r="M60" s="21"/>
    </row>
    <row r="61" spans="2:13" ht="20.100000000000001" customHeight="1" x14ac:dyDescent="0.25">
      <c r="C61" s="132" t="s">
        <v>1206</v>
      </c>
      <c r="D61" s="132">
        <v>500</v>
      </c>
      <c r="E61" s="132" t="s">
        <v>1204</v>
      </c>
      <c r="M61" s="21"/>
    </row>
    <row r="62" spans="2:13" ht="20.100000000000001" customHeight="1" x14ac:dyDescent="0.25">
      <c r="C62" s="132" t="s">
        <v>1207</v>
      </c>
      <c r="D62" s="132">
        <f>(D60*D61*D61)/8</f>
        <v>58593.75</v>
      </c>
      <c r="E62" s="132" t="s">
        <v>1208</v>
      </c>
      <c r="G62" s="132" t="s">
        <v>1209</v>
      </c>
      <c r="M62" s="21"/>
    </row>
    <row r="63" spans="2:13" ht="20.100000000000001" customHeight="1" x14ac:dyDescent="0.25">
      <c r="C63" s="132" t="s">
        <v>1210</v>
      </c>
      <c r="D63" s="132">
        <v>80</v>
      </c>
      <c r="E63" s="132" t="s">
        <v>1211</v>
      </c>
      <c r="M63" s="21"/>
    </row>
    <row r="64" spans="2:13" ht="20.100000000000001" customHeight="1" x14ac:dyDescent="0.25">
      <c r="C64" s="132" t="s">
        <v>1212</v>
      </c>
      <c r="D64" s="132">
        <f>D62/D63</f>
        <v>732.421875</v>
      </c>
      <c r="M64" s="21"/>
    </row>
    <row r="65" spans="1:14" ht="20.100000000000001" customHeight="1" x14ac:dyDescent="0.25">
      <c r="C65" s="132" t="s">
        <v>1213</v>
      </c>
      <c r="D65" s="132">
        <f>D64*6</f>
        <v>4394.53125</v>
      </c>
      <c r="M65" s="21"/>
    </row>
    <row r="66" spans="1:14" ht="20.100000000000001" customHeight="1" x14ac:dyDescent="0.25">
      <c r="C66" s="132" t="s">
        <v>728</v>
      </c>
      <c r="D66" s="202">
        <v>7.5</v>
      </c>
      <c r="E66" s="132" t="s">
        <v>1204</v>
      </c>
      <c r="M66" s="21"/>
      <c r="N66" s="203" t="s">
        <v>1214</v>
      </c>
    </row>
    <row r="67" spans="1:14" ht="20.100000000000001" customHeight="1" x14ac:dyDescent="0.25">
      <c r="C67" s="132" t="s">
        <v>1215</v>
      </c>
      <c r="D67" s="132">
        <f>D65/D66</f>
        <v>585.9375</v>
      </c>
      <c r="M67" s="21"/>
    </row>
    <row r="68" spans="1:14" ht="20.100000000000001" customHeight="1" x14ac:dyDescent="0.25">
      <c r="C68" s="132" t="s">
        <v>729</v>
      </c>
      <c r="D68" s="204">
        <f>SQRT(D67)</f>
        <v>24.206145913796355</v>
      </c>
      <c r="E68" s="132" t="s">
        <v>1204</v>
      </c>
      <c r="M68" s="21"/>
    </row>
    <row r="69" spans="1:14" ht="20.100000000000001" customHeight="1" x14ac:dyDescent="0.25">
      <c r="M69" s="21"/>
    </row>
    <row r="70" spans="1:14" ht="20.100000000000001" customHeight="1" x14ac:dyDescent="0.25">
      <c r="M70" s="21"/>
    </row>
    <row r="71" spans="1:14" ht="20.100000000000001" customHeight="1" x14ac:dyDescent="0.25">
      <c r="M71" s="21"/>
    </row>
    <row r="72" spans="1:14" ht="20.100000000000001" customHeight="1" x14ac:dyDescent="0.25">
      <c r="A72" s="6"/>
      <c r="B72" s="6"/>
      <c r="C72" s="6"/>
      <c r="D72" s="6"/>
      <c r="E72" s="6"/>
      <c r="F72" s="6"/>
      <c r="G72" s="6"/>
      <c r="H72" s="4"/>
      <c r="I72" s="4"/>
      <c r="M72" s="21"/>
    </row>
    <row r="73" spans="1:14" ht="20.100000000000001" customHeight="1" x14ac:dyDescent="0.25">
      <c r="A73" s="205" t="s">
        <v>1216</v>
      </c>
      <c r="B73" s="4"/>
      <c r="C73" s="6"/>
      <c r="D73" s="206" t="s">
        <v>1217</v>
      </c>
      <c r="E73" s="6"/>
      <c r="F73" s="6"/>
      <c r="G73" s="6"/>
      <c r="H73" s="4"/>
      <c r="I73" s="4"/>
      <c r="M73" s="21"/>
    </row>
    <row r="74" spans="1:14" ht="20.100000000000001" customHeight="1" x14ac:dyDescent="0.25">
      <c r="A74" s="207" t="s">
        <v>1218</v>
      </c>
      <c r="B74" s="4"/>
      <c r="C74" s="6"/>
      <c r="D74" s="304">
        <v>1.2E-5</v>
      </c>
      <c r="E74" s="304"/>
      <c r="F74" s="6"/>
      <c r="G74" s="6"/>
      <c r="H74" s="4"/>
      <c r="I74" s="4"/>
      <c r="M74" s="21"/>
    </row>
    <row r="75" spans="1:14" ht="20.100000000000001" customHeight="1" x14ac:dyDescent="0.25">
      <c r="A75" s="207" t="s">
        <v>1219</v>
      </c>
      <c r="B75" s="4"/>
      <c r="C75" s="6"/>
      <c r="D75" s="208">
        <v>1.0000000000000001E-5</v>
      </c>
      <c r="E75" s="6"/>
      <c r="F75" s="6"/>
      <c r="G75" s="6"/>
      <c r="H75" s="4"/>
      <c r="I75" s="4"/>
      <c r="M75" s="21"/>
    </row>
    <row r="76" spans="1:14" ht="20.100000000000001" customHeight="1" x14ac:dyDescent="0.25">
      <c r="A76" s="207" t="s">
        <v>1220</v>
      </c>
      <c r="B76" s="4"/>
      <c r="C76" s="6"/>
      <c r="D76" s="208">
        <v>7.9999999999999996E-6</v>
      </c>
      <c r="E76" s="6"/>
      <c r="F76" s="6"/>
      <c r="G76" s="6"/>
      <c r="H76" s="4"/>
      <c r="I76" s="4"/>
      <c r="M76" s="21"/>
    </row>
    <row r="77" spans="1:14" ht="20.100000000000001" customHeight="1" x14ac:dyDescent="0.25">
      <c r="A77" s="207" t="s">
        <v>1221</v>
      </c>
      <c r="B77" s="4"/>
      <c r="C77" s="6"/>
      <c r="D77" s="208">
        <v>6.9999999999999999E-6</v>
      </c>
      <c r="E77" s="6"/>
      <c r="F77" s="6"/>
      <c r="G77" s="6"/>
      <c r="H77" s="4"/>
      <c r="I77" s="4"/>
      <c r="M77" s="21"/>
    </row>
    <row r="78" spans="1:14" ht="20.100000000000001" customHeight="1" x14ac:dyDescent="0.25">
      <c r="A78" s="207" t="s">
        <v>1222</v>
      </c>
      <c r="B78" s="4"/>
      <c r="C78" s="6"/>
      <c r="D78" s="208">
        <v>1.0000000000000001E-5</v>
      </c>
      <c r="E78" s="6"/>
      <c r="F78" s="6"/>
      <c r="G78" s="6"/>
      <c r="H78" s="4"/>
      <c r="I78" s="4"/>
      <c r="M78" s="21"/>
    </row>
    <row r="79" spans="1:14" ht="20.100000000000001" customHeight="1" x14ac:dyDescent="0.25">
      <c r="A79" s="6"/>
      <c r="B79" s="6"/>
      <c r="C79" s="6"/>
      <c r="D79" s="6"/>
      <c r="E79" s="6"/>
      <c r="F79" s="6"/>
      <c r="G79" s="6"/>
      <c r="H79" s="4"/>
      <c r="I79" s="4"/>
      <c r="M79" s="21"/>
    </row>
    <row r="80" spans="1:14" ht="20.100000000000001" customHeight="1" x14ac:dyDescent="0.25">
      <c r="A80" s="6"/>
      <c r="B80" s="6"/>
      <c r="C80" s="6"/>
      <c r="D80" s="6"/>
      <c r="E80" s="6"/>
      <c r="F80" s="6"/>
      <c r="G80" s="6"/>
      <c r="H80" s="4"/>
      <c r="I80" s="4"/>
      <c r="M80" s="21"/>
    </row>
    <row r="81" spans="1:13" ht="20.100000000000001" customHeight="1" x14ac:dyDescent="0.25">
      <c r="A81" s="6"/>
      <c r="B81" s="6"/>
      <c r="C81" s="6"/>
      <c r="D81" s="6"/>
      <c r="E81" s="6"/>
      <c r="F81" s="6"/>
      <c r="G81" s="6"/>
      <c r="H81" s="4"/>
      <c r="I81" s="4"/>
      <c r="M81" s="21"/>
    </row>
    <row r="82" spans="1:13" ht="20.100000000000001" customHeight="1" x14ac:dyDescent="0.25">
      <c r="A82" s="6"/>
      <c r="B82" s="6"/>
      <c r="C82" s="6"/>
      <c r="D82" s="6"/>
      <c r="E82" s="6"/>
      <c r="F82" s="6"/>
      <c r="G82" s="6"/>
      <c r="H82" s="4"/>
      <c r="I82" s="4"/>
      <c r="M82" s="21"/>
    </row>
    <row r="83" spans="1:13" ht="20.100000000000001" customHeight="1" x14ac:dyDescent="0.25">
      <c r="A83" s="5" t="s">
        <v>1223</v>
      </c>
      <c r="B83" s="6"/>
      <c r="C83" s="6"/>
      <c r="D83" s="6"/>
      <c r="E83" s="6"/>
      <c r="F83" s="6"/>
      <c r="G83" s="6"/>
      <c r="H83" s="4"/>
      <c r="I83" s="4"/>
      <c r="M83" s="21"/>
    </row>
    <row r="84" spans="1:13" ht="20.100000000000001" customHeight="1" x14ac:dyDescent="0.25">
      <c r="A84" s="6" t="s">
        <v>1224</v>
      </c>
      <c r="B84" s="6"/>
      <c r="C84" s="6"/>
      <c r="D84" s="6"/>
      <c r="E84" s="6" t="s">
        <v>1225</v>
      </c>
      <c r="F84" s="6"/>
      <c r="G84" s="6"/>
      <c r="H84" s="4" t="s">
        <v>1226</v>
      </c>
      <c r="I84" s="4"/>
      <c r="M84" s="21"/>
    </row>
    <row r="85" spans="1:13" ht="20.100000000000001" customHeight="1" x14ac:dyDescent="0.25">
      <c r="A85" s="6"/>
      <c r="B85" s="6"/>
      <c r="C85" s="6"/>
      <c r="D85" s="6"/>
      <c r="E85" s="6"/>
      <c r="F85" s="6"/>
      <c r="G85" s="6"/>
      <c r="H85" s="4"/>
      <c r="I85" s="4"/>
      <c r="M85" s="21"/>
    </row>
    <row r="86" spans="1:13" ht="20.100000000000001" customHeight="1" x14ac:dyDescent="0.2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</row>
    <row r="88" spans="1:13" ht="20.100000000000001" customHeight="1" x14ac:dyDescent="0.25">
      <c r="A88" s="21"/>
      <c r="B88" s="209" t="str">
        <f>[3]STR!B46&amp;[3]STR!C46</f>
        <v/>
      </c>
      <c r="C88" s="4"/>
      <c r="D88" s="4"/>
      <c r="E88" s="4"/>
      <c r="F88" s="4"/>
      <c r="G88" s="21"/>
      <c r="H88" s="21"/>
      <c r="I88" s="21"/>
      <c r="J88" s="21"/>
      <c r="K88" s="128"/>
      <c r="L88" s="128"/>
      <c r="M88" s="128"/>
    </row>
    <row r="89" spans="1:13" ht="20.100000000000001" customHeight="1" x14ac:dyDescent="0.25">
      <c r="A89" s="21"/>
      <c r="B89" s="13"/>
      <c r="C89" s="4"/>
      <c r="D89" s="4"/>
      <c r="E89" s="4"/>
      <c r="F89" s="4"/>
      <c r="G89" s="21"/>
      <c r="H89" s="21"/>
      <c r="I89" s="21"/>
      <c r="J89" s="21"/>
      <c r="K89" s="128"/>
      <c r="L89" s="128"/>
      <c r="M89" s="128"/>
    </row>
    <row r="90" spans="1:13" ht="20.100000000000001" customHeight="1" x14ac:dyDescent="0.25">
      <c r="A90" s="21"/>
      <c r="B90" s="200" t="s">
        <v>1227</v>
      </c>
      <c r="F90" s="4"/>
      <c r="G90" s="21"/>
      <c r="H90" s="21"/>
      <c r="I90" s="21"/>
      <c r="J90" s="21"/>
      <c r="K90" s="128"/>
      <c r="L90" s="128"/>
      <c r="M90" s="128"/>
    </row>
    <row r="91" spans="1:13" ht="20.100000000000001" customHeight="1" x14ac:dyDescent="0.25">
      <c r="A91" s="21"/>
      <c r="B91" s="132" t="s">
        <v>1228</v>
      </c>
      <c r="D91" s="132" t="s">
        <v>1229</v>
      </c>
      <c r="F91" s="4"/>
      <c r="G91" s="21"/>
      <c r="H91" s="21"/>
      <c r="I91" s="21"/>
      <c r="J91" s="21"/>
      <c r="K91" s="128"/>
      <c r="L91" s="128"/>
      <c r="M91" s="128"/>
    </row>
    <row r="92" spans="1:13" ht="20.100000000000001" customHeight="1" x14ac:dyDescent="0.25">
      <c r="A92" s="21"/>
      <c r="B92" s="132" t="s">
        <v>1230</v>
      </c>
      <c r="D92" s="132" t="s">
        <v>1231</v>
      </c>
      <c r="F92" s="4"/>
      <c r="G92" s="21"/>
      <c r="H92" s="21"/>
      <c r="I92" s="21"/>
      <c r="J92" s="21"/>
      <c r="K92" s="128"/>
      <c r="L92" s="128"/>
      <c r="M92" s="128"/>
    </row>
    <row r="93" spans="1:13" ht="20.100000000000001" customHeight="1" x14ac:dyDescent="0.25">
      <c r="A93" s="21"/>
      <c r="B93" s="132" t="s">
        <v>1232</v>
      </c>
      <c r="D93" s="132" t="s">
        <v>1233</v>
      </c>
      <c r="F93" s="4"/>
      <c r="G93" s="21"/>
      <c r="H93" s="21"/>
      <c r="I93" s="21"/>
      <c r="J93" s="21"/>
      <c r="K93" s="128"/>
      <c r="L93" s="128"/>
      <c r="M93" s="128"/>
    </row>
    <row r="94" spans="1:13" ht="20.100000000000001" customHeight="1" x14ac:dyDescent="0.25">
      <c r="A94" s="21"/>
      <c r="B94" s="132" t="s">
        <v>1234</v>
      </c>
      <c r="D94" s="132" t="s">
        <v>116</v>
      </c>
      <c r="F94" s="4"/>
      <c r="G94" s="21"/>
      <c r="H94" s="21"/>
      <c r="I94" s="21"/>
      <c r="J94" s="21"/>
      <c r="K94" s="128"/>
      <c r="L94" s="128"/>
      <c r="M94" s="128"/>
    </row>
    <row r="95" spans="1:13" ht="20.100000000000001" customHeight="1" x14ac:dyDescent="0.25">
      <c r="A95" s="21"/>
      <c r="B95" s="132" t="s">
        <v>1235</v>
      </c>
      <c r="D95" s="132" t="s">
        <v>1236</v>
      </c>
      <c r="F95" s="4"/>
      <c r="G95" s="21"/>
      <c r="H95" s="21"/>
      <c r="I95" s="21"/>
      <c r="J95" s="21"/>
      <c r="K95" s="128"/>
      <c r="L95" s="128"/>
      <c r="M95" s="128"/>
    </row>
    <row r="96" spans="1:13" ht="20.100000000000001" customHeight="1" x14ac:dyDescent="0.25">
      <c r="A96" s="21"/>
      <c r="F96" s="4"/>
      <c r="G96" s="21"/>
      <c r="H96" s="21"/>
      <c r="I96" s="21"/>
      <c r="J96" s="21"/>
      <c r="K96" s="128"/>
      <c r="L96" s="128"/>
      <c r="M96" s="128"/>
    </row>
    <row r="97" spans="1:13" ht="20.100000000000001" customHeight="1" x14ac:dyDescent="0.25">
      <c r="A97" s="21"/>
      <c r="B97" s="13" t="s">
        <v>1237</v>
      </c>
      <c r="C97" s="13"/>
      <c r="D97" s="13" t="s">
        <v>1238</v>
      </c>
      <c r="E97" s="13"/>
      <c r="F97" s="13"/>
      <c r="G97" s="46" t="s">
        <v>1239</v>
      </c>
      <c r="H97" s="21"/>
      <c r="I97" s="21"/>
      <c r="J97" s="21"/>
      <c r="K97" s="128"/>
      <c r="L97" s="21"/>
      <c r="M97" s="21"/>
    </row>
    <row r="98" spans="1:13" ht="20.100000000000001" customHeight="1" x14ac:dyDescent="0.25">
      <c r="A98" s="21"/>
      <c r="B98" s="4" t="s">
        <v>1240</v>
      </c>
      <c r="C98" s="4"/>
      <c r="D98" s="4" t="s">
        <v>1241</v>
      </c>
      <c r="E98" s="4"/>
      <c r="F98" s="4"/>
      <c r="G98" s="21"/>
      <c r="H98" s="21"/>
      <c r="I98" s="21"/>
      <c r="J98" s="21"/>
      <c r="K98" s="128"/>
      <c r="L98" s="21"/>
      <c r="M98" s="21"/>
    </row>
    <row r="99" spans="1:13" ht="20.100000000000001" customHeight="1" x14ac:dyDescent="0.25">
      <c r="A99" s="21"/>
      <c r="B99" s="4" t="s">
        <v>1242</v>
      </c>
      <c r="C99" s="4"/>
      <c r="D99" s="4" t="s">
        <v>1242</v>
      </c>
      <c r="E99" s="4"/>
      <c r="F99" s="4"/>
      <c r="G99" s="21"/>
      <c r="H99" s="21"/>
      <c r="I99" s="21"/>
      <c r="J99" s="21"/>
      <c r="K99" s="128"/>
      <c r="L99" s="21"/>
      <c r="M99" s="21"/>
    </row>
    <row r="100" spans="1:13" ht="20.100000000000001" customHeight="1" x14ac:dyDescent="0.25">
      <c r="A100" s="21"/>
      <c r="B100" s="4" t="s">
        <v>1243</v>
      </c>
      <c r="C100" s="4"/>
      <c r="D100" s="4" t="s">
        <v>1244</v>
      </c>
      <c r="E100" s="4"/>
      <c r="F100" s="4"/>
      <c r="G100" s="21"/>
      <c r="H100" s="21"/>
      <c r="I100" s="21"/>
      <c r="J100" s="21"/>
      <c r="K100" s="128"/>
      <c r="L100" s="21"/>
      <c r="M100" s="21"/>
    </row>
    <row r="101" spans="1:13" ht="20.100000000000001" customHeight="1" x14ac:dyDescent="0.25">
      <c r="A101" s="21"/>
      <c r="B101" s="4" t="s">
        <v>1245</v>
      </c>
      <c r="C101" s="4"/>
      <c r="D101" s="4" t="s">
        <v>1244</v>
      </c>
      <c r="E101" s="4"/>
      <c r="F101" s="4"/>
      <c r="G101" s="21"/>
      <c r="H101" s="21"/>
      <c r="I101" s="21"/>
      <c r="J101" s="21"/>
      <c r="K101" s="128"/>
      <c r="L101" s="21"/>
      <c r="M101" s="21"/>
    </row>
    <row r="102" spans="1:13" ht="20.100000000000001" customHeight="1" x14ac:dyDescent="0.25">
      <c r="A102" s="21"/>
      <c r="B102" s="4" t="s">
        <v>1246</v>
      </c>
      <c r="C102" s="4"/>
      <c r="D102" s="4" t="s">
        <v>1247</v>
      </c>
      <c r="E102" s="4"/>
      <c r="F102" s="4"/>
      <c r="G102" s="21"/>
      <c r="H102" s="21"/>
      <c r="I102" s="21"/>
      <c r="J102" s="21"/>
      <c r="K102" s="128"/>
      <c r="L102" s="21"/>
      <c r="M102" s="21"/>
    </row>
    <row r="103" spans="1:13" ht="20.100000000000001" customHeight="1" x14ac:dyDescent="0.25">
      <c r="A103" s="21"/>
      <c r="B103" s="4" t="s">
        <v>1248</v>
      </c>
      <c r="C103" s="4"/>
      <c r="D103" s="4" t="s">
        <v>1249</v>
      </c>
      <c r="E103" s="4"/>
      <c r="F103" s="4"/>
      <c r="G103" s="21"/>
      <c r="H103" s="21"/>
      <c r="I103" s="21"/>
      <c r="J103" s="21"/>
      <c r="K103" s="128"/>
      <c r="L103" s="21"/>
      <c r="M103" s="21"/>
    </row>
    <row r="104" spans="1:13" ht="20.100000000000001" customHeight="1" x14ac:dyDescent="0.25">
      <c r="A104" s="21"/>
      <c r="B104" s="4" t="s">
        <v>1250</v>
      </c>
      <c r="C104" s="4"/>
      <c r="D104" s="4" t="s">
        <v>1251</v>
      </c>
      <c r="E104" s="4"/>
      <c r="F104" s="4"/>
      <c r="G104" s="21"/>
      <c r="H104" s="21"/>
      <c r="I104" s="21"/>
      <c r="J104" s="21"/>
      <c r="K104" s="128"/>
      <c r="L104" s="128"/>
      <c r="M104" s="128"/>
    </row>
    <row r="105" spans="1:13" ht="20.100000000000001" customHeight="1" x14ac:dyDescent="0.25">
      <c r="A105" s="21"/>
      <c r="B105" s="4" t="s">
        <v>1252</v>
      </c>
      <c r="C105" s="4"/>
      <c r="D105" s="4" t="s">
        <v>1253</v>
      </c>
      <c r="E105" s="4"/>
      <c r="F105" s="4"/>
      <c r="G105" s="21"/>
      <c r="H105" s="21"/>
      <c r="I105" s="21"/>
      <c r="J105" s="21"/>
      <c r="K105" s="128"/>
      <c r="L105" s="128"/>
      <c r="M105" s="128"/>
    </row>
    <row r="106" spans="1:13" ht="20.100000000000001" customHeight="1" x14ac:dyDescent="0.25">
      <c r="A106" s="21"/>
      <c r="B106" s="4" t="s">
        <v>1254</v>
      </c>
      <c r="C106" s="4"/>
      <c r="D106" s="4" t="s">
        <v>1255</v>
      </c>
      <c r="E106" s="4"/>
      <c r="F106" s="4"/>
      <c r="G106" s="21"/>
      <c r="H106" s="21"/>
      <c r="I106" s="21"/>
      <c r="J106" s="21"/>
      <c r="K106" s="128"/>
      <c r="L106" s="128"/>
      <c r="M106" s="128"/>
    </row>
    <row r="107" spans="1:13" ht="20.100000000000001" customHeight="1" x14ac:dyDescent="0.25">
      <c r="A107" s="21"/>
      <c r="B107" s="4" t="s">
        <v>1164</v>
      </c>
      <c r="C107" s="4"/>
      <c r="D107" s="4" t="s">
        <v>1222</v>
      </c>
      <c r="E107" s="4"/>
      <c r="F107" s="4"/>
      <c r="G107" s="21"/>
      <c r="H107" s="21"/>
      <c r="I107" s="21"/>
      <c r="J107" s="21"/>
      <c r="K107" s="128"/>
      <c r="L107" s="128"/>
      <c r="M107" s="128"/>
    </row>
    <row r="108" spans="1:13" ht="20.100000000000001" customHeight="1" x14ac:dyDescent="0.25">
      <c r="A108" s="21"/>
      <c r="B108" s="4" t="s">
        <v>1256</v>
      </c>
      <c r="C108" s="4"/>
      <c r="D108" s="4" t="s">
        <v>1257</v>
      </c>
      <c r="E108" s="4"/>
      <c r="F108" s="4"/>
      <c r="G108" s="21"/>
      <c r="H108" s="21"/>
      <c r="I108" s="21"/>
      <c r="J108" s="21"/>
      <c r="K108" s="128"/>
      <c r="L108" s="128"/>
      <c r="M108" s="128"/>
    </row>
    <row r="109" spans="1:13" ht="20.100000000000001" customHeight="1" x14ac:dyDescent="0.25">
      <c r="A109" s="21"/>
      <c r="B109" s="4" t="s">
        <v>1258</v>
      </c>
      <c r="C109" s="4"/>
      <c r="D109" s="4" t="s">
        <v>1259</v>
      </c>
      <c r="E109" s="4"/>
      <c r="F109" s="4"/>
      <c r="G109" s="21"/>
      <c r="H109" s="21"/>
      <c r="I109" s="21"/>
      <c r="J109" s="21"/>
      <c r="K109" s="128"/>
      <c r="L109" s="128"/>
      <c r="M109" s="128"/>
    </row>
    <row r="110" spans="1:13" ht="20.100000000000001" customHeight="1" x14ac:dyDescent="0.25">
      <c r="A110" s="21"/>
      <c r="B110" s="4" t="s">
        <v>1168</v>
      </c>
      <c r="C110" s="4"/>
      <c r="D110" s="4" t="s">
        <v>1260</v>
      </c>
      <c r="E110" s="4"/>
      <c r="F110" s="4"/>
      <c r="G110" s="21"/>
      <c r="H110" s="21"/>
      <c r="I110" s="21"/>
      <c r="J110" s="21"/>
      <c r="K110" s="128"/>
      <c r="L110" s="128"/>
      <c r="M110" s="128"/>
    </row>
    <row r="111" spans="1:13" ht="20.100000000000001" customHeight="1" x14ac:dyDescent="0.25">
      <c r="A111" s="21"/>
      <c r="B111" s="4" t="s">
        <v>679</v>
      </c>
      <c r="C111" s="4"/>
      <c r="D111" s="4" t="s">
        <v>1261</v>
      </c>
      <c r="E111" s="4"/>
      <c r="F111" s="4"/>
      <c r="G111" s="21"/>
      <c r="H111" s="21"/>
      <c r="I111" s="21"/>
      <c r="J111" s="21"/>
      <c r="K111" s="128"/>
      <c r="L111" s="128"/>
      <c r="M111" s="128"/>
    </row>
    <row r="112" spans="1:13" ht="20.100000000000001" customHeight="1" x14ac:dyDescent="0.25">
      <c r="A112" s="21"/>
      <c r="B112" s="4" t="s">
        <v>1262</v>
      </c>
      <c r="C112" s="4"/>
      <c r="D112" s="4" t="s">
        <v>1263</v>
      </c>
      <c r="E112" s="4"/>
      <c r="F112" s="4"/>
      <c r="G112" s="21"/>
      <c r="H112" s="21"/>
      <c r="I112" s="21"/>
      <c r="J112" s="21"/>
      <c r="K112" s="128"/>
      <c r="L112" s="128"/>
      <c r="M112" s="128"/>
    </row>
    <row r="113" spans="1:13" ht="20.100000000000001" customHeight="1" x14ac:dyDescent="0.25">
      <c r="A113" s="21"/>
      <c r="B113" s="4" t="s">
        <v>1264</v>
      </c>
      <c r="C113" s="4"/>
      <c r="D113" s="4" t="s">
        <v>1265</v>
      </c>
      <c r="E113" s="4"/>
      <c r="F113" s="4"/>
      <c r="G113" s="21"/>
      <c r="H113" s="21"/>
      <c r="I113" s="21"/>
      <c r="J113" s="21"/>
      <c r="K113" s="128"/>
      <c r="L113" s="128"/>
      <c r="M113" s="128"/>
    </row>
    <row r="114" spans="1:13" ht="20.100000000000001" customHeight="1" x14ac:dyDescent="0.25">
      <c r="A114" s="21"/>
      <c r="B114" s="4" t="s">
        <v>1266</v>
      </c>
      <c r="C114" s="4"/>
      <c r="D114" s="4" t="s">
        <v>1267</v>
      </c>
      <c r="E114" s="4"/>
      <c r="F114" s="4"/>
      <c r="G114" s="21"/>
      <c r="H114" s="21"/>
      <c r="I114" s="21"/>
      <c r="J114" s="21"/>
      <c r="K114" s="128"/>
      <c r="L114" s="128"/>
      <c r="M114" s="128"/>
    </row>
    <row r="115" spans="1:13" ht="20.100000000000001" customHeight="1" x14ac:dyDescent="0.25">
      <c r="A115" s="21"/>
      <c r="B115" s="4" t="s">
        <v>1268</v>
      </c>
      <c r="C115" s="4"/>
      <c r="D115" s="4" t="s">
        <v>1269</v>
      </c>
      <c r="E115" s="4"/>
      <c r="F115" s="4"/>
      <c r="G115" s="21"/>
      <c r="H115" s="21"/>
      <c r="I115" s="21"/>
      <c r="J115" s="21"/>
      <c r="K115" s="128"/>
      <c r="L115" s="128"/>
      <c r="M115" s="128"/>
    </row>
    <row r="116" spans="1:13" ht="20.100000000000001" customHeight="1" x14ac:dyDescent="0.25">
      <c r="A116" s="21"/>
      <c r="B116" s="4" t="s">
        <v>1270</v>
      </c>
      <c r="C116" s="4"/>
      <c r="D116" s="4" t="s">
        <v>1271</v>
      </c>
      <c r="E116" s="4"/>
      <c r="F116" s="4"/>
      <c r="G116" s="21"/>
      <c r="H116" s="21"/>
      <c r="I116" s="21"/>
      <c r="J116" s="21"/>
      <c r="K116" s="128"/>
      <c r="L116" s="128"/>
      <c r="M116" s="128"/>
    </row>
    <row r="117" spans="1:13" ht="20.100000000000001" customHeight="1" x14ac:dyDescent="0.25">
      <c r="A117" s="21"/>
      <c r="B117" s="4" t="s">
        <v>1272</v>
      </c>
      <c r="C117" s="4"/>
      <c r="D117" s="4" t="s">
        <v>1273</v>
      </c>
      <c r="E117" s="4"/>
      <c r="F117" s="4"/>
      <c r="G117" s="21"/>
      <c r="H117" s="21"/>
      <c r="I117" s="21"/>
      <c r="J117" s="21"/>
      <c r="K117" s="128"/>
      <c r="L117" s="128"/>
      <c r="M117" s="128"/>
    </row>
    <row r="118" spans="1:13" ht="20.100000000000001" customHeight="1" x14ac:dyDescent="0.25">
      <c r="A118" s="21"/>
      <c r="B118" s="4" t="s">
        <v>1274</v>
      </c>
      <c r="C118" s="4"/>
      <c r="D118" s="4" t="s">
        <v>1274</v>
      </c>
      <c r="E118" s="4"/>
      <c r="F118" s="4"/>
      <c r="G118" s="21"/>
      <c r="H118" s="21"/>
      <c r="I118" s="21"/>
      <c r="J118" s="21"/>
      <c r="K118" s="128"/>
      <c r="L118" s="128"/>
      <c r="M118" s="128"/>
    </row>
    <row r="119" spans="1:13" ht="20.100000000000001" customHeight="1" x14ac:dyDescent="0.25">
      <c r="A119" s="21"/>
      <c r="B119" s="4" t="s">
        <v>1275</v>
      </c>
      <c r="C119" s="4"/>
      <c r="D119" s="4" t="s">
        <v>1276</v>
      </c>
      <c r="E119" s="4"/>
      <c r="F119" s="4"/>
      <c r="G119" s="21"/>
      <c r="H119" s="21"/>
      <c r="I119" s="21"/>
      <c r="J119" s="21"/>
      <c r="K119" s="128"/>
      <c r="L119" s="128"/>
      <c r="M119" s="128"/>
    </row>
    <row r="120" spans="1:13" ht="20.100000000000001" customHeight="1" x14ac:dyDescent="0.25">
      <c r="A120" s="21"/>
      <c r="B120" s="4" t="s">
        <v>1277</v>
      </c>
      <c r="C120" s="4"/>
      <c r="D120" s="4" t="s">
        <v>1278</v>
      </c>
      <c r="E120" s="4"/>
      <c r="F120" s="4"/>
      <c r="G120" s="21"/>
      <c r="H120" s="21"/>
      <c r="I120" s="21"/>
      <c r="J120" s="21"/>
      <c r="K120" s="128"/>
      <c r="L120" s="128"/>
      <c r="M120" s="128"/>
    </row>
    <row r="121" spans="1:13" ht="20.100000000000001" customHeight="1" x14ac:dyDescent="0.25">
      <c r="A121" s="21"/>
      <c r="B121" s="4" t="s">
        <v>1279</v>
      </c>
      <c r="C121" s="4"/>
      <c r="D121" s="4" t="s">
        <v>1280</v>
      </c>
      <c r="E121" s="4"/>
      <c r="F121" s="4"/>
      <c r="G121" s="21"/>
      <c r="H121" s="21"/>
      <c r="I121" s="21"/>
      <c r="J121" s="21"/>
      <c r="K121" s="128"/>
      <c r="L121" s="128"/>
      <c r="M121" s="128"/>
    </row>
    <row r="122" spans="1:13" ht="20.100000000000001" customHeight="1" x14ac:dyDescent="0.25">
      <c r="A122" s="21"/>
      <c r="B122" s="4" t="s">
        <v>1281</v>
      </c>
      <c r="C122" s="4"/>
      <c r="D122" s="4" t="s">
        <v>1282</v>
      </c>
      <c r="E122" s="4"/>
      <c r="F122" s="4"/>
      <c r="G122" s="21"/>
      <c r="H122" s="21"/>
      <c r="I122" s="21"/>
      <c r="J122" s="21"/>
      <c r="K122" s="128"/>
      <c r="L122" s="128"/>
      <c r="M122" s="128"/>
    </row>
    <row r="123" spans="1:13" ht="20.100000000000001" customHeight="1" x14ac:dyDescent="0.25">
      <c r="A123" s="21"/>
      <c r="B123" s="4" t="s">
        <v>1283</v>
      </c>
      <c r="C123" s="4"/>
      <c r="D123" s="4" t="s">
        <v>1284</v>
      </c>
      <c r="E123" s="4"/>
      <c r="F123" s="4"/>
      <c r="G123" s="21"/>
      <c r="H123" s="21"/>
      <c r="I123" s="21"/>
      <c r="J123" s="21"/>
      <c r="K123" s="128"/>
      <c r="L123" s="128"/>
      <c r="M123" s="128"/>
    </row>
    <row r="124" spans="1:13" ht="20.100000000000001" customHeight="1" x14ac:dyDescent="0.25">
      <c r="A124" s="21"/>
      <c r="B124" s="4" t="s">
        <v>1285</v>
      </c>
      <c r="C124" s="4"/>
      <c r="D124" s="4" t="s">
        <v>1286</v>
      </c>
      <c r="E124" s="4"/>
      <c r="F124" s="4"/>
      <c r="G124" s="21"/>
      <c r="H124" s="21"/>
      <c r="I124" s="21"/>
      <c r="J124" s="21"/>
      <c r="K124" s="128"/>
      <c r="L124" s="128"/>
      <c r="M124" s="128"/>
    </row>
    <row r="125" spans="1:13" ht="20.100000000000001" customHeight="1" x14ac:dyDescent="0.25">
      <c r="A125" s="21"/>
      <c r="B125" s="4" t="s">
        <v>1287</v>
      </c>
      <c r="C125" s="4"/>
      <c r="D125" s="4" t="s">
        <v>1288</v>
      </c>
      <c r="E125" s="4"/>
      <c r="F125" s="4"/>
      <c r="G125" s="21"/>
      <c r="H125" s="21"/>
      <c r="I125" s="21"/>
      <c r="J125" s="21"/>
      <c r="K125" s="128"/>
      <c r="L125" s="128"/>
      <c r="M125" s="128"/>
    </row>
    <row r="126" spans="1:13" ht="20.100000000000001" customHeight="1" x14ac:dyDescent="0.25">
      <c r="A126" s="21"/>
      <c r="B126" s="4" t="s">
        <v>1289</v>
      </c>
      <c r="C126" s="4"/>
      <c r="D126" s="4" t="s">
        <v>1290</v>
      </c>
      <c r="E126" s="4"/>
      <c r="F126" s="4"/>
      <c r="G126" s="21"/>
      <c r="H126" s="21"/>
      <c r="I126" s="21"/>
      <c r="J126" s="21"/>
      <c r="K126" s="128"/>
      <c r="L126" s="128"/>
      <c r="M126" s="128"/>
    </row>
    <row r="127" spans="1:13" ht="20.100000000000001" customHeight="1" x14ac:dyDescent="0.25">
      <c r="A127" s="21"/>
      <c r="B127" s="4" t="s">
        <v>1291</v>
      </c>
      <c r="C127" s="4"/>
      <c r="D127" s="4" t="s">
        <v>1292</v>
      </c>
      <c r="E127" s="4"/>
      <c r="F127" s="4"/>
      <c r="G127" s="21"/>
      <c r="H127" s="21"/>
      <c r="I127" s="21"/>
      <c r="J127" s="21"/>
      <c r="K127" s="128"/>
      <c r="L127" s="128"/>
      <c r="M127" s="128"/>
    </row>
    <row r="128" spans="1:13" ht="20.100000000000001" customHeight="1" x14ac:dyDescent="0.25">
      <c r="A128" s="21"/>
      <c r="B128" s="4" t="s">
        <v>1293</v>
      </c>
      <c r="C128" s="4"/>
      <c r="D128" s="4" t="s">
        <v>1294</v>
      </c>
      <c r="E128" s="4"/>
      <c r="F128" s="4"/>
      <c r="G128" s="21"/>
      <c r="H128" s="21"/>
      <c r="I128" s="21"/>
      <c r="J128" s="21"/>
      <c r="K128" s="128"/>
      <c r="L128" s="128"/>
      <c r="M128" s="128"/>
    </row>
    <row r="129" spans="1:13" ht="20.100000000000001" customHeight="1" x14ac:dyDescent="0.25">
      <c r="A129" s="21"/>
      <c r="B129" s="4" t="s">
        <v>1295</v>
      </c>
      <c r="C129" s="4"/>
      <c r="D129" s="4" t="s">
        <v>1296</v>
      </c>
      <c r="E129" s="4"/>
      <c r="F129" s="4"/>
      <c r="G129" s="21"/>
      <c r="H129" s="21"/>
      <c r="I129" s="21"/>
      <c r="J129" s="21"/>
      <c r="K129" s="128"/>
      <c r="L129" s="128"/>
      <c r="M129" s="128"/>
    </row>
    <row r="130" spans="1:13" ht="20.100000000000001" customHeight="1" x14ac:dyDescent="0.25">
      <c r="A130" s="21"/>
      <c r="B130" s="4" t="s">
        <v>1297</v>
      </c>
      <c r="C130" s="4"/>
      <c r="D130" s="4" t="s">
        <v>1298</v>
      </c>
      <c r="E130" s="4"/>
      <c r="F130" s="4"/>
      <c r="G130" s="21"/>
      <c r="H130" s="21"/>
      <c r="I130" s="21"/>
      <c r="J130" s="21"/>
      <c r="K130" s="128"/>
      <c r="L130" s="128"/>
      <c r="M130" s="128"/>
    </row>
    <row r="131" spans="1:13" ht="20.100000000000001" customHeight="1" x14ac:dyDescent="0.25">
      <c r="A131" s="21"/>
      <c r="B131" s="4" t="s">
        <v>1299</v>
      </c>
      <c r="C131" s="4"/>
      <c r="D131" s="4" t="s">
        <v>1300</v>
      </c>
      <c r="E131" s="4"/>
      <c r="F131" s="4"/>
      <c r="G131" s="21"/>
      <c r="H131" s="21"/>
      <c r="I131" s="21"/>
      <c r="J131" s="21"/>
      <c r="K131" s="128"/>
      <c r="L131" s="128"/>
      <c r="M131" s="128"/>
    </row>
    <row r="132" spans="1:13" ht="20.100000000000001" customHeight="1" x14ac:dyDescent="0.25">
      <c r="A132" s="21"/>
      <c r="B132" s="4" t="s">
        <v>116</v>
      </c>
      <c r="C132" s="4"/>
      <c r="D132" s="4" t="s">
        <v>1301</v>
      </c>
      <c r="E132" s="4"/>
      <c r="F132" s="4"/>
      <c r="G132" s="21"/>
      <c r="H132" s="21"/>
      <c r="I132" s="21"/>
      <c r="J132" s="21"/>
      <c r="K132" s="128"/>
      <c r="L132" s="128"/>
      <c r="M132" s="128"/>
    </row>
    <row r="133" spans="1:13" ht="20.100000000000001" customHeight="1" x14ac:dyDescent="0.25">
      <c r="A133" s="21"/>
      <c r="B133" s="4" t="s">
        <v>1302</v>
      </c>
      <c r="C133" s="4"/>
      <c r="D133" s="4" t="s">
        <v>1303</v>
      </c>
      <c r="E133" s="4"/>
      <c r="F133" s="4"/>
      <c r="G133" s="21"/>
      <c r="H133" s="21"/>
      <c r="I133" s="21"/>
      <c r="J133" s="21"/>
      <c r="K133" s="128"/>
      <c r="L133" s="128"/>
      <c r="M133" s="128"/>
    </row>
    <row r="134" spans="1:13" ht="20.100000000000001" customHeight="1" x14ac:dyDescent="0.25">
      <c r="A134" s="21"/>
      <c r="B134" s="4" t="s">
        <v>1304</v>
      </c>
      <c r="C134" s="4"/>
      <c r="D134" s="4" t="s">
        <v>1305</v>
      </c>
      <c r="E134" s="4"/>
      <c r="F134" s="4"/>
      <c r="G134" s="21"/>
      <c r="H134" s="21"/>
      <c r="I134" s="21"/>
      <c r="J134" s="21"/>
      <c r="K134" s="128"/>
      <c r="L134" s="128"/>
      <c r="M134" s="128"/>
    </row>
    <row r="135" spans="1:13" ht="20.100000000000001" customHeight="1" x14ac:dyDescent="0.25">
      <c r="A135" s="21"/>
      <c r="B135" s="4" t="s">
        <v>1306</v>
      </c>
      <c r="C135" s="4"/>
      <c r="D135" s="4" t="s">
        <v>1307</v>
      </c>
      <c r="E135" s="4"/>
      <c r="F135" s="4"/>
      <c r="G135" s="21"/>
      <c r="H135" s="21"/>
      <c r="I135" s="21"/>
      <c r="J135" s="21"/>
      <c r="K135" s="128"/>
      <c r="L135" s="128"/>
      <c r="M135" s="128"/>
    </row>
    <row r="136" spans="1:13" ht="20.100000000000001" customHeight="1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128"/>
      <c r="L136" s="128"/>
      <c r="M136" s="128"/>
    </row>
    <row r="137" spans="1:13" ht="20.100000000000001" customHeight="1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128"/>
      <c r="L137" s="128"/>
      <c r="M137" s="128"/>
    </row>
    <row r="138" spans="1:13" ht="20.100000000000001" customHeight="1" x14ac:dyDescent="0.25">
      <c r="A138" s="21"/>
      <c r="B138" s="210" t="str">
        <f>[3]STR!B49&amp;[3]STR!C49</f>
        <v/>
      </c>
      <c r="C138" s="21"/>
      <c r="D138" s="21"/>
      <c r="E138" s="21"/>
      <c r="F138" s="21"/>
      <c r="G138" s="21"/>
      <c r="H138" s="21"/>
      <c r="I138" s="21"/>
      <c r="J138" s="21"/>
      <c r="K138" s="128"/>
      <c r="L138" s="128"/>
      <c r="M138" s="128"/>
    </row>
    <row r="139" spans="1:13" ht="20.100000000000001" customHeight="1" x14ac:dyDescent="0.25">
      <c r="A139" s="21"/>
      <c r="B139" s="210"/>
      <c r="C139" s="21"/>
      <c r="D139" s="21"/>
      <c r="E139" s="21"/>
      <c r="F139" s="21"/>
      <c r="G139" s="21"/>
      <c r="H139" s="21"/>
      <c r="I139" s="21"/>
      <c r="J139" s="21"/>
      <c r="K139" s="128"/>
      <c r="L139" s="128"/>
      <c r="M139" s="128"/>
    </row>
    <row r="140" spans="1:13" ht="20.100000000000001" customHeight="1" x14ac:dyDescent="0.25">
      <c r="A140" s="21"/>
      <c r="B140" s="211" t="s">
        <v>1308</v>
      </c>
      <c r="C140" s="119"/>
      <c r="D140" s="119"/>
      <c r="E140" s="119"/>
      <c r="F140" s="119"/>
      <c r="G140" s="119"/>
      <c r="H140" s="119"/>
      <c r="I140" s="119"/>
      <c r="J140" s="119"/>
      <c r="K140" s="204"/>
      <c r="L140" s="128"/>
      <c r="M140" s="128"/>
    </row>
    <row r="141" spans="1:13" ht="20.100000000000001" customHeight="1" x14ac:dyDescent="0.25">
      <c r="A141" s="21"/>
      <c r="B141" s="119" t="s">
        <v>391</v>
      </c>
      <c r="C141" s="119"/>
      <c r="D141" s="119" t="s">
        <v>1309</v>
      </c>
      <c r="E141" s="119"/>
      <c r="F141" s="119" t="s">
        <v>1310</v>
      </c>
      <c r="G141" s="119"/>
      <c r="H141" s="119" t="s">
        <v>1311</v>
      </c>
      <c r="I141" s="119"/>
      <c r="J141" s="119"/>
      <c r="K141" s="204"/>
      <c r="L141" s="128"/>
      <c r="M141" s="128"/>
    </row>
    <row r="142" spans="1:13" ht="20.100000000000001" customHeight="1" x14ac:dyDescent="0.25">
      <c r="A142" s="21"/>
      <c r="B142" s="212">
        <v>1000</v>
      </c>
      <c r="C142" s="119"/>
      <c r="D142" s="119">
        <f>B142/1000</f>
        <v>1</v>
      </c>
      <c r="E142" s="119"/>
      <c r="F142" s="119">
        <f>B142/25.400051</f>
        <v>39.369999690158103</v>
      </c>
      <c r="G142" s="119"/>
      <c r="H142" s="119">
        <f>B142/304.78513</f>
        <v>3.2809999621700707</v>
      </c>
      <c r="I142" s="119"/>
      <c r="J142" s="119"/>
      <c r="K142" s="204"/>
      <c r="L142" s="128"/>
      <c r="M142" s="128"/>
    </row>
    <row r="143" spans="1:13" ht="20.100000000000001" customHeight="1" x14ac:dyDescent="0.25">
      <c r="A143" s="21"/>
      <c r="B143" s="119">
        <f>D143*1000</f>
        <v>1000</v>
      </c>
      <c r="C143" s="119"/>
      <c r="D143" s="212">
        <v>1</v>
      </c>
      <c r="E143" s="119"/>
      <c r="F143" s="119">
        <f>B143/25.400051</f>
        <v>39.369999690158103</v>
      </c>
      <c r="G143" s="119"/>
      <c r="H143" s="119">
        <f>B143/304.78513</f>
        <v>3.2809999621700707</v>
      </c>
      <c r="I143" s="119"/>
      <c r="J143" s="119"/>
      <c r="K143" s="204"/>
      <c r="L143" s="128"/>
      <c r="M143" s="128"/>
    </row>
    <row r="144" spans="1:13" ht="20.100000000000001" customHeight="1" x14ac:dyDescent="0.25">
      <c r="A144" s="21"/>
      <c r="B144" s="119">
        <f>(B142/H142)*H144</f>
        <v>304.78512999999998</v>
      </c>
      <c r="C144" s="119"/>
      <c r="D144" s="119">
        <f>B144/1000</f>
        <v>0.30478512999999996</v>
      </c>
      <c r="E144" s="119"/>
      <c r="F144" s="119">
        <f>H144*12</f>
        <v>12</v>
      </c>
      <c r="G144" s="119"/>
      <c r="H144" s="212">
        <v>1</v>
      </c>
      <c r="I144" s="119"/>
      <c r="J144" s="119"/>
      <c r="K144" s="204"/>
      <c r="L144" s="128"/>
      <c r="M144" s="128"/>
    </row>
    <row r="145" spans="1:13" ht="20.100000000000001" customHeight="1" x14ac:dyDescent="0.25">
      <c r="A145" s="21"/>
      <c r="B145" s="119">
        <f>25.4*F145</f>
        <v>25.4</v>
      </c>
      <c r="C145" s="119"/>
      <c r="D145" s="119">
        <f>B145/1000</f>
        <v>2.5399999999999999E-2</v>
      </c>
      <c r="E145" s="119"/>
      <c r="F145" s="212">
        <v>1</v>
      </c>
      <c r="G145" s="119"/>
      <c r="H145" s="119">
        <f>F145/12</f>
        <v>8.3333333333333329E-2</v>
      </c>
      <c r="I145" s="119"/>
      <c r="J145" s="119"/>
      <c r="K145" s="204"/>
      <c r="L145" s="128"/>
      <c r="M145" s="128"/>
    </row>
    <row r="146" spans="1:13" ht="20.100000000000001" customHeight="1" x14ac:dyDescent="0.25">
      <c r="A146" s="21"/>
      <c r="B146" s="119"/>
      <c r="C146" s="119"/>
      <c r="D146" s="119"/>
      <c r="E146" s="119"/>
      <c r="F146" s="119"/>
      <c r="G146" s="119"/>
      <c r="H146" s="119"/>
      <c r="I146" s="119"/>
      <c r="J146" s="119"/>
      <c r="K146" s="204"/>
      <c r="L146" s="128"/>
      <c r="M146" s="128"/>
    </row>
    <row r="147" spans="1:13" ht="20.100000000000001" customHeight="1" x14ac:dyDescent="0.25">
      <c r="A147" s="21"/>
      <c r="B147" s="211" t="s">
        <v>1312</v>
      </c>
      <c r="C147" s="119"/>
      <c r="D147" s="119"/>
      <c r="E147" s="119"/>
      <c r="F147" s="119"/>
      <c r="G147" s="119"/>
      <c r="H147" s="119"/>
      <c r="I147" s="119"/>
      <c r="J147" s="119"/>
      <c r="K147" s="204"/>
      <c r="L147" s="128"/>
      <c r="M147" s="128"/>
    </row>
    <row r="148" spans="1:13" ht="20.100000000000001" customHeight="1" x14ac:dyDescent="0.25">
      <c r="A148" s="21"/>
      <c r="B148" s="213">
        <v>0.01</v>
      </c>
      <c r="C148" s="119" t="s">
        <v>386</v>
      </c>
      <c r="D148" s="119"/>
      <c r="E148" s="214">
        <v>100</v>
      </c>
      <c r="F148" s="119" t="s">
        <v>796</v>
      </c>
      <c r="G148" s="119"/>
      <c r="H148" s="305">
        <v>5</v>
      </c>
      <c r="I148" s="305"/>
      <c r="J148" s="119" t="s">
        <v>19</v>
      </c>
      <c r="K148" s="204"/>
      <c r="L148" s="128"/>
      <c r="M148" s="128"/>
    </row>
    <row r="149" spans="1:13" ht="20.100000000000001" customHeight="1" x14ac:dyDescent="0.25">
      <c r="A149" s="21"/>
      <c r="B149" s="119">
        <f>B148*1000</f>
        <v>10</v>
      </c>
      <c r="C149" s="119" t="s">
        <v>1313</v>
      </c>
      <c r="D149" s="119"/>
      <c r="E149" s="119">
        <f>E148*1000000</f>
        <v>100000000</v>
      </c>
      <c r="F149" s="119" t="s">
        <v>1314</v>
      </c>
      <c r="G149" s="119"/>
      <c r="H149" s="306">
        <f>H148*1</f>
        <v>5</v>
      </c>
      <c r="I149" s="306"/>
      <c r="J149" s="119" t="s">
        <v>1315</v>
      </c>
      <c r="K149" s="204"/>
      <c r="L149" s="128"/>
      <c r="M149" s="128"/>
    </row>
    <row r="150" spans="1:13" ht="20.100000000000001" customHeight="1" x14ac:dyDescent="0.25">
      <c r="A150" s="21"/>
      <c r="B150" s="119">
        <f>B148*100</f>
        <v>1</v>
      </c>
      <c r="C150" s="119" t="s">
        <v>1316</v>
      </c>
      <c r="D150" s="119"/>
      <c r="E150" s="119"/>
      <c r="F150" s="119"/>
      <c r="G150" s="119"/>
      <c r="H150" s="299">
        <f>H148/1000</f>
        <v>5.0000000000000001E-3</v>
      </c>
      <c r="I150" s="299"/>
      <c r="J150" s="119" t="s">
        <v>1317</v>
      </c>
      <c r="K150" s="204"/>
      <c r="L150" s="128"/>
      <c r="M150" s="128"/>
    </row>
    <row r="151" spans="1:13" ht="20.100000000000001" customHeight="1" x14ac:dyDescent="0.25">
      <c r="A151" s="21"/>
      <c r="B151" s="215">
        <f>0.001*B148</f>
        <v>1.0000000000000001E-5</v>
      </c>
      <c r="C151" s="119" t="s">
        <v>1318</v>
      </c>
      <c r="D151" s="119"/>
      <c r="E151" s="119"/>
      <c r="F151" s="119"/>
      <c r="G151" s="119"/>
      <c r="H151" s="306">
        <f>H148*1</f>
        <v>5</v>
      </c>
      <c r="I151" s="306"/>
      <c r="J151" s="119" t="s">
        <v>1319</v>
      </c>
      <c r="K151" s="204" t="s">
        <v>116</v>
      </c>
      <c r="L151" s="128"/>
      <c r="M151" s="128"/>
    </row>
    <row r="152" spans="1:13" ht="20.100000000000001" customHeight="1" x14ac:dyDescent="0.25">
      <c r="A152" s="21"/>
      <c r="B152" s="216">
        <f>B148/10</f>
        <v>1E-3</v>
      </c>
      <c r="C152" s="119" t="s">
        <v>1320</v>
      </c>
      <c r="D152" s="119"/>
      <c r="E152" s="119"/>
      <c r="F152" s="119"/>
      <c r="G152" s="119"/>
      <c r="H152" s="299">
        <f>H148*0.001</f>
        <v>5.0000000000000001E-3</v>
      </c>
      <c r="I152" s="299"/>
      <c r="J152" s="119" t="s">
        <v>1321</v>
      </c>
      <c r="K152" s="204"/>
      <c r="L152" s="128"/>
      <c r="M152" s="128"/>
    </row>
    <row r="153" spans="1:13" ht="20.100000000000001" customHeight="1" x14ac:dyDescent="0.25">
      <c r="A153" s="21"/>
      <c r="B153" s="32">
        <f>B148*100</f>
        <v>1</v>
      </c>
      <c r="C153" s="119" t="s">
        <v>1322</v>
      </c>
      <c r="D153" s="119"/>
      <c r="E153" s="119"/>
      <c r="F153" s="119"/>
      <c r="G153" s="119"/>
      <c r="H153" s="300">
        <f>H148/1000000</f>
        <v>5.0000000000000004E-6</v>
      </c>
      <c r="I153" s="300"/>
      <c r="J153" s="119" t="s">
        <v>1323</v>
      </c>
      <c r="K153" s="204"/>
      <c r="L153" s="128"/>
      <c r="M153" s="128"/>
    </row>
    <row r="154" spans="1:13" ht="20.100000000000001" customHeight="1" x14ac:dyDescent="0.25">
      <c r="A154" s="21"/>
      <c r="B154" s="217">
        <f>B148*0.1</f>
        <v>1E-3</v>
      </c>
      <c r="C154" s="119" t="s">
        <v>1324</v>
      </c>
      <c r="D154" s="119" t="s">
        <v>1325</v>
      </c>
      <c r="E154" s="119"/>
      <c r="F154" s="119"/>
      <c r="G154" s="119"/>
      <c r="H154" s="119">
        <f>H148/10</f>
        <v>0.5</v>
      </c>
      <c r="I154" s="119"/>
      <c r="J154" s="119" t="s">
        <v>18</v>
      </c>
      <c r="K154" s="204"/>
      <c r="L154" s="128"/>
      <c r="M154" s="128"/>
    </row>
    <row r="155" spans="1:13" ht="20.100000000000001" customHeight="1" x14ac:dyDescent="0.25">
      <c r="A155" s="21"/>
      <c r="B155" s="217">
        <f>B148*1</f>
        <v>0.01</v>
      </c>
      <c r="C155" s="119" t="s">
        <v>1326</v>
      </c>
      <c r="D155" s="119"/>
      <c r="E155" s="119"/>
      <c r="F155" s="119"/>
      <c r="G155" s="119"/>
      <c r="H155" s="215">
        <f>H154/(100*100)</f>
        <v>5.0000000000000002E-5</v>
      </c>
      <c r="I155" s="119"/>
      <c r="J155" s="119" t="s">
        <v>1327</v>
      </c>
      <c r="K155" s="204"/>
      <c r="L155" s="128"/>
      <c r="M155" s="128"/>
    </row>
    <row r="156" spans="1:13" ht="20.100000000000001" customHeight="1" x14ac:dyDescent="0.25">
      <c r="A156" s="21"/>
      <c r="B156" s="218"/>
      <c r="C156" s="218"/>
      <c r="D156" s="218"/>
      <c r="E156" s="218"/>
      <c r="F156" s="218"/>
      <c r="G156" s="218"/>
      <c r="H156" s="132" t="s">
        <v>1328</v>
      </c>
      <c r="J156" s="218"/>
      <c r="K156" s="218"/>
      <c r="L156" s="128"/>
      <c r="M156" s="128"/>
    </row>
    <row r="157" spans="1:13" ht="20.100000000000001" customHeight="1" x14ac:dyDescent="0.25">
      <c r="A157" s="21"/>
      <c r="B157" s="214">
        <v>400</v>
      </c>
      <c r="C157" s="119"/>
      <c r="D157" s="119" t="s">
        <v>1329</v>
      </c>
      <c r="E157" s="218"/>
      <c r="F157" s="218"/>
      <c r="G157" s="218"/>
      <c r="J157" s="218"/>
      <c r="K157" s="218"/>
      <c r="L157" s="128"/>
      <c r="M157" s="128"/>
    </row>
    <row r="158" spans="1:13" ht="20.100000000000001" customHeight="1" x14ac:dyDescent="0.25">
      <c r="A158" s="21"/>
      <c r="B158" s="119">
        <f>B157/100</f>
        <v>4</v>
      </c>
      <c r="C158" s="119"/>
      <c r="D158" s="119" t="s">
        <v>735</v>
      </c>
      <c r="E158" s="218"/>
      <c r="F158" s="218"/>
      <c r="G158" s="218"/>
      <c r="J158" s="218"/>
      <c r="K158" s="218"/>
      <c r="L158" s="128"/>
      <c r="M158" s="128"/>
    </row>
    <row r="159" spans="1:13" ht="20.100000000000001" customHeight="1" x14ac:dyDescent="0.25">
      <c r="A159" s="21"/>
      <c r="B159" s="204">
        <f>B157*10</f>
        <v>4000</v>
      </c>
      <c r="C159" s="119"/>
      <c r="D159" s="204" t="s">
        <v>1330</v>
      </c>
      <c r="E159" s="218"/>
      <c r="F159" s="218"/>
      <c r="G159" s="218"/>
      <c r="H159" s="218"/>
      <c r="I159" s="218"/>
      <c r="J159" s="218"/>
      <c r="K159" s="218"/>
      <c r="L159" s="128"/>
      <c r="M159" s="128"/>
    </row>
    <row r="160" spans="1:13" ht="20.100000000000001" customHeight="1" x14ac:dyDescent="0.25">
      <c r="A160" s="21"/>
      <c r="B160" s="204">
        <f>B159/1000</f>
        <v>4</v>
      </c>
      <c r="C160" s="119"/>
      <c r="D160" s="204" t="s">
        <v>1331</v>
      </c>
      <c r="E160" s="218"/>
      <c r="F160" s="218"/>
      <c r="G160" s="218"/>
      <c r="H160" s="218"/>
      <c r="I160" s="218"/>
      <c r="J160" s="218"/>
      <c r="K160" s="218"/>
      <c r="L160" s="128"/>
      <c r="M160" s="128"/>
    </row>
    <row r="161" spans="1:13" ht="20.100000000000001" customHeight="1" x14ac:dyDescent="0.25">
      <c r="A161" s="21"/>
      <c r="B161" s="301">
        <f>B160/1000</f>
        <v>4.0000000000000001E-3</v>
      </c>
      <c r="C161" s="301"/>
      <c r="D161" s="204" t="s">
        <v>1332</v>
      </c>
      <c r="E161" s="218"/>
      <c r="F161" s="218"/>
      <c r="G161" s="218"/>
      <c r="H161" s="218"/>
      <c r="I161" s="218"/>
      <c r="J161" s="218"/>
      <c r="K161" s="218"/>
      <c r="L161" s="128"/>
      <c r="M161" s="128"/>
    </row>
    <row r="162" spans="1:13" ht="20.100000000000001" customHeight="1" x14ac:dyDescent="0.25">
      <c r="A162" s="21"/>
      <c r="B162" s="302">
        <f>B161/1000</f>
        <v>3.9999999999999998E-6</v>
      </c>
      <c r="C162" s="302"/>
      <c r="D162" s="204" t="s">
        <v>1333</v>
      </c>
      <c r="E162" s="218"/>
      <c r="F162" s="218"/>
      <c r="G162" s="218"/>
      <c r="H162" s="218"/>
      <c r="I162" s="218"/>
      <c r="J162" s="218"/>
      <c r="K162" s="218"/>
      <c r="L162" s="128"/>
      <c r="M162" s="128"/>
    </row>
  </sheetData>
  <sheetProtection selectLockedCells="1" selectUnlockedCells="1"/>
  <mergeCells count="10">
    <mergeCell ref="H152:I152"/>
    <mergeCell ref="H153:I153"/>
    <mergeCell ref="B161:C161"/>
    <mergeCell ref="B162:C162"/>
    <mergeCell ref="H4:I4"/>
    <mergeCell ref="D74:E74"/>
    <mergeCell ref="H148:I148"/>
    <mergeCell ref="H149:I149"/>
    <mergeCell ref="H150:I150"/>
    <mergeCell ref="H151:I151"/>
  </mergeCells>
  <hyperlinks>
    <hyperlink ref="N66" r:id="rId1" xr:uid="{8FCDD8F8-FF2F-4C32-B21E-43AD10E7C680}"/>
  </hyperlinks>
  <pageMargins left="0.39370078740157483" right="0.39370078740157483" top="0.19685039370078741" bottom="0.19685039370078741" header="0.51181102362204722" footer="0.51181102362204722"/>
  <pageSetup paperSize="9" firstPageNumber="0" orientation="portrait" horizontalDpi="300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A95D8-B425-4214-826D-BFDD6CAA0A45}">
  <sheetPr codeName="Blad6"/>
  <dimension ref="A1:BD300"/>
  <sheetViews>
    <sheetView defaultGridColor="0" view="pageBreakPreview" colorId="9" zoomScale="85" zoomScaleNormal="120" zoomScaleSheetLayoutView="85" workbookViewId="0">
      <selection activeCell="D19" sqref="D19:F19"/>
    </sheetView>
  </sheetViews>
  <sheetFormatPr defaultColWidth="10.85546875" defaultRowHeight="12.75" customHeight="1" x14ac:dyDescent="0.25"/>
  <cols>
    <col min="1" max="9" width="10.85546875" style="151"/>
    <col min="10" max="10" width="10.85546875" style="152"/>
    <col min="11" max="23" width="10.85546875" style="154"/>
    <col min="24" max="35" width="10.85546875" style="21"/>
    <col min="36" max="36" width="23.42578125" style="21" customWidth="1"/>
    <col min="37" max="16384" width="10.85546875" style="21"/>
  </cols>
  <sheetData>
    <row r="1" spans="1:56" s="128" customFormat="1" ht="14.85" customHeight="1" x14ac:dyDescent="0.25">
      <c r="J1" s="142"/>
    </row>
    <row r="2" spans="1:56" s="128" customFormat="1" ht="17.25" customHeight="1" x14ac:dyDescent="0.25">
      <c r="A2" s="143" t="s">
        <v>740</v>
      </c>
      <c r="C2" s="128">
        <v>7850</v>
      </c>
      <c r="D2" s="128" t="s">
        <v>317</v>
      </c>
      <c r="J2" s="142"/>
      <c r="AC2" s="144"/>
      <c r="AD2" s="144"/>
      <c r="AE2" s="144"/>
      <c r="AF2" s="144"/>
      <c r="AG2" s="144"/>
      <c r="AH2" s="144"/>
      <c r="AI2" s="144"/>
    </row>
    <row r="3" spans="1:56" s="128" customFormat="1" ht="17.25" customHeight="1" x14ac:dyDescent="0.25">
      <c r="A3" s="145"/>
      <c r="J3" s="142"/>
      <c r="AC3" s="144"/>
      <c r="AD3" s="144"/>
      <c r="AE3" s="144"/>
      <c r="AF3" s="144"/>
      <c r="AG3" s="144"/>
      <c r="AH3" s="144"/>
      <c r="AI3" s="144"/>
    </row>
    <row r="4" spans="1:56" s="128" customFormat="1" ht="17.25" customHeight="1" x14ac:dyDescent="0.25">
      <c r="A4" s="145"/>
      <c r="B4" s="128" t="s">
        <v>741</v>
      </c>
      <c r="C4" s="132" t="s">
        <v>742</v>
      </c>
      <c r="J4" s="142"/>
      <c r="AC4" s="144"/>
      <c r="AD4" s="144"/>
      <c r="AE4" s="144"/>
      <c r="AF4" s="144"/>
      <c r="AG4" s="144"/>
      <c r="AH4" s="144"/>
      <c r="AI4" s="144"/>
    </row>
    <row r="5" spans="1:56" s="128" customFormat="1" ht="17.25" customHeight="1" x14ac:dyDescent="0.25">
      <c r="A5" s="145"/>
      <c r="C5" s="132" t="s">
        <v>743</v>
      </c>
      <c r="E5" s="146"/>
      <c r="J5" s="142"/>
      <c r="AC5" s="144"/>
      <c r="AD5" s="144"/>
      <c r="AE5" s="144"/>
      <c r="AF5" s="144"/>
      <c r="AG5" s="144"/>
      <c r="AH5" s="144"/>
      <c r="AI5" s="144"/>
    </row>
    <row r="6" spans="1:56" s="128" customFormat="1" ht="17.25" customHeight="1" x14ac:dyDescent="0.25">
      <c r="A6" s="145" t="s">
        <v>744</v>
      </c>
      <c r="E6" s="146"/>
      <c r="J6" s="142"/>
      <c r="AC6" s="144"/>
      <c r="AD6" s="144"/>
      <c r="AE6" s="144"/>
      <c r="AF6" s="144"/>
      <c r="AG6" s="144"/>
      <c r="AH6" s="144"/>
      <c r="AI6" s="144"/>
    </row>
    <row r="7" spans="1:56" s="128" customFormat="1" ht="17.25" customHeight="1" x14ac:dyDescent="0.25">
      <c r="B7" s="128" t="s">
        <v>745</v>
      </c>
      <c r="C7" s="128" t="s">
        <v>746</v>
      </c>
      <c r="E7" s="146" t="s">
        <v>747</v>
      </c>
      <c r="J7" s="142"/>
      <c r="AC7" s="144"/>
      <c r="AD7" s="144"/>
      <c r="AE7" s="144"/>
      <c r="AF7" s="144"/>
      <c r="AG7" s="144"/>
      <c r="AH7" s="144"/>
      <c r="AI7" s="144"/>
    </row>
    <row r="8" spans="1:56" s="128" customFormat="1" ht="17.25" customHeight="1" x14ac:dyDescent="0.25">
      <c r="A8" s="145"/>
      <c r="B8" s="128" t="s">
        <v>748</v>
      </c>
      <c r="C8" s="128" t="s">
        <v>749</v>
      </c>
      <c r="E8" s="146"/>
      <c r="J8" s="142"/>
      <c r="AC8" s="144"/>
      <c r="AD8" s="144"/>
      <c r="AE8" s="144"/>
      <c r="AF8" s="144"/>
      <c r="AG8" s="144"/>
      <c r="AH8" s="144"/>
      <c r="AI8" s="144"/>
    </row>
    <row r="9" spans="1:56" s="128" customFormat="1" ht="17.25" customHeight="1" x14ac:dyDescent="0.25">
      <c r="A9" s="145"/>
      <c r="B9" s="128" t="s">
        <v>750</v>
      </c>
      <c r="E9" s="146"/>
      <c r="J9" s="142"/>
      <c r="AC9" s="144"/>
      <c r="AD9" s="144"/>
      <c r="AE9" s="144"/>
      <c r="AF9" s="144"/>
      <c r="AG9" s="144"/>
      <c r="AH9" s="144"/>
      <c r="AI9" s="144"/>
    </row>
    <row r="10" spans="1:56" s="128" customFormat="1" ht="17.25" customHeight="1" x14ac:dyDescent="0.25">
      <c r="A10" s="145"/>
      <c r="B10" s="128" t="s">
        <v>751</v>
      </c>
      <c r="E10" s="146"/>
      <c r="J10" s="142"/>
      <c r="AC10" s="144"/>
      <c r="AD10" s="144"/>
      <c r="AE10" s="144"/>
      <c r="AF10" s="144"/>
      <c r="AG10" s="144"/>
      <c r="AH10" s="144"/>
      <c r="AI10" s="144"/>
    </row>
    <row r="11" spans="1:56" s="128" customFormat="1" ht="17.25" customHeight="1" x14ac:dyDescent="0.25">
      <c r="A11" s="145"/>
      <c r="B11" s="128" t="s">
        <v>211</v>
      </c>
      <c r="C11" s="128" t="s">
        <v>752</v>
      </c>
      <c r="E11" s="146"/>
      <c r="J11" s="142"/>
      <c r="AC11" s="144"/>
      <c r="AD11" s="144"/>
      <c r="AE11" s="144"/>
      <c r="AF11" s="144"/>
      <c r="AG11" s="144"/>
      <c r="AH11" s="144"/>
      <c r="AI11" s="144"/>
    </row>
    <row r="12" spans="1:56" s="128" customFormat="1" ht="17.25" customHeight="1" x14ac:dyDescent="0.25">
      <c r="A12" s="145"/>
      <c r="E12" s="146"/>
      <c r="J12" s="142"/>
      <c r="AC12" s="144"/>
      <c r="AD12" s="144"/>
      <c r="AE12" s="144"/>
      <c r="AF12" s="144"/>
      <c r="AG12" s="144"/>
      <c r="AH12" s="144"/>
      <c r="AI12" s="144"/>
    </row>
    <row r="13" spans="1:56" s="128" customFormat="1" ht="14.85" customHeight="1" x14ac:dyDescent="0.25">
      <c r="J13" s="142"/>
      <c r="AC13" s="147"/>
      <c r="AD13" s="147"/>
      <c r="AE13" s="147"/>
      <c r="AF13" s="147"/>
      <c r="AG13" s="147"/>
      <c r="AH13" s="147"/>
      <c r="AI13" s="147"/>
      <c r="AK13" s="148" t="s">
        <v>753</v>
      </c>
      <c r="AL13" s="148"/>
    </row>
    <row r="14" spans="1:56" s="128" customFormat="1" ht="14.85" customHeight="1" x14ac:dyDescent="0.25">
      <c r="J14" s="142"/>
      <c r="AK14" s="149"/>
      <c r="AL14" s="148"/>
    </row>
    <row r="15" spans="1:56" ht="62.85" customHeight="1" x14ac:dyDescent="0.25">
      <c r="A15" s="150" t="s">
        <v>754</v>
      </c>
      <c r="K15" s="153" t="s">
        <v>755</v>
      </c>
      <c r="X15" s="155" t="s">
        <v>756</v>
      </c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7" t="s">
        <v>757</v>
      </c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0" t="s">
        <v>758</v>
      </c>
      <c r="AV15" s="151"/>
      <c r="AW15" s="151"/>
      <c r="AX15" s="151"/>
      <c r="AY15" s="151"/>
      <c r="AZ15" s="151"/>
      <c r="BA15" s="151"/>
      <c r="BB15" s="151"/>
      <c r="BC15" s="151"/>
      <c r="BD15" s="152"/>
    </row>
    <row r="16" spans="1:56" ht="14.85" customHeight="1" x14ac:dyDescent="0.25"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1"/>
      <c r="AV16" s="151"/>
      <c r="AW16" s="151"/>
      <c r="AX16" s="151"/>
      <c r="AY16" s="151"/>
      <c r="AZ16" s="151"/>
      <c r="BA16" s="151"/>
      <c r="BB16" s="151"/>
      <c r="BC16" s="151"/>
      <c r="BD16" s="152"/>
    </row>
    <row r="17" spans="1:56" ht="14.85" customHeight="1" x14ac:dyDescent="0.25"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1"/>
      <c r="AV17" s="151"/>
      <c r="AW17" s="151"/>
      <c r="AX17" s="151"/>
      <c r="AY17" s="151"/>
      <c r="AZ17" s="151"/>
      <c r="BA17" s="151"/>
      <c r="BB17" s="151"/>
      <c r="BC17" s="151"/>
      <c r="BD17" s="152"/>
    </row>
    <row r="18" spans="1:56" ht="14.85" customHeight="1" x14ac:dyDescent="0.25">
      <c r="A18" s="151">
        <v>1</v>
      </c>
      <c r="B18" s="151">
        <v>2</v>
      </c>
      <c r="C18" s="151">
        <v>3</v>
      </c>
      <c r="D18" s="151">
        <v>4</v>
      </c>
      <c r="E18" s="151">
        <v>5</v>
      </c>
      <c r="F18" s="151">
        <v>6</v>
      </c>
      <c r="G18" s="151">
        <v>7</v>
      </c>
      <c r="H18" s="151">
        <v>8</v>
      </c>
      <c r="I18" s="151">
        <v>9</v>
      </c>
      <c r="J18" s="152">
        <v>10</v>
      </c>
      <c r="K18" s="154" t="s">
        <v>759</v>
      </c>
      <c r="L18" s="154" t="s">
        <v>760</v>
      </c>
      <c r="N18" s="154" t="s">
        <v>761</v>
      </c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8">
        <v>1</v>
      </c>
      <c r="AK18" s="158">
        <v>2</v>
      </c>
      <c r="AL18" s="158">
        <v>3</v>
      </c>
      <c r="AM18" s="158">
        <v>4</v>
      </c>
      <c r="AN18" s="158">
        <v>5</v>
      </c>
      <c r="AO18" s="158">
        <v>6</v>
      </c>
      <c r="AP18" s="158">
        <v>7</v>
      </c>
      <c r="AQ18" s="158">
        <v>8</v>
      </c>
      <c r="AR18" s="158">
        <v>9</v>
      </c>
      <c r="AS18" s="158">
        <v>10</v>
      </c>
      <c r="AT18" s="158"/>
      <c r="AU18" s="151">
        <v>1</v>
      </c>
      <c r="AV18" s="151">
        <v>2</v>
      </c>
      <c r="AW18" s="151">
        <v>3</v>
      </c>
      <c r="AX18" s="151">
        <v>4</v>
      </c>
      <c r="AY18" s="151">
        <v>5</v>
      </c>
      <c r="AZ18" s="151">
        <v>6</v>
      </c>
      <c r="BA18" s="151">
        <v>7</v>
      </c>
      <c r="BB18" s="151">
        <v>8</v>
      </c>
      <c r="BC18" s="151">
        <v>9</v>
      </c>
      <c r="BD18" s="152">
        <v>10</v>
      </c>
    </row>
    <row r="19" spans="1:56" ht="14.85" customHeight="1" x14ac:dyDescent="0.25">
      <c r="A19" s="160" t="s">
        <v>762</v>
      </c>
      <c r="B19" s="160" t="s">
        <v>729</v>
      </c>
      <c r="C19" s="160" t="s">
        <v>763</v>
      </c>
      <c r="D19" s="160" t="s">
        <v>764</v>
      </c>
      <c r="E19" s="160" t="s">
        <v>765</v>
      </c>
      <c r="F19" s="160" t="s">
        <v>766</v>
      </c>
      <c r="G19" s="160"/>
      <c r="H19" s="160" t="s">
        <v>217</v>
      </c>
      <c r="I19" s="160" t="s">
        <v>737</v>
      </c>
      <c r="J19" s="161" t="s">
        <v>767</v>
      </c>
      <c r="K19" s="162" t="s">
        <v>762</v>
      </c>
      <c r="L19" s="162" t="s">
        <v>729</v>
      </c>
      <c r="M19" s="162" t="s">
        <v>763</v>
      </c>
      <c r="N19" s="162" t="s">
        <v>764</v>
      </c>
      <c r="O19" s="162" t="s">
        <v>765</v>
      </c>
      <c r="P19" s="162" t="s">
        <v>766</v>
      </c>
      <c r="Q19" s="162" t="s">
        <v>217</v>
      </c>
      <c r="R19" s="162" t="s">
        <v>768</v>
      </c>
      <c r="S19" s="162" t="s">
        <v>769</v>
      </c>
      <c r="T19" s="162" t="s">
        <v>770</v>
      </c>
      <c r="U19" s="162" t="s">
        <v>771</v>
      </c>
      <c r="V19" s="162" t="s">
        <v>772</v>
      </c>
      <c r="W19" s="162" t="s">
        <v>773</v>
      </c>
      <c r="X19" s="163" t="s">
        <v>729</v>
      </c>
      <c r="Y19" s="163" t="s">
        <v>774</v>
      </c>
      <c r="Z19" s="163" t="s">
        <v>775</v>
      </c>
      <c r="AA19" s="163" t="s">
        <v>776</v>
      </c>
      <c r="AB19" s="163"/>
      <c r="AC19" s="163" t="s">
        <v>777</v>
      </c>
      <c r="AD19" s="163" t="s">
        <v>778</v>
      </c>
      <c r="AE19" s="163" t="s">
        <v>770</v>
      </c>
      <c r="AF19" s="163" t="s">
        <v>772</v>
      </c>
      <c r="AG19" s="163" t="s">
        <v>779</v>
      </c>
      <c r="AH19" s="163" t="s">
        <v>780</v>
      </c>
      <c r="AI19" s="163" t="s">
        <v>781</v>
      </c>
      <c r="AJ19" s="164" t="s">
        <v>63</v>
      </c>
      <c r="AK19" s="164" t="s">
        <v>285</v>
      </c>
      <c r="AL19" s="164" t="s">
        <v>782</v>
      </c>
      <c r="AM19" s="164" t="s">
        <v>783</v>
      </c>
      <c r="AN19" s="164" t="s">
        <v>784</v>
      </c>
      <c r="AO19" s="164" t="s">
        <v>775</v>
      </c>
      <c r="AP19" s="164" t="s">
        <v>776</v>
      </c>
      <c r="AQ19" s="164" t="s">
        <v>217</v>
      </c>
      <c r="AR19" s="164" t="s">
        <v>737</v>
      </c>
      <c r="AS19" s="164" t="s">
        <v>767</v>
      </c>
      <c r="AT19" s="158"/>
      <c r="AU19" s="160" t="s">
        <v>762</v>
      </c>
      <c r="AV19" s="160" t="s">
        <v>729</v>
      </c>
      <c r="AW19" s="160" t="s">
        <v>763</v>
      </c>
      <c r="AX19" s="160" t="s">
        <v>764</v>
      </c>
      <c r="AY19" s="160" t="s">
        <v>765</v>
      </c>
      <c r="AZ19" s="160" t="s">
        <v>766</v>
      </c>
      <c r="BA19" s="160"/>
      <c r="BB19" s="160" t="s">
        <v>217</v>
      </c>
      <c r="BC19" s="160" t="s">
        <v>737</v>
      </c>
      <c r="BD19" s="161" t="s">
        <v>767</v>
      </c>
    </row>
    <row r="20" spans="1:56" ht="14.85" customHeight="1" x14ac:dyDescent="0.25">
      <c r="A20" s="160"/>
      <c r="B20" s="160" t="s">
        <v>785</v>
      </c>
      <c r="C20" s="160" t="s">
        <v>786</v>
      </c>
      <c r="D20" s="160" t="s">
        <v>787</v>
      </c>
      <c r="E20" s="160" t="s">
        <v>788</v>
      </c>
      <c r="F20" s="160" t="s">
        <v>789</v>
      </c>
      <c r="G20" s="160"/>
      <c r="H20" s="160" t="s">
        <v>790</v>
      </c>
      <c r="I20" s="160" t="s">
        <v>768</v>
      </c>
      <c r="J20" s="161" t="s">
        <v>769</v>
      </c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4"/>
      <c r="AK20" s="164"/>
      <c r="AL20" s="164"/>
      <c r="AM20" s="164"/>
      <c r="AN20" s="164"/>
      <c r="AO20" s="164"/>
      <c r="AP20" s="164"/>
      <c r="AQ20" s="164" t="s">
        <v>790</v>
      </c>
      <c r="AR20" s="164" t="s">
        <v>768</v>
      </c>
      <c r="AS20" s="164" t="s">
        <v>769</v>
      </c>
      <c r="AT20" s="158"/>
      <c r="AU20" s="160"/>
      <c r="AV20" s="160" t="s">
        <v>785</v>
      </c>
      <c r="AW20" s="160" t="s">
        <v>786</v>
      </c>
      <c r="AX20" s="160" t="s">
        <v>787</v>
      </c>
      <c r="AY20" s="160" t="s">
        <v>788</v>
      </c>
      <c r="AZ20" s="160" t="s">
        <v>789</v>
      </c>
      <c r="BA20" s="160"/>
      <c r="BB20" s="160" t="s">
        <v>790</v>
      </c>
      <c r="BC20" s="160" t="s">
        <v>768</v>
      </c>
      <c r="BD20" s="161" t="s">
        <v>769</v>
      </c>
    </row>
    <row r="21" spans="1:56" ht="14.85" customHeight="1" x14ac:dyDescent="0.25">
      <c r="A21" s="160"/>
      <c r="B21" s="165" t="s">
        <v>391</v>
      </c>
      <c r="C21" s="165" t="s">
        <v>391</v>
      </c>
      <c r="D21" s="165" t="s">
        <v>391</v>
      </c>
      <c r="E21" s="165" t="s">
        <v>391</v>
      </c>
      <c r="F21" s="165" t="s">
        <v>391</v>
      </c>
      <c r="G21" s="165"/>
      <c r="H21" s="165" t="s">
        <v>738</v>
      </c>
      <c r="I21" s="165" t="s">
        <v>791</v>
      </c>
      <c r="J21" s="166" t="s">
        <v>792</v>
      </c>
      <c r="K21" s="162"/>
      <c r="L21" s="167" t="s">
        <v>391</v>
      </c>
      <c r="M21" s="167" t="s">
        <v>391</v>
      </c>
      <c r="N21" s="167" t="s">
        <v>391</v>
      </c>
      <c r="O21" s="167" t="s">
        <v>391</v>
      </c>
      <c r="P21" s="167" t="s">
        <v>391</v>
      </c>
      <c r="Q21" s="167" t="s">
        <v>738</v>
      </c>
      <c r="R21" s="167" t="s">
        <v>791</v>
      </c>
      <c r="S21" s="167" t="s">
        <v>792</v>
      </c>
      <c r="T21" s="167" t="s">
        <v>793</v>
      </c>
      <c r="U21" s="167" t="s">
        <v>793</v>
      </c>
      <c r="V21" s="167" t="s">
        <v>794</v>
      </c>
      <c r="W21" s="167" t="s">
        <v>794</v>
      </c>
      <c r="X21" s="163"/>
      <c r="Y21" s="168" t="s">
        <v>391</v>
      </c>
      <c r="Z21" s="168" t="s">
        <v>391</v>
      </c>
      <c r="AA21" s="168" t="s">
        <v>391</v>
      </c>
      <c r="AB21" s="168" t="s">
        <v>391</v>
      </c>
      <c r="AC21" s="168"/>
      <c r="AD21" s="168"/>
      <c r="AE21" s="168" t="s">
        <v>793</v>
      </c>
      <c r="AF21" s="168" t="s">
        <v>795</v>
      </c>
      <c r="AG21" s="168" t="s">
        <v>795</v>
      </c>
      <c r="AH21" s="168" t="s">
        <v>796</v>
      </c>
      <c r="AI21" s="168" t="s">
        <v>386</v>
      </c>
      <c r="AJ21" s="164"/>
      <c r="AK21" s="169" t="s">
        <v>391</v>
      </c>
      <c r="AL21" s="169"/>
      <c r="AM21" s="169" t="s">
        <v>391</v>
      </c>
      <c r="AN21" s="169" t="s">
        <v>391</v>
      </c>
      <c r="AO21" s="169"/>
      <c r="AP21" s="169"/>
      <c r="AQ21" s="169" t="s">
        <v>738</v>
      </c>
      <c r="AR21" s="169" t="s">
        <v>791</v>
      </c>
      <c r="AS21" s="169" t="s">
        <v>792</v>
      </c>
      <c r="AT21" s="158"/>
      <c r="AU21" s="160"/>
      <c r="AV21" s="165" t="s">
        <v>391</v>
      </c>
      <c r="AW21" s="165" t="s">
        <v>391</v>
      </c>
      <c r="AX21" s="165" t="s">
        <v>391</v>
      </c>
      <c r="AY21" s="165" t="s">
        <v>391</v>
      </c>
      <c r="AZ21" s="165" t="s">
        <v>391</v>
      </c>
      <c r="BA21" s="165"/>
      <c r="BB21" s="165" t="s">
        <v>738</v>
      </c>
      <c r="BC21" s="165" t="s">
        <v>791</v>
      </c>
      <c r="BD21" s="166" t="s">
        <v>792</v>
      </c>
    </row>
    <row r="22" spans="1:56" ht="17.25" customHeight="1" x14ac:dyDescent="0.25">
      <c r="A22" s="170" t="s">
        <v>797</v>
      </c>
      <c r="B22" s="170">
        <v>100</v>
      </c>
      <c r="C22" s="170">
        <v>100</v>
      </c>
      <c r="D22" s="170">
        <v>6.5</v>
      </c>
      <c r="E22" s="170">
        <v>11</v>
      </c>
      <c r="F22" s="170">
        <v>11</v>
      </c>
      <c r="G22" s="170"/>
      <c r="H22" s="171">
        <f t="shared" ref="H22:H51" si="0">(C22*E22)*2+D22*(B22-2*E22)+(F22*F22-0.25*PI()*F22*F22)*4</f>
        <v>2810.8672889156351</v>
      </c>
      <c r="I22" s="166">
        <f t="shared" ref="I22:I51" si="1">(H22/1000000)*$C$2</f>
        <v>22.065308217987738</v>
      </c>
      <c r="J22" s="166">
        <f t="shared" ref="J22:J51" si="2">(2*C22+4*E22+2*(B22-2*E22-2*F22)+2*(C22-D22-2*F22))/1000</f>
        <v>0.499</v>
      </c>
      <c r="K22" s="172" t="s">
        <v>798</v>
      </c>
      <c r="L22" s="172">
        <v>30</v>
      </c>
      <c r="M22" s="172">
        <v>33</v>
      </c>
      <c r="N22" s="172">
        <v>5</v>
      </c>
      <c r="O22" s="172">
        <v>7</v>
      </c>
      <c r="P22" s="172">
        <v>7</v>
      </c>
      <c r="Q22" s="173"/>
      <c r="R22" s="174"/>
      <c r="S22" s="167"/>
      <c r="T22" s="167"/>
      <c r="U22" s="167"/>
      <c r="V22" s="167"/>
      <c r="W22" s="167"/>
      <c r="X22" s="175">
        <v>180</v>
      </c>
      <c r="Y22" s="176" t="s">
        <v>799</v>
      </c>
      <c r="Z22" s="175">
        <v>400</v>
      </c>
      <c r="AA22" s="175">
        <v>10</v>
      </c>
      <c r="AB22" s="175" t="s">
        <v>800</v>
      </c>
      <c r="AC22" s="175">
        <v>2</v>
      </c>
      <c r="AD22" s="175">
        <v>3</v>
      </c>
      <c r="AE22" s="175">
        <v>4253</v>
      </c>
      <c r="AF22" s="175">
        <v>332</v>
      </c>
      <c r="AG22" s="175">
        <v>407</v>
      </c>
      <c r="AH22" s="175">
        <v>144</v>
      </c>
      <c r="AI22" s="175">
        <v>367</v>
      </c>
      <c r="AJ22" s="177" t="str">
        <f t="shared" ref="AJ22:AJ65" si="3">AK22&amp;"x"&amp;AL22&amp;"-"&amp;AM22&amp;"x"&amp;AN22&amp;"-"&amp;AO22&amp;"x"&amp;AP22</f>
        <v>180x5-190x20-400x10</v>
      </c>
      <c r="AK22" s="178">
        <v>180</v>
      </c>
      <c r="AL22" s="178">
        <v>5</v>
      </c>
      <c r="AM22" s="178">
        <v>190</v>
      </c>
      <c r="AN22" s="178">
        <v>20</v>
      </c>
      <c r="AO22" s="178">
        <v>400</v>
      </c>
      <c r="AP22" s="178">
        <v>10</v>
      </c>
      <c r="AQ22" s="158">
        <f t="shared" ref="AQ22:AQ65" si="4">AO22*AP22+AM22*AN22+(AK22-AP22)*AL22*2</f>
        <v>9500</v>
      </c>
      <c r="AR22" s="179">
        <f t="shared" ref="AR22:AR65" si="5">(AQ22/1000000)*$C$2</f>
        <v>74.575000000000003</v>
      </c>
      <c r="AS22" s="180">
        <f t="shared" ref="AS22:AS65" si="6">(AO22+2*AK22+AM22+2*AL22+2*(AK22-AP22))/1000</f>
        <v>1.3</v>
      </c>
      <c r="AT22" s="158"/>
      <c r="AU22" s="170" t="s">
        <v>797</v>
      </c>
      <c r="AV22" s="170">
        <v>100</v>
      </c>
      <c r="AW22" s="170">
        <v>100</v>
      </c>
      <c r="AX22" s="170">
        <v>6.5</v>
      </c>
      <c r="AY22" s="170">
        <v>11</v>
      </c>
      <c r="AZ22" s="170">
        <v>11</v>
      </c>
      <c r="BA22" s="170"/>
      <c r="BB22" s="171">
        <f t="shared" ref="BB22:BB51" si="7">(AW22*AY22)*2+AX22*(AV22-2*AY22)+(AZ22*AZ22-0.25*PI()*AZ22*AZ22)*4</f>
        <v>2810.8672889156351</v>
      </c>
      <c r="BC22" s="166">
        <f t="shared" ref="BC22:BC51" si="8">(BB22/1000000)*$C$2</f>
        <v>22.065308217987738</v>
      </c>
      <c r="BD22" s="166">
        <f t="shared" ref="BD22:BD51" si="9">(2*AW22+4*AY22+2*(AV22-2*AY22-2*AZ22)+2*(AW22-AX22-2*AZ22))/1000</f>
        <v>0.499</v>
      </c>
    </row>
    <row r="23" spans="1:56" ht="17.25" customHeight="1" x14ac:dyDescent="0.25">
      <c r="A23" s="170" t="s">
        <v>801</v>
      </c>
      <c r="B23" s="170">
        <v>120</v>
      </c>
      <c r="C23" s="170">
        <v>120</v>
      </c>
      <c r="D23" s="170">
        <v>6.5</v>
      </c>
      <c r="E23" s="170">
        <v>11</v>
      </c>
      <c r="F23" s="170">
        <v>11</v>
      </c>
      <c r="G23" s="170"/>
      <c r="H23" s="171">
        <f t="shared" si="0"/>
        <v>3380.8672889156351</v>
      </c>
      <c r="I23" s="166">
        <f t="shared" si="1"/>
        <v>26.539808217987733</v>
      </c>
      <c r="J23" s="166">
        <f t="shared" si="2"/>
        <v>0.61899999999999999</v>
      </c>
      <c r="K23" s="172" t="s">
        <v>802</v>
      </c>
      <c r="L23" s="172">
        <v>40</v>
      </c>
      <c r="M23" s="172">
        <v>33</v>
      </c>
      <c r="N23" s="172">
        <v>5</v>
      </c>
      <c r="O23" s="172">
        <v>7</v>
      </c>
      <c r="P23" s="172">
        <v>7</v>
      </c>
      <c r="Q23" s="173"/>
      <c r="R23" s="174"/>
      <c r="S23" s="167"/>
      <c r="T23" s="167"/>
      <c r="U23" s="167"/>
      <c r="V23" s="167"/>
      <c r="W23" s="167"/>
      <c r="X23" s="175">
        <v>180</v>
      </c>
      <c r="Y23" s="176" t="s">
        <v>803</v>
      </c>
      <c r="Z23" s="175">
        <v>400</v>
      </c>
      <c r="AA23" s="175">
        <v>10</v>
      </c>
      <c r="AB23" s="175" t="s">
        <v>804</v>
      </c>
      <c r="AC23" s="175">
        <v>1</v>
      </c>
      <c r="AD23" s="175">
        <v>3</v>
      </c>
      <c r="AE23" s="175">
        <v>6073</v>
      </c>
      <c r="AF23" s="175">
        <v>482</v>
      </c>
      <c r="AG23" s="175">
        <v>599</v>
      </c>
      <c r="AH23" s="175">
        <v>213</v>
      </c>
      <c r="AI23" s="175">
        <v>527</v>
      </c>
      <c r="AJ23" s="177" t="str">
        <f t="shared" si="3"/>
        <v>180x5-190x25-400x10</v>
      </c>
      <c r="AK23" s="178">
        <v>180</v>
      </c>
      <c r="AL23" s="178">
        <v>5</v>
      </c>
      <c r="AM23" s="178">
        <v>190</v>
      </c>
      <c r="AN23" s="178">
        <v>25</v>
      </c>
      <c r="AO23" s="178">
        <v>400</v>
      </c>
      <c r="AP23" s="178">
        <v>10</v>
      </c>
      <c r="AQ23" s="158">
        <f t="shared" si="4"/>
        <v>10450</v>
      </c>
      <c r="AR23" s="179">
        <f t="shared" si="5"/>
        <v>82.032499999999999</v>
      </c>
      <c r="AS23" s="180">
        <f t="shared" si="6"/>
        <v>1.3</v>
      </c>
      <c r="AT23" s="158"/>
      <c r="AU23" s="170" t="s">
        <v>801</v>
      </c>
      <c r="AV23" s="170">
        <v>120</v>
      </c>
      <c r="AW23" s="170">
        <v>120</v>
      </c>
      <c r="AX23" s="170">
        <v>6.5</v>
      </c>
      <c r="AY23" s="170">
        <v>11</v>
      </c>
      <c r="AZ23" s="170">
        <v>11</v>
      </c>
      <c r="BA23" s="170"/>
      <c r="BB23" s="171">
        <f t="shared" si="7"/>
        <v>3380.8672889156351</v>
      </c>
      <c r="BC23" s="166">
        <f t="shared" si="8"/>
        <v>26.539808217987733</v>
      </c>
      <c r="BD23" s="166">
        <f t="shared" si="9"/>
        <v>0.61899999999999999</v>
      </c>
    </row>
    <row r="24" spans="1:56" ht="17.25" customHeight="1" x14ac:dyDescent="0.25">
      <c r="A24" s="170" t="s">
        <v>805</v>
      </c>
      <c r="B24" s="170">
        <v>140</v>
      </c>
      <c r="C24" s="170">
        <v>140</v>
      </c>
      <c r="D24" s="170">
        <v>8</v>
      </c>
      <c r="E24" s="170">
        <v>12</v>
      </c>
      <c r="F24" s="170">
        <v>12</v>
      </c>
      <c r="G24" s="170"/>
      <c r="H24" s="171">
        <f t="shared" si="0"/>
        <v>4411.6106578830695</v>
      </c>
      <c r="I24" s="166">
        <f t="shared" si="1"/>
        <v>34.631143664382101</v>
      </c>
      <c r="J24" s="166">
        <f t="shared" si="2"/>
        <v>0.72799999999999998</v>
      </c>
      <c r="K24" s="172" t="s">
        <v>806</v>
      </c>
      <c r="L24" s="172">
        <v>50</v>
      </c>
      <c r="M24" s="172">
        <v>38</v>
      </c>
      <c r="N24" s="172">
        <v>5</v>
      </c>
      <c r="O24" s="172">
        <v>7</v>
      </c>
      <c r="P24" s="172">
        <v>7</v>
      </c>
      <c r="Q24" s="173"/>
      <c r="R24" s="174"/>
      <c r="S24" s="167"/>
      <c r="T24" s="167"/>
      <c r="U24" s="167"/>
      <c r="V24" s="167"/>
      <c r="W24" s="167"/>
      <c r="X24" s="175">
        <v>180</v>
      </c>
      <c r="Y24" s="176" t="s">
        <v>803</v>
      </c>
      <c r="Z24" s="175">
        <v>400</v>
      </c>
      <c r="AA24" s="175">
        <v>12</v>
      </c>
      <c r="AB24" s="175" t="s">
        <v>807</v>
      </c>
      <c r="AC24" s="175">
        <v>1</v>
      </c>
      <c r="AD24" s="175">
        <v>3</v>
      </c>
      <c r="AE24" s="175">
        <v>6386</v>
      </c>
      <c r="AF24" s="175">
        <v>488</v>
      </c>
      <c r="AG24" s="175">
        <v>612</v>
      </c>
      <c r="AH24" s="175">
        <v>217</v>
      </c>
      <c r="AI24" s="175">
        <v>527</v>
      </c>
      <c r="AJ24" s="177" t="str">
        <f t="shared" si="3"/>
        <v>180x5-190x25-400x12</v>
      </c>
      <c r="AK24" s="178">
        <v>180</v>
      </c>
      <c r="AL24" s="178">
        <v>5</v>
      </c>
      <c r="AM24" s="178">
        <v>190</v>
      </c>
      <c r="AN24" s="178">
        <v>25</v>
      </c>
      <c r="AO24" s="178">
        <v>400</v>
      </c>
      <c r="AP24" s="178">
        <v>12</v>
      </c>
      <c r="AQ24" s="158">
        <f t="shared" si="4"/>
        <v>11230</v>
      </c>
      <c r="AR24" s="179">
        <f t="shared" si="5"/>
        <v>88.155500000000004</v>
      </c>
      <c r="AS24" s="180">
        <f t="shared" si="6"/>
        <v>1.296</v>
      </c>
      <c r="AT24" s="158"/>
      <c r="AU24" s="170" t="s">
        <v>805</v>
      </c>
      <c r="AV24" s="170">
        <v>140</v>
      </c>
      <c r="AW24" s="170">
        <v>140</v>
      </c>
      <c r="AX24" s="170">
        <v>8</v>
      </c>
      <c r="AY24" s="170">
        <v>12</v>
      </c>
      <c r="AZ24" s="170">
        <v>12</v>
      </c>
      <c r="BA24" s="170"/>
      <c r="BB24" s="171">
        <f t="shared" si="7"/>
        <v>4411.6106578830695</v>
      </c>
      <c r="BC24" s="166">
        <f t="shared" si="8"/>
        <v>34.631143664382101</v>
      </c>
      <c r="BD24" s="166">
        <f t="shared" si="9"/>
        <v>0.72799999999999998</v>
      </c>
    </row>
    <row r="25" spans="1:56" ht="17.25" customHeight="1" x14ac:dyDescent="0.25">
      <c r="A25" s="170" t="s">
        <v>808</v>
      </c>
      <c r="B25" s="170">
        <v>160</v>
      </c>
      <c r="C25" s="170">
        <v>160</v>
      </c>
      <c r="D25" s="170">
        <v>9</v>
      </c>
      <c r="E25" s="170">
        <v>14</v>
      </c>
      <c r="F25" s="170">
        <v>14</v>
      </c>
      <c r="G25" s="170"/>
      <c r="H25" s="171">
        <f t="shared" si="0"/>
        <v>5836.2478398964004</v>
      </c>
      <c r="I25" s="166">
        <f t="shared" si="1"/>
        <v>45.814545543186739</v>
      </c>
      <c r="J25" s="166">
        <f t="shared" si="2"/>
        <v>0.83</v>
      </c>
      <c r="K25" s="172" t="s">
        <v>809</v>
      </c>
      <c r="L25" s="172">
        <v>65</v>
      </c>
      <c r="M25" s="172">
        <v>42</v>
      </c>
      <c r="N25" s="172">
        <v>5.5</v>
      </c>
      <c r="O25" s="172">
        <v>7.5</v>
      </c>
      <c r="P25" s="172">
        <v>7.5</v>
      </c>
      <c r="Q25" s="173"/>
      <c r="R25" s="174"/>
      <c r="S25" s="167"/>
      <c r="T25" s="167"/>
      <c r="U25" s="167"/>
      <c r="V25" s="167"/>
      <c r="W25" s="167"/>
      <c r="X25" s="175">
        <v>180</v>
      </c>
      <c r="Y25" s="176" t="s">
        <v>810</v>
      </c>
      <c r="Z25" s="175">
        <v>400</v>
      </c>
      <c r="AA25" s="175">
        <v>10</v>
      </c>
      <c r="AB25" s="175" t="s">
        <v>811</v>
      </c>
      <c r="AC25" s="175">
        <v>1</v>
      </c>
      <c r="AD25" s="175">
        <v>4</v>
      </c>
      <c r="AE25" s="175">
        <v>7658</v>
      </c>
      <c r="AF25" s="175">
        <v>649</v>
      </c>
      <c r="AG25" s="175">
        <v>845</v>
      </c>
      <c r="AH25" s="175">
        <v>300</v>
      </c>
      <c r="AI25" s="175">
        <v>841</v>
      </c>
      <c r="AJ25" s="177" t="str">
        <f t="shared" si="3"/>
        <v>180x5-190x30-400x12</v>
      </c>
      <c r="AK25" s="178">
        <v>180</v>
      </c>
      <c r="AL25" s="178">
        <v>5</v>
      </c>
      <c r="AM25" s="178">
        <v>190</v>
      </c>
      <c r="AN25" s="178">
        <v>30</v>
      </c>
      <c r="AO25" s="178">
        <v>400</v>
      </c>
      <c r="AP25" s="178">
        <v>12</v>
      </c>
      <c r="AQ25" s="158">
        <f t="shared" si="4"/>
        <v>12180</v>
      </c>
      <c r="AR25" s="179">
        <f t="shared" si="5"/>
        <v>95.613</v>
      </c>
      <c r="AS25" s="180">
        <f t="shared" si="6"/>
        <v>1.296</v>
      </c>
      <c r="AT25" s="158"/>
      <c r="AU25" s="170" t="s">
        <v>808</v>
      </c>
      <c r="AV25" s="170">
        <v>160</v>
      </c>
      <c r="AW25" s="170">
        <v>160</v>
      </c>
      <c r="AX25" s="170">
        <v>9</v>
      </c>
      <c r="AY25" s="170">
        <v>14</v>
      </c>
      <c r="AZ25" s="170">
        <v>14</v>
      </c>
      <c r="BA25" s="170"/>
      <c r="BB25" s="171">
        <f t="shared" si="7"/>
        <v>5836.2478398964004</v>
      </c>
      <c r="BC25" s="166">
        <f t="shared" si="8"/>
        <v>45.814545543186739</v>
      </c>
      <c r="BD25" s="166">
        <f t="shared" si="9"/>
        <v>0.83</v>
      </c>
    </row>
    <row r="26" spans="1:56" ht="17.25" customHeight="1" x14ac:dyDescent="0.25">
      <c r="A26" s="170" t="s">
        <v>812</v>
      </c>
      <c r="B26" s="170">
        <v>180</v>
      </c>
      <c r="C26" s="170">
        <v>180</v>
      </c>
      <c r="D26" s="170">
        <v>9</v>
      </c>
      <c r="E26" s="170">
        <v>14</v>
      </c>
      <c r="F26" s="170">
        <v>14</v>
      </c>
      <c r="G26" s="170"/>
      <c r="H26" s="171">
        <f t="shared" si="0"/>
        <v>6576.2478398964004</v>
      </c>
      <c r="I26" s="166">
        <f t="shared" si="1"/>
        <v>51.623545543186744</v>
      </c>
      <c r="J26" s="166">
        <f t="shared" si="2"/>
        <v>0.95</v>
      </c>
      <c r="K26" s="172" t="s">
        <v>813</v>
      </c>
      <c r="L26" s="172">
        <v>80</v>
      </c>
      <c r="M26" s="172">
        <v>45</v>
      </c>
      <c r="N26" s="172">
        <v>6</v>
      </c>
      <c r="O26" s="172">
        <v>8</v>
      </c>
      <c r="P26" s="172">
        <v>8</v>
      </c>
      <c r="Q26" s="173"/>
      <c r="R26" s="174"/>
      <c r="S26" s="167"/>
      <c r="T26" s="167"/>
      <c r="U26" s="167"/>
      <c r="V26" s="167"/>
      <c r="W26" s="167"/>
      <c r="X26" s="175">
        <v>180</v>
      </c>
      <c r="Y26" s="176" t="s">
        <v>810</v>
      </c>
      <c r="Z26" s="175">
        <v>400</v>
      </c>
      <c r="AA26" s="175">
        <v>12</v>
      </c>
      <c r="AB26" s="175" t="s">
        <v>814</v>
      </c>
      <c r="AC26" s="175">
        <v>1</v>
      </c>
      <c r="AD26" s="175">
        <v>3</v>
      </c>
      <c r="AE26" s="175">
        <v>8064</v>
      </c>
      <c r="AF26" s="175">
        <v>661</v>
      </c>
      <c r="AG26" s="175">
        <v>866</v>
      </c>
      <c r="AH26" s="175">
        <v>308</v>
      </c>
      <c r="AI26" s="175">
        <v>841</v>
      </c>
      <c r="AJ26" s="177" t="str">
        <f t="shared" si="3"/>
        <v>180x5-240x20-450x12</v>
      </c>
      <c r="AK26" s="178">
        <v>180</v>
      </c>
      <c r="AL26" s="178">
        <v>5</v>
      </c>
      <c r="AM26" s="178">
        <v>240</v>
      </c>
      <c r="AN26" s="178">
        <v>20</v>
      </c>
      <c r="AO26" s="178">
        <v>450</v>
      </c>
      <c r="AP26" s="178">
        <v>12</v>
      </c>
      <c r="AQ26" s="158">
        <f t="shared" si="4"/>
        <v>11880</v>
      </c>
      <c r="AR26" s="179">
        <f t="shared" si="5"/>
        <v>93.257999999999996</v>
      </c>
      <c r="AS26" s="180">
        <f t="shared" si="6"/>
        <v>1.3959999999999999</v>
      </c>
      <c r="AT26" s="158"/>
      <c r="AU26" s="170" t="s">
        <v>812</v>
      </c>
      <c r="AV26" s="170">
        <v>180</v>
      </c>
      <c r="AW26" s="170">
        <v>180</v>
      </c>
      <c r="AX26" s="170">
        <v>9</v>
      </c>
      <c r="AY26" s="170">
        <v>14</v>
      </c>
      <c r="AZ26" s="170">
        <v>14</v>
      </c>
      <c r="BA26" s="170"/>
      <c r="BB26" s="171">
        <f t="shared" si="7"/>
        <v>6576.2478398964004</v>
      </c>
      <c r="BC26" s="166">
        <f t="shared" si="8"/>
        <v>51.623545543186744</v>
      </c>
      <c r="BD26" s="166">
        <f t="shared" si="9"/>
        <v>0.95</v>
      </c>
    </row>
    <row r="27" spans="1:56" ht="17.25" customHeight="1" x14ac:dyDescent="0.25">
      <c r="A27" s="170" t="s">
        <v>815</v>
      </c>
      <c r="B27" s="170">
        <v>200</v>
      </c>
      <c r="C27" s="170">
        <v>200</v>
      </c>
      <c r="D27" s="170">
        <v>10</v>
      </c>
      <c r="E27" s="170">
        <v>16</v>
      </c>
      <c r="F27" s="170">
        <v>15</v>
      </c>
      <c r="G27" s="170"/>
      <c r="H27" s="171">
        <f t="shared" si="0"/>
        <v>8273.1416529422968</v>
      </c>
      <c r="I27" s="166">
        <f t="shared" si="1"/>
        <v>64.944161975597027</v>
      </c>
      <c r="J27" s="166">
        <f t="shared" si="2"/>
        <v>1.06</v>
      </c>
      <c r="K27" s="172" t="s">
        <v>816</v>
      </c>
      <c r="L27" s="172">
        <v>100</v>
      </c>
      <c r="M27" s="172">
        <v>50</v>
      </c>
      <c r="N27" s="172">
        <v>6</v>
      </c>
      <c r="O27" s="172">
        <v>8.5</v>
      </c>
      <c r="P27" s="172">
        <v>8.5</v>
      </c>
      <c r="Q27" s="173"/>
      <c r="R27" s="174"/>
      <c r="S27" s="167"/>
      <c r="T27" s="167"/>
      <c r="U27" s="167"/>
      <c r="V27" s="167"/>
      <c r="W27" s="167"/>
      <c r="X27" s="175">
        <v>180</v>
      </c>
      <c r="Y27" s="176" t="s">
        <v>810</v>
      </c>
      <c r="Z27" s="175">
        <v>400</v>
      </c>
      <c r="AA27" s="175">
        <v>15</v>
      </c>
      <c r="AB27" s="175" t="s">
        <v>817</v>
      </c>
      <c r="AC27" s="175">
        <v>1</v>
      </c>
      <c r="AD27" s="175">
        <v>2</v>
      </c>
      <c r="AE27" s="175">
        <v>8635</v>
      </c>
      <c r="AF27" s="175">
        <v>680</v>
      </c>
      <c r="AG27" s="175">
        <v>898</v>
      </c>
      <c r="AH27" s="175">
        <v>319</v>
      </c>
      <c r="AI27" s="175">
        <v>841</v>
      </c>
      <c r="AJ27" s="177" t="str">
        <f t="shared" si="3"/>
        <v>180x5-240x25-450x15</v>
      </c>
      <c r="AK27" s="178">
        <v>180</v>
      </c>
      <c r="AL27" s="178">
        <v>5</v>
      </c>
      <c r="AM27" s="178">
        <v>240</v>
      </c>
      <c r="AN27" s="178">
        <v>25</v>
      </c>
      <c r="AO27" s="178">
        <v>450</v>
      </c>
      <c r="AP27" s="178">
        <v>15</v>
      </c>
      <c r="AQ27" s="158">
        <f t="shared" si="4"/>
        <v>14400</v>
      </c>
      <c r="AR27" s="179">
        <f t="shared" si="5"/>
        <v>113.03999999999999</v>
      </c>
      <c r="AS27" s="180">
        <f t="shared" si="6"/>
        <v>1.39</v>
      </c>
      <c r="AT27" s="158"/>
      <c r="AU27" s="170" t="s">
        <v>815</v>
      </c>
      <c r="AV27" s="170">
        <v>200</v>
      </c>
      <c r="AW27" s="170">
        <v>200</v>
      </c>
      <c r="AX27" s="170">
        <v>10</v>
      </c>
      <c r="AY27" s="170">
        <v>16</v>
      </c>
      <c r="AZ27" s="170">
        <v>15</v>
      </c>
      <c r="BA27" s="170"/>
      <c r="BB27" s="171">
        <f t="shared" si="7"/>
        <v>8273.1416529422968</v>
      </c>
      <c r="BC27" s="166">
        <f t="shared" si="8"/>
        <v>64.944161975597027</v>
      </c>
      <c r="BD27" s="166">
        <f t="shared" si="9"/>
        <v>1.06</v>
      </c>
    </row>
    <row r="28" spans="1:56" ht="17.25" customHeight="1" x14ac:dyDescent="0.25">
      <c r="A28" s="170" t="s">
        <v>818</v>
      </c>
      <c r="B28" s="170">
        <v>220</v>
      </c>
      <c r="C28" s="170">
        <v>220</v>
      </c>
      <c r="D28" s="170">
        <v>10</v>
      </c>
      <c r="E28" s="170">
        <v>16</v>
      </c>
      <c r="F28" s="170">
        <v>15</v>
      </c>
      <c r="G28" s="170"/>
      <c r="H28" s="171">
        <f t="shared" si="0"/>
        <v>9113.1416529422968</v>
      </c>
      <c r="I28" s="166">
        <f t="shared" si="1"/>
        <v>71.538161975597035</v>
      </c>
      <c r="J28" s="166">
        <f t="shared" si="2"/>
        <v>1.18</v>
      </c>
      <c r="K28" s="172" t="s">
        <v>819</v>
      </c>
      <c r="L28" s="172">
        <v>120</v>
      </c>
      <c r="M28" s="172">
        <v>55</v>
      </c>
      <c r="N28" s="172">
        <v>7</v>
      </c>
      <c r="O28" s="172">
        <v>9</v>
      </c>
      <c r="P28" s="172">
        <v>9</v>
      </c>
      <c r="Q28" s="173"/>
      <c r="R28" s="174"/>
      <c r="S28" s="167"/>
      <c r="T28" s="167"/>
      <c r="U28" s="167"/>
      <c r="V28" s="167"/>
      <c r="W28" s="167"/>
      <c r="X28" s="175">
        <v>180</v>
      </c>
      <c r="Y28" s="176" t="s">
        <v>810</v>
      </c>
      <c r="Z28" s="175">
        <v>400</v>
      </c>
      <c r="AA28" s="175">
        <v>20</v>
      </c>
      <c r="AB28" s="175" t="s">
        <v>820</v>
      </c>
      <c r="AC28" s="175">
        <v>1</v>
      </c>
      <c r="AD28" s="175">
        <v>1</v>
      </c>
      <c r="AE28" s="175">
        <v>9511</v>
      </c>
      <c r="AF28" s="175">
        <v>705</v>
      </c>
      <c r="AG28" s="175">
        <v>950</v>
      </c>
      <c r="AH28" s="175">
        <v>337</v>
      </c>
      <c r="AI28" s="175">
        <v>841</v>
      </c>
      <c r="AJ28" s="177" t="str">
        <f t="shared" si="3"/>
        <v>180x5-240x25-450x15</v>
      </c>
      <c r="AK28" s="178">
        <v>180</v>
      </c>
      <c r="AL28" s="178">
        <v>5</v>
      </c>
      <c r="AM28" s="178">
        <v>240</v>
      </c>
      <c r="AN28" s="178">
        <v>25</v>
      </c>
      <c r="AO28" s="178">
        <v>450</v>
      </c>
      <c r="AP28" s="178">
        <v>15</v>
      </c>
      <c r="AQ28" s="158">
        <f t="shared" si="4"/>
        <v>14400</v>
      </c>
      <c r="AR28" s="179">
        <f t="shared" si="5"/>
        <v>113.03999999999999</v>
      </c>
      <c r="AS28" s="180">
        <f t="shared" si="6"/>
        <v>1.39</v>
      </c>
      <c r="AT28" s="158"/>
      <c r="AU28" s="170" t="s">
        <v>818</v>
      </c>
      <c r="AV28" s="170">
        <v>220</v>
      </c>
      <c r="AW28" s="170">
        <v>220</v>
      </c>
      <c r="AX28" s="170">
        <v>10</v>
      </c>
      <c r="AY28" s="170">
        <v>16</v>
      </c>
      <c r="AZ28" s="170">
        <v>15</v>
      </c>
      <c r="BA28" s="170"/>
      <c r="BB28" s="171">
        <f t="shared" si="7"/>
        <v>9113.1416529422968</v>
      </c>
      <c r="BC28" s="166">
        <f t="shared" si="8"/>
        <v>71.538161975597035</v>
      </c>
      <c r="BD28" s="166">
        <f t="shared" si="9"/>
        <v>1.18</v>
      </c>
    </row>
    <row r="29" spans="1:56" ht="17.25" customHeight="1" x14ac:dyDescent="0.25">
      <c r="A29" s="170" t="s">
        <v>821</v>
      </c>
      <c r="B29" s="170">
        <v>240</v>
      </c>
      <c r="C29" s="170">
        <v>240</v>
      </c>
      <c r="D29" s="170">
        <v>11</v>
      </c>
      <c r="E29" s="170">
        <v>18</v>
      </c>
      <c r="F29" s="170">
        <v>17</v>
      </c>
      <c r="G29" s="170"/>
      <c r="H29" s="171">
        <f t="shared" si="0"/>
        <v>11132.079723112549</v>
      </c>
      <c r="I29" s="166">
        <f t="shared" si="1"/>
        <v>87.386825826433508</v>
      </c>
      <c r="J29" s="166">
        <f t="shared" si="2"/>
        <v>1.282</v>
      </c>
      <c r="K29" s="172" t="s">
        <v>822</v>
      </c>
      <c r="L29" s="172">
        <v>140</v>
      </c>
      <c r="M29" s="172">
        <v>60</v>
      </c>
      <c r="N29" s="172">
        <v>7</v>
      </c>
      <c r="O29" s="172">
        <v>10</v>
      </c>
      <c r="P29" s="172">
        <v>10</v>
      </c>
      <c r="Q29" s="173"/>
      <c r="R29" s="174"/>
      <c r="S29" s="167"/>
      <c r="T29" s="167"/>
      <c r="U29" s="167"/>
      <c r="V29" s="167"/>
      <c r="W29" s="167"/>
      <c r="X29" s="175">
        <v>190</v>
      </c>
      <c r="Y29" s="176" t="s">
        <v>823</v>
      </c>
      <c r="Z29" s="175">
        <v>400</v>
      </c>
      <c r="AA29" s="175">
        <v>10</v>
      </c>
      <c r="AB29" s="175" t="s">
        <v>824</v>
      </c>
      <c r="AC29" s="175">
        <v>3</v>
      </c>
      <c r="AD29" s="175">
        <v>3</v>
      </c>
      <c r="AE29" s="175">
        <v>5990</v>
      </c>
      <c r="AF29" s="175">
        <v>434</v>
      </c>
      <c r="AG29" s="175">
        <v>529</v>
      </c>
      <c r="AH29" s="175">
        <v>154</v>
      </c>
      <c r="AI29" s="175">
        <v>241</v>
      </c>
      <c r="AJ29" s="177" t="str">
        <f t="shared" si="3"/>
        <v>180x5-240x30-450x15</v>
      </c>
      <c r="AK29" s="178">
        <v>180</v>
      </c>
      <c r="AL29" s="178">
        <v>5</v>
      </c>
      <c r="AM29" s="178">
        <v>240</v>
      </c>
      <c r="AN29" s="178">
        <v>30</v>
      </c>
      <c r="AO29" s="178">
        <v>450</v>
      </c>
      <c r="AP29" s="178">
        <v>15</v>
      </c>
      <c r="AQ29" s="158">
        <f t="shared" si="4"/>
        <v>15600</v>
      </c>
      <c r="AR29" s="179">
        <f t="shared" si="5"/>
        <v>122.46</v>
      </c>
      <c r="AS29" s="180">
        <f t="shared" si="6"/>
        <v>1.39</v>
      </c>
      <c r="AT29" s="158"/>
      <c r="AU29" s="170" t="s">
        <v>821</v>
      </c>
      <c r="AV29" s="170">
        <v>240</v>
      </c>
      <c r="AW29" s="170">
        <v>240</v>
      </c>
      <c r="AX29" s="170">
        <v>11</v>
      </c>
      <c r="AY29" s="170">
        <v>18</v>
      </c>
      <c r="AZ29" s="170">
        <v>17</v>
      </c>
      <c r="BA29" s="170"/>
      <c r="BB29" s="171">
        <f t="shared" si="7"/>
        <v>11132.079723112549</v>
      </c>
      <c r="BC29" s="166">
        <f t="shared" si="8"/>
        <v>87.386825826433508</v>
      </c>
      <c r="BD29" s="166">
        <f t="shared" si="9"/>
        <v>1.282</v>
      </c>
    </row>
    <row r="30" spans="1:56" ht="17.25" customHeight="1" x14ac:dyDescent="0.25">
      <c r="A30" s="170" t="s">
        <v>825</v>
      </c>
      <c r="B30" s="170">
        <v>260</v>
      </c>
      <c r="C30" s="170">
        <v>260</v>
      </c>
      <c r="D30" s="170">
        <v>11</v>
      </c>
      <c r="E30" s="170">
        <v>18</v>
      </c>
      <c r="F30" s="170">
        <v>17</v>
      </c>
      <c r="G30" s="170"/>
      <c r="H30" s="171">
        <f t="shared" si="0"/>
        <v>12072.079723112549</v>
      </c>
      <c r="I30" s="166">
        <f t="shared" si="1"/>
        <v>94.765825826433499</v>
      </c>
      <c r="J30" s="166">
        <f t="shared" si="2"/>
        <v>1.4019999999999999</v>
      </c>
      <c r="K30" s="172" t="s">
        <v>826</v>
      </c>
      <c r="L30" s="172">
        <v>160</v>
      </c>
      <c r="M30" s="172">
        <v>65</v>
      </c>
      <c r="N30" s="172">
        <v>7.5</v>
      </c>
      <c r="O30" s="172">
        <v>10.5</v>
      </c>
      <c r="P30" s="172">
        <v>10.5</v>
      </c>
      <c r="Q30" s="173"/>
      <c r="R30" s="174"/>
      <c r="S30" s="167"/>
      <c r="T30" s="167"/>
      <c r="U30" s="167"/>
      <c r="V30" s="167"/>
      <c r="W30" s="167"/>
      <c r="X30" s="175">
        <v>200</v>
      </c>
      <c r="Y30" s="176" t="s">
        <v>827</v>
      </c>
      <c r="Z30" s="175">
        <v>400</v>
      </c>
      <c r="AA30" s="175">
        <v>10</v>
      </c>
      <c r="AB30" s="175" t="s">
        <v>828</v>
      </c>
      <c r="AC30" s="175">
        <v>1</v>
      </c>
      <c r="AD30" s="175">
        <v>3</v>
      </c>
      <c r="AE30" s="175">
        <v>8616</v>
      </c>
      <c r="AF30" s="175">
        <v>634</v>
      </c>
      <c r="AG30" s="175">
        <v>783</v>
      </c>
      <c r="AH30" s="175">
        <v>278</v>
      </c>
      <c r="AI30" s="175">
        <v>648</v>
      </c>
      <c r="AJ30" s="177" t="str">
        <f t="shared" si="3"/>
        <v>180x5-290x30-500x15</v>
      </c>
      <c r="AK30" s="178">
        <v>180</v>
      </c>
      <c r="AL30" s="178">
        <v>5</v>
      </c>
      <c r="AM30" s="178">
        <v>290</v>
      </c>
      <c r="AN30" s="178">
        <v>30</v>
      </c>
      <c r="AO30" s="178">
        <v>500</v>
      </c>
      <c r="AP30" s="178">
        <v>15</v>
      </c>
      <c r="AQ30" s="158">
        <f t="shared" si="4"/>
        <v>17850</v>
      </c>
      <c r="AR30" s="179">
        <f t="shared" si="5"/>
        <v>140.1225</v>
      </c>
      <c r="AS30" s="180">
        <f t="shared" si="6"/>
        <v>1.49</v>
      </c>
      <c r="AT30" s="158"/>
      <c r="AU30" s="170" t="s">
        <v>825</v>
      </c>
      <c r="AV30" s="170">
        <v>260</v>
      </c>
      <c r="AW30" s="170">
        <v>260</v>
      </c>
      <c r="AX30" s="170">
        <v>11</v>
      </c>
      <c r="AY30" s="170">
        <v>18</v>
      </c>
      <c r="AZ30" s="170">
        <v>17</v>
      </c>
      <c r="BA30" s="170"/>
      <c r="BB30" s="171">
        <f t="shared" si="7"/>
        <v>12072.079723112549</v>
      </c>
      <c r="BC30" s="166">
        <f t="shared" si="8"/>
        <v>94.765825826433499</v>
      </c>
      <c r="BD30" s="166">
        <f t="shared" si="9"/>
        <v>1.4019999999999999</v>
      </c>
    </row>
    <row r="31" spans="1:56" ht="17.25" customHeight="1" x14ac:dyDescent="0.25">
      <c r="A31" s="170" t="s">
        <v>829</v>
      </c>
      <c r="B31" s="170">
        <v>280</v>
      </c>
      <c r="C31" s="170">
        <v>280</v>
      </c>
      <c r="D31" s="170">
        <v>12</v>
      </c>
      <c r="E31" s="170">
        <v>20</v>
      </c>
      <c r="F31" s="170">
        <v>18</v>
      </c>
      <c r="G31" s="170"/>
      <c r="H31" s="171">
        <f t="shared" si="0"/>
        <v>14358.123980236907</v>
      </c>
      <c r="I31" s="166">
        <f t="shared" si="1"/>
        <v>112.71127324485973</v>
      </c>
      <c r="J31" s="166">
        <f t="shared" si="2"/>
        <v>1.512</v>
      </c>
      <c r="K31" s="172" t="s">
        <v>830</v>
      </c>
      <c r="L31" s="172">
        <v>180</v>
      </c>
      <c r="M31" s="172">
        <v>70</v>
      </c>
      <c r="N31" s="172">
        <v>8</v>
      </c>
      <c r="O31" s="172">
        <v>11</v>
      </c>
      <c r="P31" s="172">
        <v>11</v>
      </c>
      <c r="Q31" s="173"/>
      <c r="R31" s="174"/>
      <c r="S31" s="167"/>
      <c r="T31" s="167"/>
      <c r="U31" s="167"/>
      <c r="V31" s="167"/>
      <c r="W31" s="167"/>
      <c r="X31" s="175">
        <v>200</v>
      </c>
      <c r="Y31" s="176" t="s">
        <v>827</v>
      </c>
      <c r="Z31" s="175">
        <v>400</v>
      </c>
      <c r="AA31" s="175">
        <v>12</v>
      </c>
      <c r="AB31" s="175" t="s">
        <v>831</v>
      </c>
      <c r="AC31" s="175">
        <v>1</v>
      </c>
      <c r="AD31" s="175">
        <v>3</v>
      </c>
      <c r="AE31" s="175">
        <v>9042</v>
      </c>
      <c r="AF31" s="175">
        <v>646</v>
      </c>
      <c r="AG31" s="175">
        <v>799</v>
      </c>
      <c r="AH31" s="175">
        <v>283</v>
      </c>
      <c r="AI31" s="175">
        <v>648</v>
      </c>
      <c r="AJ31" s="177" t="str">
        <f t="shared" si="3"/>
        <v>180x5-290x30-500x20</v>
      </c>
      <c r="AK31" s="178">
        <v>180</v>
      </c>
      <c r="AL31" s="178">
        <v>5</v>
      </c>
      <c r="AM31" s="178">
        <v>290</v>
      </c>
      <c r="AN31" s="178">
        <v>30</v>
      </c>
      <c r="AO31" s="178">
        <v>500</v>
      </c>
      <c r="AP31" s="178">
        <v>20</v>
      </c>
      <c r="AQ31" s="158">
        <f t="shared" si="4"/>
        <v>20300</v>
      </c>
      <c r="AR31" s="179">
        <f t="shared" si="5"/>
        <v>159.35499999999999</v>
      </c>
      <c r="AS31" s="180">
        <f t="shared" si="6"/>
        <v>1.48</v>
      </c>
      <c r="AT31" s="158"/>
      <c r="AU31" s="170" t="s">
        <v>829</v>
      </c>
      <c r="AV31" s="170">
        <v>280</v>
      </c>
      <c r="AW31" s="170">
        <v>280</v>
      </c>
      <c r="AX31" s="170">
        <v>12</v>
      </c>
      <c r="AY31" s="170">
        <v>20</v>
      </c>
      <c r="AZ31" s="170">
        <v>18</v>
      </c>
      <c r="BA31" s="170"/>
      <c r="BB31" s="171">
        <f t="shared" si="7"/>
        <v>14358.123980236907</v>
      </c>
      <c r="BC31" s="166">
        <f t="shared" si="8"/>
        <v>112.71127324485973</v>
      </c>
      <c r="BD31" s="166">
        <f t="shared" si="9"/>
        <v>1.512</v>
      </c>
    </row>
    <row r="32" spans="1:56" ht="17.25" customHeight="1" x14ac:dyDescent="0.25">
      <c r="A32" s="170" t="s">
        <v>832</v>
      </c>
      <c r="B32" s="170">
        <v>300</v>
      </c>
      <c r="C32" s="170">
        <v>300</v>
      </c>
      <c r="D32" s="170">
        <v>12</v>
      </c>
      <c r="E32" s="170">
        <v>20</v>
      </c>
      <c r="F32" s="170">
        <v>18</v>
      </c>
      <c r="G32" s="170"/>
      <c r="H32" s="171">
        <f t="shared" si="0"/>
        <v>15398.123980236907</v>
      </c>
      <c r="I32" s="166">
        <f t="shared" si="1"/>
        <v>120.87527324485971</v>
      </c>
      <c r="J32" s="166">
        <f t="shared" si="2"/>
        <v>1.6319999999999999</v>
      </c>
      <c r="K32" s="172" t="s">
        <v>833</v>
      </c>
      <c r="L32" s="172">
        <v>200</v>
      </c>
      <c r="M32" s="172">
        <v>75</v>
      </c>
      <c r="N32" s="172">
        <v>8.5</v>
      </c>
      <c r="O32" s="172">
        <v>11.5</v>
      </c>
      <c r="P32" s="172">
        <v>11.5</v>
      </c>
      <c r="Q32" s="173"/>
      <c r="R32" s="174"/>
      <c r="S32" s="167"/>
      <c r="T32" s="167"/>
      <c r="U32" s="167"/>
      <c r="V32" s="167"/>
      <c r="W32" s="167"/>
      <c r="X32" s="175">
        <v>200</v>
      </c>
      <c r="Y32" s="176" t="s">
        <v>827</v>
      </c>
      <c r="Z32" s="175">
        <v>400</v>
      </c>
      <c r="AA32" s="175">
        <v>15</v>
      </c>
      <c r="AB32" s="175" t="s">
        <v>834</v>
      </c>
      <c r="AC32" s="175">
        <v>1</v>
      </c>
      <c r="AD32" s="175">
        <v>1</v>
      </c>
      <c r="AE32" s="175">
        <v>9629</v>
      </c>
      <c r="AF32" s="175">
        <v>655</v>
      </c>
      <c r="AG32" s="175">
        <v>822</v>
      </c>
      <c r="AH32" s="175">
        <v>292</v>
      </c>
      <c r="AI32" s="175">
        <v>648</v>
      </c>
      <c r="AJ32" s="177" t="str">
        <f t="shared" si="3"/>
        <v>180x5-290x35-500x20</v>
      </c>
      <c r="AK32" s="178">
        <v>180</v>
      </c>
      <c r="AL32" s="178">
        <v>5</v>
      </c>
      <c r="AM32" s="178">
        <v>290</v>
      </c>
      <c r="AN32" s="178">
        <v>35</v>
      </c>
      <c r="AO32" s="178">
        <v>500</v>
      </c>
      <c r="AP32" s="178">
        <v>20</v>
      </c>
      <c r="AQ32" s="158">
        <f t="shared" si="4"/>
        <v>21750</v>
      </c>
      <c r="AR32" s="179">
        <f t="shared" si="5"/>
        <v>170.73749999999998</v>
      </c>
      <c r="AS32" s="180">
        <f t="shared" si="6"/>
        <v>1.48</v>
      </c>
      <c r="AT32" s="158"/>
      <c r="AU32" s="170" t="s">
        <v>832</v>
      </c>
      <c r="AV32" s="170">
        <v>300</v>
      </c>
      <c r="AW32" s="170">
        <v>300</v>
      </c>
      <c r="AX32" s="170">
        <v>12</v>
      </c>
      <c r="AY32" s="170">
        <v>20</v>
      </c>
      <c r="AZ32" s="170">
        <v>18</v>
      </c>
      <c r="BA32" s="170"/>
      <c r="BB32" s="171">
        <f t="shared" si="7"/>
        <v>15398.123980236907</v>
      </c>
      <c r="BC32" s="166">
        <f t="shared" si="8"/>
        <v>120.87527324485971</v>
      </c>
      <c r="BD32" s="166">
        <f t="shared" si="9"/>
        <v>1.6319999999999999</v>
      </c>
    </row>
    <row r="33" spans="1:56" ht="17.25" customHeight="1" x14ac:dyDescent="0.25">
      <c r="A33" s="170" t="s">
        <v>835</v>
      </c>
      <c r="B33" s="170">
        <v>320</v>
      </c>
      <c r="C33" s="170">
        <v>300</v>
      </c>
      <c r="D33" s="170">
        <v>13</v>
      </c>
      <c r="E33" s="170">
        <v>22</v>
      </c>
      <c r="F33" s="170">
        <v>20</v>
      </c>
      <c r="G33" s="170"/>
      <c r="H33" s="171">
        <f t="shared" si="0"/>
        <v>17131.362938564082</v>
      </c>
      <c r="I33" s="166">
        <f t="shared" si="1"/>
        <v>134.48119906772803</v>
      </c>
      <c r="J33" s="166">
        <f t="shared" si="2"/>
        <v>1.6539999999999999</v>
      </c>
      <c r="K33" s="172" t="s">
        <v>836</v>
      </c>
      <c r="L33" s="172">
        <v>220</v>
      </c>
      <c r="M33" s="172">
        <v>80</v>
      </c>
      <c r="N33" s="172">
        <v>9</v>
      </c>
      <c r="O33" s="172">
        <v>125.5</v>
      </c>
      <c r="P33" s="172">
        <v>125.5</v>
      </c>
      <c r="Q33" s="173"/>
      <c r="R33" s="174"/>
      <c r="S33" s="167"/>
      <c r="T33" s="167"/>
      <c r="U33" s="167"/>
      <c r="V33" s="167"/>
      <c r="W33" s="167"/>
      <c r="X33" s="175">
        <v>200</v>
      </c>
      <c r="Y33" s="176" t="s">
        <v>837</v>
      </c>
      <c r="Z33" s="175">
        <v>400</v>
      </c>
      <c r="AA33" s="175">
        <v>10</v>
      </c>
      <c r="AB33" s="175" t="s">
        <v>838</v>
      </c>
      <c r="AC33" s="175">
        <v>1</v>
      </c>
      <c r="AD33" s="175">
        <v>3</v>
      </c>
      <c r="AE33" s="175">
        <v>10746</v>
      </c>
      <c r="AF33" s="175">
        <v>846</v>
      </c>
      <c r="AG33" s="175">
        <v>1081</v>
      </c>
      <c r="AH33" s="175">
        <v>384</v>
      </c>
      <c r="AI33" s="175">
        <v>931</v>
      </c>
      <c r="AJ33" s="177" t="str">
        <f t="shared" si="3"/>
        <v>200x5-190x20-400x10</v>
      </c>
      <c r="AK33" s="178">
        <v>200</v>
      </c>
      <c r="AL33" s="178">
        <v>5</v>
      </c>
      <c r="AM33" s="178">
        <v>190</v>
      </c>
      <c r="AN33" s="178">
        <v>20</v>
      </c>
      <c r="AO33" s="178">
        <v>400</v>
      </c>
      <c r="AP33" s="178">
        <v>10</v>
      </c>
      <c r="AQ33" s="158">
        <f t="shared" si="4"/>
        <v>9700</v>
      </c>
      <c r="AR33" s="179">
        <f t="shared" si="5"/>
        <v>76.144999999999996</v>
      </c>
      <c r="AS33" s="180">
        <f t="shared" si="6"/>
        <v>1.38</v>
      </c>
      <c r="AT33" s="158"/>
      <c r="AU33" s="170" t="s">
        <v>835</v>
      </c>
      <c r="AV33" s="170">
        <v>320</v>
      </c>
      <c r="AW33" s="170">
        <v>300</v>
      </c>
      <c r="AX33" s="170">
        <v>13</v>
      </c>
      <c r="AY33" s="170">
        <v>22</v>
      </c>
      <c r="AZ33" s="170">
        <v>20</v>
      </c>
      <c r="BA33" s="170"/>
      <c r="BB33" s="171">
        <f t="shared" si="7"/>
        <v>17131.362938564082</v>
      </c>
      <c r="BC33" s="166">
        <f t="shared" si="8"/>
        <v>134.48119906772803</v>
      </c>
      <c r="BD33" s="166">
        <f t="shared" si="9"/>
        <v>1.6539999999999999</v>
      </c>
    </row>
    <row r="34" spans="1:56" ht="17.25" customHeight="1" x14ac:dyDescent="0.25">
      <c r="A34" s="170" t="s">
        <v>839</v>
      </c>
      <c r="B34" s="170">
        <v>340</v>
      </c>
      <c r="C34" s="170">
        <v>300</v>
      </c>
      <c r="D34" s="170">
        <v>13</v>
      </c>
      <c r="E34" s="170">
        <v>22</v>
      </c>
      <c r="F34" s="170">
        <v>20</v>
      </c>
      <c r="G34" s="170"/>
      <c r="H34" s="171">
        <f t="shared" si="0"/>
        <v>17391.362938564082</v>
      </c>
      <c r="I34" s="166">
        <f t="shared" si="1"/>
        <v>136.52219906772802</v>
      </c>
      <c r="J34" s="166">
        <f t="shared" si="2"/>
        <v>1.694</v>
      </c>
      <c r="K34" s="172" t="s">
        <v>840</v>
      </c>
      <c r="L34" s="172">
        <v>240</v>
      </c>
      <c r="M34" s="172">
        <v>85</v>
      </c>
      <c r="N34" s="172">
        <v>9.5</v>
      </c>
      <c r="O34" s="172">
        <v>13</v>
      </c>
      <c r="P34" s="172">
        <v>13</v>
      </c>
      <c r="Q34" s="173"/>
      <c r="R34" s="174"/>
      <c r="S34" s="167"/>
      <c r="T34" s="167"/>
      <c r="U34" s="167"/>
      <c r="V34" s="167"/>
      <c r="W34" s="167"/>
      <c r="X34" s="175">
        <v>200</v>
      </c>
      <c r="Y34" s="176" t="s">
        <v>837</v>
      </c>
      <c r="Z34" s="175">
        <v>400</v>
      </c>
      <c r="AA34" s="175">
        <v>12</v>
      </c>
      <c r="AB34" s="175" t="s">
        <v>841</v>
      </c>
      <c r="AC34" s="175">
        <v>1</v>
      </c>
      <c r="AD34" s="175">
        <v>3</v>
      </c>
      <c r="AE34" s="175">
        <v>11277</v>
      </c>
      <c r="AF34" s="175">
        <v>854</v>
      </c>
      <c r="AG34" s="175">
        <v>1105</v>
      </c>
      <c r="AH34" s="175">
        <v>392</v>
      </c>
      <c r="AI34" s="175">
        <v>931</v>
      </c>
      <c r="AJ34" s="177" t="str">
        <f t="shared" si="3"/>
        <v>200x5-190x20-400x12</v>
      </c>
      <c r="AK34" s="178">
        <v>200</v>
      </c>
      <c r="AL34" s="178">
        <v>5</v>
      </c>
      <c r="AM34" s="178">
        <v>190</v>
      </c>
      <c r="AN34" s="178">
        <v>20</v>
      </c>
      <c r="AO34" s="178">
        <v>400</v>
      </c>
      <c r="AP34" s="178">
        <v>12</v>
      </c>
      <c r="AQ34" s="158">
        <f t="shared" si="4"/>
        <v>10480</v>
      </c>
      <c r="AR34" s="179">
        <f t="shared" si="5"/>
        <v>82.268000000000001</v>
      </c>
      <c r="AS34" s="180">
        <f t="shared" si="6"/>
        <v>1.3759999999999999</v>
      </c>
      <c r="AT34" s="158"/>
      <c r="AU34" s="170" t="s">
        <v>839</v>
      </c>
      <c r="AV34" s="170">
        <v>340</v>
      </c>
      <c r="AW34" s="170">
        <v>300</v>
      </c>
      <c r="AX34" s="170">
        <v>13</v>
      </c>
      <c r="AY34" s="170">
        <v>22</v>
      </c>
      <c r="AZ34" s="170">
        <v>20</v>
      </c>
      <c r="BA34" s="170"/>
      <c r="BB34" s="171">
        <f t="shared" si="7"/>
        <v>17391.362938564082</v>
      </c>
      <c r="BC34" s="166">
        <f t="shared" si="8"/>
        <v>136.52219906772802</v>
      </c>
      <c r="BD34" s="166">
        <f t="shared" si="9"/>
        <v>1.694</v>
      </c>
    </row>
    <row r="35" spans="1:56" ht="17.25" customHeight="1" x14ac:dyDescent="0.25">
      <c r="A35" s="170" t="s">
        <v>842</v>
      </c>
      <c r="B35" s="170">
        <v>360</v>
      </c>
      <c r="C35" s="170">
        <v>300</v>
      </c>
      <c r="D35" s="170">
        <v>14</v>
      </c>
      <c r="E35" s="170">
        <v>24</v>
      </c>
      <c r="F35" s="170">
        <v>21</v>
      </c>
      <c r="G35" s="170"/>
      <c r="H35" s="171">
        <f t="shared" si="0"/>
        <v>19146.557639766899</v>
      </c>
      <c r="I35" s="166">
        <f t="shared" si="1"/>
        <v>150.30047747217017</v>
      </c>
      <c r="J35" s="166">
        <f t="shared" si="2"/>
        <v>1.724</v>
      </c>
      <c r="K35" s="172" t="s">
        <v>843</v>
      </c>
      <c r="L35" s="172">
        <v>260</v>
      </c>
      <c r="M35" s="172">
        <v>90</v>
      </c>
      <c r="N35" s="172">
        <v>10</v>
      </c>
      <c r="O35" s="172">
        <v>14</v>
      </c>
      <c r="P35" s="172">
        <v>14</v>
      </c>
      <c r="Q35" s="173"/>
      <c r="R35" s="174"/>
      <c r="S35" s="167"/>
      <c r="T35" s="167"/>
      <c r="U35" s="167"/>
      <c r="V35" s="167"/>
      <c r="W35" s="167"/>
      <c r="X35" s="175">
        <v>200</v>
      </c>
      <c r="Y35" s="176" t="s">
        <v>837</v>
      </c>
      <c r="Z35" s="175">
        <v>400</v>
      </c>
      <c r="AA35" s="175">
        <v>15</v>
      </c>
      <c r="AB35" s="175" t="s">
        <v>844</v>
      </c>
      <c r="AC35" s="175">
        <v>1</v>
      </c>
      <c r="AD35" s="175">
        <v>1</v>
      </c>
      <c r="AE35" s="175">
        <v>12027</v>
      </c>
      <c r="AF35" s="175">
        <v>878</v>
      </c>
      <c r="AG35" s="175">
        <v>1140</v>
      </c>
      <c r="AH35" s="175">
        <v>405</v>
      </c>
      <c r="AI35" s="175">
        <v>931</v>
      </c>
      <c r="AJ35" s="177" t="str">
        <f t="shared" si="3"/>
        <v>200x5-190x25-400x10</v>
      </c>
      <c r="AK35" s="178">
        <v>200</v>
      </c>
      <c r="AL35" s="178">
        <v>5</v>
      </c>
      <c r="AM35" s="178">
        <v>190</v>
      </c>
      <c r="AN35" s="178">
        <v>25</v>
      </c>
      <c r="AO35" s="178">
        <v>400</v>
      </c>
      <c r="AP35" s="178">
        <v>10</v>
      </c>
      <c r="AQ35" s="158">
        <f t="shared" si="4"/>
        <v>10650</v>
      </c>
      <c r="AR35" s="179">
        <f t="shared" si="5"/>
        <v>83.602499999999992</v>
      </c>
      <c r="AS35" s="180">
        <f t="shared" si="6"/>
        <v>1.38</v>
      </c>
      <c r="AT35" s="158"/>
      <c r="AU35" s="170" t="s">
        <v>842</v>
      </c>
      <c r="AV35" s="170">
        <v>360</v>
      </c>
      <c r="AW35" s="170">
        <v>300</v>
      </c>
      <c r="AX35" s="170">
        <v>14</v>
      </c>
      <c r="AY35" s="170">
        <v>24</v>
      </c>
      <c r="AZ35" s="170">
        <v>21</v>
      </c>
      <c r="BA35" s="170"/>
      <c r="BB35" s="171">
        <f t="shared" si="7"/>
        <v>19146.557639766899</v>
      </c>
      <c r="BC35" s="166">
        <f t="shared" si="8"/>
        <v>150.30047747217017</v>
      </c>
      <c r="BD35" s="166">
        <f t="shared" si="9"/>
        <v>1.724</v>
      </c>
    </row>
    <row r="36" spans="1:56" ht="17.25" customHeight="1" x14ac:dyDescent="0.25">
      <c r="A36" s="170" t="s">
        <v>845</v>
      </c>
      <c r="B36" s="170">
        <v>380</v>
      </c>
      <c r="C36" s="170">
        <v>300</v>
      </c>
      <c r="D36" s="170">
        <v>14</v>
      </c>
      <c r="E36" s="170">
        <v>24</v>
      </c>
      <c r="F36" s="170">
        <v>21</v>
      </c>
      <c r="G36" s="170"/>
      <c r="H36" s="171">
        <f t="shared" si="0"/>
        <v>19426.557639766899</v>
      </c>
      <c r="I36" s="166">
        <f t="shared" si="1"/>
        <v>152.49847747217015</v>
      </c>
      <c r="J36" s="166">
        <f t="shared" si="2"/>
        <v>1.764</v>
      </c>
      <c r="K36" s="172" t="s">
        <v>846</v>
      </c>
      <c r="L36" s="172">
        <v>280</v>
      </c>
      <c r="M36" s="172">
        <v>95</v>
      </c>
      <c r="N36" s="172">
        <v>10</v>
      </c>
      <c r="O36" s="172">
        <v>15</v>
      </c>
      <c r="P36" s="172">
        <v>15</v>
      </c>
      <c r="Q36" s="173"/>
      <c r="R36" s="174"/>
      <c r="S36" s="167"/>
      <c r="T36" s="167"/>
      <c r="U36" s="167"/>
      <c r="V36" s="167"/>
      <c r="W36" s="167"/>
      <c r="X36" s="175">
        <v>200</v>
      </c>
      <c r="Y36" s="176" t="s">
        <v>837</v>
      </c>
      <c r="Z36" s="175">
        <v>400</v>
      </c>
      <c r="AA36" s="175">
        <v>20</v>
      </c>
      <c r="AB36" s="175" t="s">
        <v>847</v>
      </c>
      <c r="AC36" s="175">
        <v>1</v>
      </c>
      <c r="AD36" s="175">
        <v>1</v>
      </c>
      <c r="AE36" s="175">
        <v>13184</v>
      </c>
      <c r="AF36" s="175">
        <v>903</v>
      </c>
      <c r="AG36" s="175">
        <v>1198</v>
      </c>
      <c r="AH36" s="175">
        <v>425</v>
      </c>
      <c r="AI36" s="175">
        <v>931</v>
      </c>
      <c r="AJ36" s="177" t="str">
        <f t="shared" si="3"/>
        <v>200x5-190x25-400x12</v>
      </c>
      <c r="AK36" s="178">
        <v>200</v>
      </c>
      <c r="AL36" s="178">
        <v>5</v>
      </c>
      <c r="AM36" s="178">
        <v>190</v>
      </c>
      <c r="AN36" s="178">
        <v>25</v>
      </c>
      <c r="AO36" s="178">
        <v>400</v>
      </c>
      <c r="AP36" s="178">
        <v>12</v>
      </c>
      <c r="AQ36" s="158">
        <f t="shared" si="4"/>
        <v>11430</v>
      </c>
      <c r="AR36" s="179">
        <f t="shared" si="5"/>
        <v>89.725499999999997</v>
      </c>
      <c r="AS36" s="180">
        <f t="shared" si="6"/>
        <v>1.3759999999999999</v>
      </c>
      <c r="AT36" s="158"/>
      <c r="AU36" s="170" t="s">
        <v>845</v>
      </c>
      <c r="AV36" s="170">
        <v>380</v>
      </c>
      <c r="AW36" s="170">
        <v>300</v>
      </c>
      <c r="AX36" s="170">
        <v>14</v>
      </c>
      <c r="AY36" s="170">
        <v>24</v>
      </c>
      <c r="AZ36" s="170">
        <v>21</v>
      </c>
      <c r="BA36" s="170"/>
      <c r="BB36" s="171">
        <f t="shared" si="7"/>
        <v>19426.557639766899</v>
      </c>
      <c r="BC36" s="166">
        <f t="shared" si="8"/>
        <v>152.49847747217015</v>
      </c>
      <c r="BD36" s="166">
        <f t="shared" si="9"/>
        <v>1.764</v>
      </c>
    </row>
    <row r="37" spans="1:56" ht="17.25" customHeight="1" x14ac:dyDescent="0.25">
      <c r="A37" s="170" t="s">
        <v>848</v>
      </c>
      <c r="B37" s="170">
        <v>400</v>
      </c>
      <c r="C37" s="170">
        <v>300</v>
      </c>
      <c r="D37" s="170">
        <v>14</v>
      </c>
      <c r="E37" s="170">
        <v>26</v>
      </c>
      <c r="F37" s="170">
        <v>21</v>
      </c>
      <c r="G37" s="170"/>
      <c r="H37" s="171">
        <f t="shared" si="0"/>
        <v>20850.557639766899</v>
      </c>
      <c r="I37" s="166">
        <f t="shared" si="1"/>
        <v>163.67687747217016</v>
      </c>
      <c r="J37" s="166">
        <f t="shared" si="2"/>
        <v>1.804</v>
      </c>
      <c r="K37" s="172" t="s">
        <v>849</v>
      </c>
      <c r="L37" s="172">
        <v>300</v>
      </c>
      <c r="M37" s="172">
        <v>100</v>
      </c>
      <c r="N37" s="172">
        <v>10</v>
      </c>
      <c r="O37" s="172">
        <v>16</v>
      </c>
      <c r="P37" s="172">
        <v>16</v>
      </c>
      <c r="Q37" s="173"/>
      <c r="R37" s="174"/>
      <c r="S37" s="167"/>
      <c r="T37" s="167"/>
      <c r="U37" s="167"/>
      <c r="V37" s="167"/>
      <c r="W37" s="167"/>
      <c r="X37" s="175">
        <v>250</v>
      </c>
      <c r="Y37" s="176" t="s">
        <v>850</v>
      </c>
      <c r="Z37" s="175">
        <v>450</v>
      </c>
      <c r="AA37" s="175">
        <v>12</v>
      </c>
      <c r="AB37" s="175" t="s">
        <v>851</v>
      </c>
      <c r="AC37" s="175">
        <v>3</v>
      </c>
      <c r="AD37" s="175">
        <v>2</v>
      </c>
      <c r="AE37" s="175">
        <v>16169</v>
      </c>
      <c r="AF37" s="175">
        <v>924</v>
      </c>
      <c r="AG37" s="175">
        <v>1107</v>
      </c>
      <c r="AH37" s="175">
        <v>328</v>
      </c>
      <c r="AI37" s="175">
        <v>249</v>
      </c>
      <c r="AJ37" s="177" t="str">
        <f t="shared" si="3"/>
        <v>200x5-240x20-450x12</v>
      </c>
      <c r="AK37" s="178">
        <v>200</v>
      </c>
      <c r="AL37" s="178">
        <v>5</v>
      </c>
      <c r="AM37" s="178">
        <v>240</v>
      </c>
      <c r="AN37" s="178">
        <v>20</v>
      </c>
      <c r="AO37" s="178">
        <v>450</v>
      </c>
      <c r="AP37" s="178">
        <v>12</v>
      </c>
      <c r="AQ37" s="158">
        <f t="shared" si="4"/>
        <v>12080</v>
      </c>
      <c r="AR37" s="179">
        <f t="shared" si="5"/>
        <v>94.828000000000003</v>
      </c>
      <c r="AS37" s="180">
        <f t="shared" si="6"/>
        <v>1.476</v>
      </c>
      <c r="AT37" s="158"/>
      <c r="AU37" s="170" t="s">
        <v>848</v>
      </c>
      <c r="AV37" s="170">
        <v>400</v>
      </c>
      <c r="AW37" s="170">
        <v>300</v>
      </c>
      <c r="AX37" s="170">
        <v>14</v>
      </c>
      <c r="AY37" s="170">
        <v>26</v>
      </c>
      <c r="AZ37" s="170">
        <v>21</v>
      </c>
      <c r="BA37" s="170"/>
      <c r="BB37" s="171">
        <f t="shared" si="7"/>
        <v>20850.557639766899</v>
      </c>
      <c r="BC37" s="166">
        <f t="shared" si="8"/>
        <v>163.67687747217016</v>
      </c>
      <c r="BD37" s="166">
        <f t="shared" si="9"/>
        <v>1.804</v>
      </c>
    </row>
    <row r="38" spans="1:56" ht="17.25" customHeight="1" x14ac:dyDescent="0.25">
      <c r="A38" s="170" t="s">
        <v>852</v>
      </c>
      <c r="B38" s="170">
        <v>425</v>
      </c>
      <c r="C38" s="170">
        <v>300</v>
      </c>
      <c r="D38" s="170">
        <v>14</v>
      </c>
      <c r="E38" s="170">
        <v>26</v>
      </c>
      <c r="F38" s="170">
        <v>21</v>
      </c>
      <c r="G38" s="170"/>
      <c r="H38" s="171">
        <f t="shared" si="0"/>
        <v>21200.557639766899</v>
      </c>
      <c r="I38" s="166">
        <f t="shared" si="1"/>
        <v>166.42437747217014</v>
      </c>
      <c r="J38" s="166">
        <f t="shared" si="2"/>
        <v>1.8540000000000001</v>
      </c>
      <c r="K38" s="181"/>
      <c r="L38" s="181"/>
      <c r="M38" s="181"/>
      <c r="N38" s="181"/>
      <c r="O38" s="181"/>
      <c r="P38" s="181"/>
      <c r="Q38" s="182"/>
      <c r="R38" s="183"/>
      <c r="S38" s="184"/>
      <c r="T38" s="184"/>
      <c r="U38" s="184"/>
      <c r="V38" s="184"/>
      <c r="W38" s="184"/>
      <c r="X38" s="175">
        <v>260</v>
      </c>
      <c r="Y38" s="176" t="s">
        <v>853</v>
      </c>
      <c r="Z38" s="175">
        <v>450</v>
      </c>
      <c r="AA38" s="175">
        <v>12</v>
      </c>
      <c r="AB38" s="175" t="s">
        <v>854</v>
      </c>
      <c r="AC38" s="175">
        <v>1</v>
      </c>
      <c r="AD38" s="175">
        <v>2</v>
      </c>
      <c r="AE38" s="175">
        <v>21786</v>
      </c>
      <c r="AF38" s="175">
        <v>1259</v>
      </c>
      <c r="AG38" s="175">
        <v>1532</v>
      </c>
      <c r="AH38" s="175">
        <v>544</v>
      </c>
      <c r="AI38" s="175">
        <v>978</v>
      </c>
      <c r="AJ38" s="177" t="str">
        <f t="shared" si="3"/>
        <v>200x5-240x25-450x12</v>
      </c>
      <c r="AK38" s="178">
        <v>200</v>
      </c>
      <c r="AL38" s="178">
        <v>5</v>
      </c>
      <c r="AM38" s="178">
        <v>240</v>
      </c>
      <c r="AN38" s="178">
        <v>25</v>
      </c>
      <c r="AO38" s="178">
        <v>450</v>
      </c>
      <c r="AP38" s="178">
        <v>12</v>
      </c>
      <c r="AQ38" s="158">
        <f t="shared" si="4"/>
        <v>13280</v>
      </c>
      <c r="AR38" s="179">
        <f t="shared" si="5"/>
        <v>104.248</v>
      </c>
      <c r="AS38" s="180">
        <f t="shared" si="6"/>
        <v>1.476</v>
      </c>
      <c r="AT38" s="158"/>
      <c r="AU38" s="170" t="s">
        <v>852</v>
      </c>
      <c r="AV38" s="170">
        <v>425</v>
      </c>
      <c r="AW38" s="170">
        <v>300</v>
      </c>
      <c r="AX38" s="170">
        <v>14</v>
      </c>
      <c r="AY38" s="170">
        <v>26</v>
      </c>
      <c r="AZ38" s="170">
        <v>21</v>
      </c>
      <c r="BA38" s="170"/>
      <c r="BB38" s="171">
        <f t="shared" si="7"/>
        <v>21200.557639766899</v>
      </c>
      <c r="BC38" s="166">
        <f t="shared" si="8"/>
        <v>166.42437747217014</v>
      </c>
      <c r="BD38" s="166">
        <f t="shared" si="9"/>
        <v>1.8540000000000001</v>
      </c>
    </row>
    <row r="39" spans="1:56" ht="17.25" customHeight="1" x14ac:dyDescent="0.25">
      <c r="A39" s="170" t="s">
        <v>855</v>
      </c>
      <c r="B39" s="170">
        <v>450</v>
      </c>
      <c r="C39" s="170">
        <v>300</v>
      </c>
      <c r="D39" s="170">
        <v>15</v>
      </c>
      <c r="E39" s="170">
        <v>28</v>
      </c>
      <c r="F39" s="170">
        <v>23</v>
      </c>
      <c r="G39" s="170"/>
      <c r="H39" s="171">
        <f t="shared" si="0"/>
        <v>23164.097486251001</v>
      </c>
      <c r="I39" s="166">
        <f t="shared" si="1"/>
        <v>181.83816526707037</v>
      </c>
      <c r="J39" s="166">
        <f t="shared" si="2"/>
        <v>1.8859999999999999</v>
      </c>
      <c r="K39" s="181"/>
      <c r="L39" s="181"/>
      <c r="M39" s="181"/>
      <c r="N39" s="181"/>
      <c r="O39" s="181"/>
      <c r="P39" s="181"/>
      <c r="Q39" s="182"/>
      <c r="R39" s="183"/>
      <c r="S39" s="184"/>
      <c r="T39" s="184"/>
      <c r="U39" s="184"/>
      <c r="V39" s="184"/>
      <c r="W39" s="184"/>
      <c r="X39" s="175">
        <v>260</v>
      </c>
      <c r="Y39" s="176" t="s">
        <v>853</v>
      </c>
      <c r="Z39" s="175">
        <v>450</v>
      </c>
      <c r="AA39" s="175">
        <v>15</v>
      </c>
      <c r="AB39" s="175" t="s">
        <v>856</v>
      </c>
      <c r="AC39" s="175">
        <v>1</v>
      </c>
      <c r="AD39" s="175">
        <v>1</v>
      </c>
      <c r="AE39" s="175">
        <v>23061</v>
      </c>
      <c r="AF39" s="175">
        <v>1281</v>
      </c>
      <c r="AG39" s="175">
        <v>1565</v>
      </c>
      <c r="AH39" s="175">
        <v>556</v>
      </c>
      <c r="AI39" s="175">
        <v>978</v>
      </c>
      <c r="AJ39" s="177" t="str">
        <f t="shared" si="3"/>
        <v>200x5-240x25-450x15</v>
      </c>
      <c r="AK39" s="178">
        <v>200</v>
      </c>
      <c r="AL39" s="178">
        <v>5</v>
      </c>
      <c r="AM39" s="178">
        <v>240</v>
      </c>
      <c r="AN39" s="178">
        <v>25</v>
      </c>
      <c r="AO39" s="178">
        <v>450</v>
      </c>
      <c r="AP39" s="178">
        <v>15</v>
      </c>
      <c r="AQ39" s="158">
        <f t="shared" si="4"/>
        <v>14600</v>
      </c>
      <c r="AR39" s="179">
        <f t="shared" si="5"/>
        <v>114.61</v>
      </c>
      <c r="AS39" s="180">
        <f t="shared" si="6"/>
        <v>1.47</v>
      </c>
      <c r="AT39" s="158"/>
      <c r="AU39" s="170" t="s">
        <v>855</v>
      </c>
      <c r="AV39" s="170">
        <v>450</v>
      </c>
      <c r="AW39" s="170">
        <v>300</v>
      </c>
      <c r="AX39" s="170">
        <v>15</v>
      </c>
      <c r="AY39" s="170">
        <v>28</v>
      </c>
      <c r="AZ39" s="170">
        <v>23</v>
      </c>
      <c r="BA39" s="170"/>
      <c r="BB39" s="171">
        <f t="shared" si="7"/>
        <v>23164.097486251001</v>
      </c>
      <c r="BC39" s="166">
        <f t="shared" si="8"/>
        <v>181.83816526707037</v>
      </c>
      <c r="BD39" s="166">
        <f t="shared" si="9"/>
        <v>1.8859999999999999</v>
      </c>
    </row>
    <row r="40" spans="1:56" ht="17.25" customHeight="1" x14ac:dyDescent="0.25">
      <c r="A40" s="170" t="s">
        <v>857</v>
      </c>
      <c r="B40" s="170">
        <v>475</v>
      </c>
      <c r="C40" s="170">
        <v>300</v>
      </c>
      <c r="D40" s="170">
        <v>15</v>
      </c>
      <c r="E40" s="170">
        <v>28</v>
      </c>
      <c r="F40" s="170">
        <v>23</v>
      </c>
      <c r="G40" s="170"/>
      <c r="H40" s="171">
        <f t="shared" si="0"/>
        <v>23539.097486251001</v>
      </c>
      <c r="I40" s="166">
        <f t="shared" si="1"/>
        <v>184.78191526707036</v>
      </c>
      <c r="J40" s="166">
        <f t="shared" si="2"/>
        <v>1.9359999999999999</v>
      </c>
      <c r="X40" s="175">
        <v>270</v>
      </c>
      <c r="Y40" s="176" t="s">
        <v>858</v>
      </c>
      <c r="Z40" s="175">
        <v>450</v>
      </c>
      <c r="AA40" s="175">
        <v>12</v>
      </c>
      <c r="AB40" s="175" t="s">
        <v>859</v>
      </c>
      <c r="AC40" s="175">
        <v>1</v>
      </c>
      <c r="AD40" s="175">
        <v>3</v>
      </c>
      <c r="AE40" s="175">
        <v>32746</v>
      </c>
      <c r="AF40" s="175">
        <v>1985</v>
      </c>
      <c r="AG40" s="175">
        <v>2513</v>
      </c>
      <c r="AH40" s="175">
        <v>892</v>
      </c>
      <c r="AI40" s="175">
        <v>1626</v>
      </c>
      <c r="AJ40" s="177" t="str">
        <f t="shared" si="3"/>
        <v>200x5-240x30-450x15</v>
      </c>
      <c r="AK40" s="178">
        <v>200</v>
      </c>
      <c r="AL40" s="178">
        <v>5</v>
      </c>
      <c r="AM40" s="178">
        <v>240</v>
      </c>
      <c r="AN40" s="178">
        <v>30</v>
      </c>
      <c r="AO40" s="178">
        <v>450</v>
      </c>
      <c r="AP40" s="178">
        <v>15</v>
      </c>
      <c r="AQ40" s="158">
        <f t="shared" si="4"/>
        <v>15800</v>
      </c>
      <c r="AR40" s="179">
        <f t="shared" si="5"/>
        <v>124.03000000000002</v>
      </c>
      <c r="AS40" s="180">
        <f t="shared" si="6"/>
        <v>1.47</v>
      </c>
      <c r="AT40" s="158"/>
      <c r="AU40" s="170" t="s">
        <v>857</v>
      </c>
      <c r="AV40" s="170">
        <v>475</v>
      </c>
      <c r="AW40" s="170">
        <v>300</v>
      </c>
      <c r="AX40" s="170">
        <v>15</v>
      </c>
      <c r="AY40" s="170">
        <v>28</v>
      </c>
      <c r="AZ40" s="170">
        <v>23</v>
      </c>
      <c r="BA40" s="170"/>
      <c r="BB40" s="171">
        <f t="shared" si="7"/>
        <v>23539.097486251001</v>
      </c>
      <c r="BC40" s="166">
        <f t="shared" si="8"/>
        <v>184.78191526707036</v>
      </c>
      <c r="BD40" s="166">
        <f t="shared" si="9"/>
        <v>1.9359999999999999</v>
      </c>
    </row>
    <row r="41" spans="1:56" ht="17.25" customHeight="1" x14ac:dyDescent="0.25">
      <c r="A41" s="170" t="s">
        <v>860</v>
      </c>
      <c r="B41" s="170">
        <v>500</v>
      </c>
      <c r="C41" s="170">
        <v>300</v>
      </c>
      <c r="D41" s="170">
        <v>16</v>
      </c>
      <c r="E41" s="170">
        <v>30</v>
      </c>
      <c r="F41" s="170">
        <v>24</v>
      </c>
      <c r="G41" s="170"/>
      <c r="H41" s="171">
        <f t="shared" si="0"/>
        <v>25534.442631532278</v>
      </c>
      <c r="I41" s="166">
        <f t="shared" si="1"/>
        <v>200.44537465752839</v>
      </c>
      <c r="J41" s="166">
        <f t="shared" si="2"/>
        <v>1.976</v>
      </c>
      <c r="X41" s="175">
        <v>270</v>
      </c>
      <c r="Y41" s="176" t="s">
        <v>858</v>
      </c>
      <c r="Z41" s="175">
        <v>450</v>
      </c>
      <c r="AA41" s="175">
        <v>15</v>
      </c>
      <c r="AB41" s="175" t="s">
        <v>861</v>
      </c>
      <c r="AC41" s="175">
        <v>1</v>
      </c>
      <c r="AD41" s="175">
        <v>1</v>
      </c>
      <c r="AE41" s="175">
        <v>34546</v>
      </c>
      <c r="AF41" s="175">
        <v>2020</v>
      </c>
      <c r="AG41" s="175">
        <v>2569</v>
      </c>
      <c r="AH41" s="175">
        <v>912</v>
      </c>
      <c r="AI41" s="175">
        <v>1626</v>
      </c>
      <c r="AJ41" s="177" t="str">
        <f t="shared" si="3"/>
        <v>200x5-290x30-500x15</v>
      </c>
      <c r="AK41" s="178">
        <v>200</v>
      </c>
      <c r="AL41" s="178">
        <v>5</v>
      </c>
      <c r="AM41" s="178">
        <v>290</v>
      </c>
      <c r="AN41" s="178">
        <v>30</v>
      </c>
      <c r="AO41" s="178">
        <v>500</v>
      </c>
      <c r="AP41" s="178">
        <v>15</v>
      </c>
      <c r="AQ41" s="158">
        <f t="shared" si="4"/>
        <v>18050</v>
      </c>
      <c r="AR41" s="179">
        <f t="shared" si="5"/>
        <v>141.6925</v>
      </c>
      <c r="AS41" s="180">
        <f t="shared" si="6"/>
        <v>1.57</v>
      </c>
      <c r="AT41" s="158"/>
      <c r="AU41" s="170" t="s">
        <v>860</v>
      </c>
      <c r="AV41" s="170">
        <v>500</v>
      </c>
      <c r="AW41" s="170">
        <v>300</v>
      </c>
      <c r="AX41" s="170">
        <v>16</v>
      </c>
      <c r="AY41" s="170">
        <v>30</v>
      </c>
      <c r="AZ41" s="170">
        <v>24</v>
      </c>
      <c r="BA41" s="170"/>
      <c r="BB41" s="171">
        <f t="shared" si="7"/>
        <v>25534.442631532278</v>
      </c>
      <c r="BC41" s="166">
        <f t="shared" si="8"/>
        <v>200.44537465752839</v>
      </c>
      <c r="BD41" s="166">
        <f t="shared" si="9"/>
        <v>1.976</v>
      </c>
    </row>
    <row r="42" spans="1:56" ht="17.25" customHeight="1" x14ac:dyDescent="0.25">
      <c r="A42" s="170" t="s">
        <v>862</v>
      </c>
      <c r="B42" s="170">
        <v>550</v>
      </c>
      <c r="C42" s="170">
        <v>300</v>
      </c>
      <c r="D42" s="170">
        <v>16</v>
      </c>
      <c r="E42" s="170">
        <v>30</v>
      </c>
      <c r="F42" s="170">
        <v>24</v>
      </c>
      <c r="G42" s="170"/>
      <c r="H42" s="171">
        <f t="shared" si="0"/>
        <v>26334.442631532278</v>
      </c>
      <c r="I42" s="171">
        <f t="shared" si="1"/>
        <v>206.72537465752839</v>
      </c>
      <c r="J42" s="166">
        <f t="shared" si="2"/>
        <v>2.0760000000000001</v>
      </c>
      <c r="X42" s="175">
        <v>270</v>
      </c>
      <c r="Y42" s="176" t="s">
        <v>858</v>
      </c>
      <c r="Z42" s="175">
        <v>450</v>
      </c>
      <c r="AA42" s="175">
        <v>20</v>
      </c>
      <c r="AB42" s="175" t="s">
        <v>863</v>
      </c>
      <c r="AC42" s="175">
        <v>1</v>
      </c>
      <c r="AD42" s="175">
        <v>1</v>
      </c>
      <c r="AE42" s="175">
        <v>37362</v>
      </c>
      <c r="AF42" s="175">
        <v>2076</v>
      </c>
      <c r="AG42" s="175">
        <v>2664</v>
      </c>
      <c r="AH42" s="175">
        <v>946</v>
      </c>
      <c r="AI42" s="175">
        <v>1626</v>
      </c>
      <c r="AJ42" s="177" t="str">
        <f t="shared" si="3"/>
        <v>200x5-290x30-500x20</v>
      </c>
      <c r="AK42" s="178">
        <v>200</v>
      </c>
      <c r="AL42" s="178">
        <v>5</v>
      </c>
      <c r="AM42" s="178">
        <v>290</v>
      </c>
      <c r="AN42" s="178">
        <v>30</v>
      </c>
      <c r="AO42" s="178">
        <v>500</v>
      </c>
      <c r="AP42" s="178">
        <v>20</v>
      </c>
      <c r="AQ42" s="158">
        <f t="shared" si="4"/>
        <v>20500</v>
      </c>
      <c r="AR42" s="179">
        <f t="shared" si="5"/>
        <v>160.92500000000001</v>
      </c>
      <c r="AS42" s="180">
        <f t="shared" si="6"/>
        <v>1.56</v>
      </c>
      <c r="AT42" s="158"/>
      <c r="AU42" s="170" t="s">
        <v>862</v>
      </c>
      <c r="AV42" s="170">
        <v>550</v>
      </c>
      <c r="AW42" s="170">
        <v>300</v>
      </c>
      <c r="AX42" s="170">
        <v>16</v>
      </c>
      <c r="AY42" s="170">
        <v>30</v>
      </c>
      <c r="AZ42" s="170">
        <v>24</v>
      </c>
      <c r="BA42" s="170"/>
      <c r="BB42" s="171">
        <f t="shared" si="7"/>
        <v>26334.442631532278</v>
      </c>
      <c r="BC42" s="171">
        <f t="shared" si="8"/>
        <v>206.72537465752839</v>
      </c>
      <c r="BD42" s="166">
        <f t="shared" si="9"/>
        <v>2.0760000000000001</v>
      </c>
    </row>
    <row r="43" spans="1:56" ht="17.25" customHeight="1" x14ac:dyDescent="0.25">
      <c r="A43" s="170" t="s">
        <v>864</v>
      </c>
      <c r="B43" s="170">
        <v>600</v>
      </c>
      <c r="C43" s="170">
        <v>300</v>
      </c>
      <c r="D43" s="170">
        <v>17</v>
      </c>
      <c r="E43" s="170">
        <v>32</v>
      </c>
      <c r="F43" s="170">
        <v>26</v>
      </c>
      <c r="G43" s="170"/>
      <c r="H43" s="171">
        <f t="shared" si="0"/>
        <v>28892.283366173298</v>
      </c>
      <c r="I43" s="171">
        <f t="shared" si="1"/>
        <v>226.80442442446039</v>
      </c>
      <c r="J43" s="166">
        <f t="shared" si="2"/>
        <v>2.1579999999999999</v>
      </c>
      <c r="K43" s="154" t="s">
        <v>865</v>
      </c>
      <c r="N43" s="154" t="s">
        <v>761</v>
      </c>
      <c r="X43" s="175">
        <v>270</v>
      </c>
      <c r="Y43" s="176" t="s">
        <v>858</v>
      </c>
      <c r="Z43" s="175">
        <v>450</v>
      </c>
      <c r="AA43" s="175">
        <v>25</v>
      </c>
      <c r="AB43" s="175" t="s">
        <v>866</v>
      </c>
      <c r="AC43" s="175">
        <v>1</v>
      </c>
      <c r="AD43" s="175">
        <v>1</v>
      </c>
      <c r="AE43" s="175">
        <v>40002</v>
      </c>
      <c r="AF43" s="175">
        <v>2128</v>
      </c>
      <c r="AG43" s="175">
        <v>2759</v>
      </c>
      <c r="AH43" s="175">
        <v>979</v>
      </c>
      <c r="AI43" s="175">
        <v>1626</v>
      </c>
      <c r="AJ43" s="177" t="str">
        <f t="shared" si="3"/>
        <v>200x5-290x35-500x20</v>
      </c>
      <c r="AK43" s="178">
        <v>200</v>
      </c>
      <c r="AL43" s="178">
        <v>5</v>
      </c>
      <c r="AM43" s="178">
        <v>290</v>
      </c>
      <c r="AN43" s="178">
        <v>35</v>
      </c>
      <c r="AO43" s="178">
        <v>500</v>
      </c>
      <c r="AP43" s="178">
        <v>20</v>
      </c>
      <c r="AQ43" s="158">
        <f t="shared" si="4"/>
        <v>21950</v>
      </c>
      <c r="AR43" s="179">
        <f t="shared" si="5"/>
        <v>172.3075</v>
      </c>
      <c r="AS43" s="180">
        <f t="shared" si="6"/>
        <v>1.56</v>
      </c>
      <c r="AT43" s="158"/>
      <c r="AU43" s="170" t="s">
        <v>864</v>
      </c>
      <c r="AV43" s="170">
        <v>600</v>
      </c>
      <c r="AW43" s="170">
        <v>300</v>
      </c>
      <c r="AX43" s="170">
        <v>17</v>
      </c>
      <c r="AY43" s="170">
        <v>32</v>
      </c>
      <c r="AZ43" s="170">
        <v>26</v>
      </c>
      <c r="BA43" s="170"/>
      <c r="BB43" s="171">
        <f t="shared" si="7"/>
        <v>28892.283366173298</v>
      </c>
      <c r="BC43" s="171">
        <f t="shared" si="8"/>
        <v>226.80442442446039</v>
      </c>
      <c r="BD43" s="166">
        <f t="shared" si="9"/>
        <v>2.1579999999999999</v>
      </c>
    </row>
    <row r="44" spans="1:56" ht="17.45" customHeight="1" x14ac:dyDescent="0.25">
      <c r="A44" s="170" t="s">
        <v>867</v>
      </c>
      <c r="B44" s="170">
        <v>650</v>
      </c>
      <c r="C44" s="170">
        <v>300</v>
      </c>
      <c r="D44" s="170">
        <v>17</v>
      </c>
      <c r="E44" s="170">
        <v>32</v>
      </c>
      <c r="F44" s="170">
        <v>26</v>
      </c>
      <c r="G44" s="170"/>
      <c r="H44" s="171">
        <f t="shared" si="0"/>
        <v>29742.283366173298</v>
      </c>
      <c r="I44" s="171">
        <f t="shared" si="1"/>
        <v>233.47692442446038</v>
      </c>
      <c r="J44" s="166">
        <f t="shared" si="2"/>
        <v>2.258</v>
      </c>
      <c r="K44" s="162" t="s">
        <v>762</v>
      </c>
      <c r="L44" s="162" t="s">
        <v>729</v>
      </c>
      <c r="M44" s="162" t="s">
        <v>763</v>
      </c>
      <c r="N44" s="162" t="s">
        <v>764</v>
      </c>
      <c r="O44" s="162" t="s">
        <v>765</v>
      </c>
      <c r="P44" s="162" t="s">
        <v>766</v>
      </c>
      <c r="Q44" s="162" t="s">
        <v>217</v>
      </c>
      <c r="R44" s="162" t="s">
        <v>768</v>
      </c>
      <c r="S44" s="162" t="s">
        <v>769</v>
      </c>
      <c r="T44" s="162" t="s">
        <v>770</v>
      </c>
      <c r="U44" s="162" t="s">
        <v>771</v>
      </c>
      <c r="V44" s="162" t="s">
        <v>772</v>
      </c>
      <c r="W44" s="162" t="s">
        <v>773</v>
      </c>
      <c r="X44" s="175">
        <v>310</v>
      </c>
      <c r="Y44" s="176" t="s">
        <v>868</v>
      </c>
      <c r="Z44" s="175">
        <v>500</v>
      </c>
      <c r="AA44" s="175">
        <v>12</v>
      </c>
      <c r="AB44" s="175" t="s">
        <v>869</v>
      </c>
      <c r="AC44" s="175">
        <v>2</v>
      </c>
      <c r="AD44" s="175">
        <v>3</v>
      </c>
      <c r="AE44" s="175">
        <v>33429</v>
      </c>
      <c r="AF44" s="175">
        <v>1615</v>
      </c>
      <c r="AG44" s="175">
        <v>1930</v>
      </c>
      <c r="AH44" s="175">
        <v>685</v>
      </c>
      <c r="AI44" s="175">
        <v>1043</v>
      </c>
      <c r="AJ44" s="177" t="str">
        <f t="shared" si="3"/>
        <v>265x6-190x20-400x10</v>
      </c>
      <c r="AK44" s="178">
        <v>265</v>
      </c>
      <c r="AL44" s="178">
        <v>6</v>
      </c>
      <c r="AM44" s="178">
        <v>190</v>
      </c>
      <c r="AN44" s="178">
        <v>20</v>
      </c>
      <c r="AO44" s="178">
        <v>400</v>
      </c>
      <c r="AP44" s="178">
        <v>10</v>
      </c>
      <c r="AQ44" s="158">
        <f t="shared" si="4"/>
        <v>10860</v>
      </c>
      <c r="AR44" s="179">
        <f t="shared" si="5"/>
        <v>85.251000000000005</v>
      </c>
      <c r="AS44" s="180">
        <f t="shared" si="6"/>
        <v>1.6419999999999999</v>
      </c>
      <c r="AT44" s="158"/>
      <c r="AU44" s="170" t="s">
        <v>867</v>
      </c>
      <c r="AV44" s="170">
        <v>650</v>
      </c>
      <c r="AW44" s="170">
        <v>300</v>
      </c>
      <c r="AX44" s="170">
        <v>17</v>
      </c>
      <c r="AY44" s="170">
        <v>32</v>
      </c>
      <c r="AZ44" s="170">
        <v>26</v>
      </c>
      <c r="BA44" s="170"/>
      <c r="BB44" s="171">
        <f t="shared" si="7"/>
        <v>29742.283366173298</v>
      </c>
      <c r="BC44" s="171">
        <f t="shared" si="8"/>
        <v>233.47692442446038</v>
      </c>
      <c r="BD44" s="166">
        <f t="shared" si="9"/>
        <v>2.258</v>
      </c>
    </row>
    <row r="45" spans="1:56" ht="17.25" customHeight="1" x14ac:dyDescent="0.25">
      <c r="A45" s="170" t="s">
        <v>870</v>
      </c>
      <c r="B45" s="170">
        <v>700</v>
      </c>
      <c r="C45" s="170">
        <v>300</v>
      </c>
      <c r="D45" s="170">
        <v>18</v>
      </c>
      <c r="E45" s="170">
        <v>34</v>
      </c>
      <c r="F45" s="170">
        <v>27</v>
      </c>
      <c r="G45" s="170"/>
      <c r="H45" s="171">
        <f t="shared" si="0"/>
        <v>32401.778955533042</v>
      </c>
      <c r="I45" s="171">
        <f t="shared" si="1"/>
        <v>254.35396480093436</v>
      </c>
      <c r="J45" s="166">
        <f t="shared" si="2"/>
        <v>2.3479999999999999</v>
      </c>
      <c r="K45" s="162"/>
      <c r="L45" s="167" t="s">
        <v>391</v>
      </c>
      <c r="M45" s="167" t="s">
        <v>391</v>
      </c>
      <c r="N45" s="167" t="s">
        <v>391</v>
      </c>
      <c r="O45" s="167" t="s">
        <v>391</v>
      </c>
      <c r="P45" s="167" t="s">
        <v>391</v>
      </c>
      <c r="Q45" s="167" t="s">
        <v>738</v>
      </c>
      <c r="R45" s="167" t="s">
        <v>791</v>
      </c>
      <c r="S45" s="167" t="s">
        <v>792</v>
      </c>
      <c r="T45" s="167" t="s">
        <v>871</v>
      </c>
      <c r="U45" s="167" t="s">
        <v>872</v>
      </c>
      <c r="V45" s="167" t="s">
        <v>873</v>
      </c>
      <c r="W45" s="167" t="s">
        <v>873</v>
      </c>
      <c r="X45" s="175">
        <v>310</v>
      </c>
      <c r="Y45" s="176" t="s">
        <v>868</v>
      </c>
      <c r="Z45" s="175">
        <v>500</v>
      </c>
      <c r="AA45" s="175">
        <v>15</v>
      </c>
      <c r="AB45" s="175" t="s">
        <v>874</v>
      </c>
      <c r="AC45" s="175">
        <v>2</v>
      </c>
      <c r="AD45" s="175">
        <v>1</v>
      </c>
      <c r="AE45" s="175">
        <v>35300</v>
      </c>
      <c r="AF45" s="175">
        <v>1634</v>
      </c>
      <c r="AG45" s="175">
        <v>1964</v>
      </c>
      <c r="AH45" s="175">
        <v>697</v>
      </c>
      <c r="AI45" s="175">
        <v>1043</v>
      </c>
      <c r="AJ45" s="177" t="str">
        <f t="shared" si="3"/>
        <v>265x6-190x20-400x12</v>
      </c>
      <c r="AK45" s="178">
        <v>265</v>
      </c>
      <c r="AL45" s="178">
        <v>6</v>
      </c>
      <c r="AM45" s="178">
        <v>190</v>
      </c>
      <c r="AN45" s="178">
        <v>20</v>
      </c>
      <c r="AO45" s="178">
        <v>400</v>
      </c>
      <c r="AP45" s="178">
        <v>12</v>
      </c>
      <c r="AQ45" s="158">
        <f t="shared" si="4"/>
        <v>11636</v>
      </c>
      <c r="AR45" s="179">
        <f t="shared" si="5"/>
        <v>91.342600000000004</v>
      </c>
      <c r="AS45" s="180">
        <f t="shared" si="6"/>
        <v>1.6379999999999999</v>
      </c>
      <c r="AT45" s="158"/>
      <c r="AU45" s="170" t="s">
        <v>870</v>
      </c>
      <c r="AV45" s="170">
        <v>700</v>
      </c>
      <c r="AW45" s="170">
        <v>300</v>
      </c>
      <c r="AX45" s="170">
        <v>18</v>
      </c>
      <c r="AY45" s="170">
        <v>34</v>
      </c>
      <c r="AZ45" s="170">
        <v>27</v>
      </c>
      <c r="BA45" s="170"/>
      <c r="BB45" s="171">
        <f t="shared" si="7"/>
        <v>32401.778955533042</v>
      </c>
      <c r="BC45" s="171">
        <f t="shared" si="8"/>
        <v>254.35396480093436</v>
      </c>
      <c r="BD45" s="166">
        <f t="shared" si="9"/>
        <v>2.3479999999999999</v>
      </c>
    </row>
    <row r="46" spans="1:56" ht="17.25" customHeight="1" x14ac:dyDescent="0.25">
      <c r="A46" s="170" t="s">
        <v>875</v>
      </c>
      <c r="B46" s="170">
        <v>750</v>
      </c>
      <c r="C46" s="170">
        <v>300</v>
      </c>
      <c r="D46" s="170">
        <v>18</v>
      </c>
      <c r="E46" s="170">
        <v>34</v>
      </c>
      <c r="F46" s="170">
        <v>27</v>
      </c>
      <c r="G46" s="170"/>
      <c r="H46" s="171">
        <f t="shared" si="0"/>
        <v>33301.778955533038</v>
      </c>
      <c r="I46" s="171">
        <f t="shared" si="1"/>
        <v>261.41896480093436</v>
      </c>
      <c r="J46" s="166">
        <f t="shared" si="2"/>
        <v>2.448</v>
      </c>
      <c r="K46" s="172">
        <v>80</v>
      </c>
      <c r="L46" s="172">
        <v>80</v>
      </c>
      <c r="M46" s="172">
        <v>45</v>
      </c>
      <c r="N46" s="172">
        <v>6</v>
      </c>
      <c r="O46" s="172">
        <v>8</v>
      </c>
      <c r="P46" s="172"/>
      <c r="Q46" s="172">
        <v>1102</v>
      </c>
      <c r="R46" s="172">
        <v>8.82</v>
      </c>
      <c r="S46" s="172">
        <v>0.313</v>
      </c>
      <c r="T46" s="172">
        <v>106</v>
      </c>
      <c r="U46" s="172">
        <v>19.399999999999999</v>
      </c>
      <c r="V46" s="172">
        <v>26.5</v>
      </c>
      <c r="W46" s="172">
        <v>6.35</v>
      </c>
      <c r="X46" s="175">
        <v>320</v>
      </c>
      <c r="Y46" s="176" t="s">
        <v>876</v>
      </c>
      <c r="Z46" s="175">
        <v>500</v>
      </c>
      <c r="AA46" s="175">
        <v>12</v>
      </c>
      <c r="AB46" s="175" t="s">
        <v>877</v>
      </c>
      <c r="AC46" s="175">
        <v>1</v>
      </c>
      <c r="AD46" s="175">
        <v>3</v>
      </c>
      <c r="AE46" s="175">
        <v>42878</v>
      </c>
      <c r="AF46" s="175">
        <v>2092</v>
      </c>
      <c r="AG46" s="175">
        <v>2531</v>
      </c>
      <c r="AH46" s="175">
        <v>899</v>
      </c>
      <c r="AI46" s="175">
        <v>1337</v>
      </c>
      <c r="AJ46" s="177" t="str">
        <f t="shared" si="3"/>
        <v>265x6-190x25-400x10</v>
      </c>
      <c r="AK46" s="178">
        <v>265</v>
      </c>
      <c r="AL46" s="178">
        <v>6</v>
      </c>
      <c r="AM46" s="178">
        <v>190</v>
      </c>
      <c r="AN46" s="178">
        <v>25</v>
      </c>
      <c r="AO46" s="178">
        <v>400</v>
      </c>
      <c r="AP46" s="178">
        <v>10</v>
      </c>
      <c r="AQ46" s="158">
        <f t="shared" si="4"/>
        <v>11810</v>
      </c>
      <c r="AR46" s="179">
        <f t="shared" si="5"/>
        <v>92.708500000000001</v>
      </c>
      <c r="AS46" s="180">
        <f t="shared" si="6"/>
        <v>1.6419999999999999</v>
      </c>
      <c r="AT46" s="158"/>
      <c r="AU46" s="170" t="s">
        <v>875</v>
      </c>
      <c r="AV46" s="170">
        <v>750</v>
      </c>
      <c r="AW46" s="170">
        <v>300</v>
      </c>
      <c r="AX46" s="170">
        <v>18</v>
      </c>
      <c r="AY46" s="170">
        <v>34</v>
      </c>
      <c r="AZ46" s="170">
        <v>27</v>
      </c>
      <c r="BA46" s="170"/>
      <c r="BB46" s="171">
        <f t="shared" si="7"/>
        <v>33301.778955533038</v>
      </c>
      <c r="BC46" s="171">
        <f t="shared" si="8"/>
        <v>261.41896480093436</v>
      </c>
      <c r="BD46" s="166">
        <f t="shared" si="9"/>
        <v>2.448</v>
      </c>
    </row>
    <row r="47" spans="1:56" ht="17.25" customHeight="1" x14ac:dyDescent="0.25">
      <c r="A47" s="170" t="s">
        <v>878</v>
      </c>
      <c r="B47" s="170">
        <v>800</v>
      </c>
      <c r="C47" s="170">
        <v>300</v>
      </c>
      <c r="D47" s="170">
        <v>18</v>
      </c>
      <c r="E47" s="170">
        <v>34</v>
      </c>
      <c r="F47" s="170">
        <v>27</v>
      </c>
      <c r="G47" s="170"/>
      <c r="H47" s="171">
        <f t="shared" si="0"/>
        <v>34201.778955533038</v>
      </c>
      <c r="I47" s="171">
        <f t="shared" si="1"/>
        <v>268.48396480093436</v>
      </c>
      <c r="J47" s="166">
        <f t="shared" si="2"/>
        <v>2.548</v>
      </c>
      <c r="K47" s="172">
        <v>100</v>
      </c>
      <c r="L47" s="172">
        <v>100</v>
      </c>
      <c r="M47" s="172">
        <v>50</v>
      </c>
      <c r="N47" s="172">
        <v>6</v>
      </c>
      <c r="O47" s="172">
        <v>8.5</v>
      </c>
      <c r="P47" s="172"/>
      <c r="Q47" s="172">
        <v>1345</v>
      </c>
      <c r="R47" s="172">
        <v>10.8</v>
      </c>
      <c r="S47" s="172">
        <v>0.372</v>
      </c>
      <c r="T47" s="172">
        <v>205</v>
      </c>
      <c r="U47" s="172">
        <v>29.1</v>
      </c>
      <c r="V47" s="172">
        <v>41.1</v>
      </c>
      <c r="W47" s="172">
        <v>8.4499999999999993</v>
      </c>
      <c r="X47" s="175">
        <v>320</v>
      </c>
      <c r="Y47" s="176" t="s">
        <v>876</v>
      </c>
      <c r="Z47" s="175">
        <v>500</v>
      </c>
      <c r="AA47" s="175">
        <v>15</v>
      </c>
      <c r="AB47" s="175" t="s">
        <v>879</v>
      </c>
      <c r="AC47" s="175">
        <v>1</v>
      </c>
      <c r="AD47" s="175">
        <v>1</v>
      </c>
      <c r="AE47" s="175">
        <v>45198</v>
      </c>
      <c r="AF47" s="175">
        <v>2122</v>
      </c>
      <c r="AG47" s="175">
        <v>2575</v>
      </c>
      <c r="AH47" s="175">
        <v>914</v>
      </c>
      <c r="AI47" s="175">
        <v>1337</v>
      </c>
      <c r="AJ47" s="177" t="str">
        <f t="shared" si="3"/>
        <v>265x6-190x25-400x12</v>
      </c>
      <c r="AK47" s="178">
        <v>265</v>
      </c>
      <c r="AL47" s="178">
        <v>6</v>
      </c>
      <c r="AM47" s="178">
        <v>190</v>
      </c>
      <c r="AN47" s="178">
        <v>25</v>
      </c>
      <c r="AO47" s="178">
        <v>400</v>
      </c>
      <c r="AP47" s="178">
        <v>12</v>
      </c>
      <c r="AQ47" s="158">
        <f t="shared" si="4"/>
        <v>12586</v>
      </c>
      <c r="AR47" s="179">
        <f t="shared" si="5"/>
        <v>98.8001</v>
      </c>
      <c r="AS47" s="180">
        <f t="shared" si="6"/>
        <v>1.6379999999999999</v>
      </c>
      <c r="AT47" s="158"/>
      <c r="AU47" s="170" t="s">
        <v>878</v>
      </c>
      <c r="AV47" s="170">
        <v>800</v>
      </c>
      <c r="AW47" s="170">
        <v>300</v>
      </c>
      <c r="AX47" s="170">
        <v>18</v>
      </c>
      <c r="AY47" s="170">
        <v>34</v>
      </c>
      <c r="AZ47" s="170">
        <v>27</v>
      </c>
      <c r="BA47" s="170"/>
      <c r="BB47" s="171">
        <f t="shared" si="7"/>
        <v>34201.778955533038</v>
      </c>
      <c r="BC47" s="171">
        <f t="shared" si="8"/>
        <v>268.48396480093436</v>
      </c>
      <c r="BD47" s="166">
        <f t="shared" si="9"/>
        <v>2.548</v>
      </c>
    </row>
    <row r="48" spans="1:56" ht="17.25" customHeight="1" x14ac:dyDescent="0.25">
      <c r="A48" s="170" t="s">
        <v>880</v>
      </c>
      <c r="B48" s="170">
        <v>850</v>
      </c>
      <c r="C48" s="170">
        <v>300</v>
      </c>
      <c r="D48" s="170">
        <v>19</v>
      </c>
      <c r="E48" s="170">
        <v>36</v>
      </c>
      <c r="F48" s="170">
        <v>30</v>
      </c>
      <c r="G48" s="170"/>
      <c r="H48" s="171">
        <f t="shared" si="0"/>
        <v>37154.566611769187</v>
      </c>
      <c r="I48" s="171">
        <f t="shared" si="1"/>
        <v>291.66334790238807</v>
      </c>
      <c r="J48" s="166">
        <f t="shared" si="2"/>
        <v>2.6219999999999999</v>
      </c>
      <c r="K48" s="172">
        <v>120</v>
      </c>
      <c r="L48" s="172">
        <v>120</v>
      </c>
      <c r="M48" s="172">
        <v>55</v>
      </c>
      <c r="N48" s="172">
        <v>7</v>
      </c>
      <c r="O48" s="172">
        <v>9</v>
      </c>
      <c r="P48" s="172"/>
      <c r="Q48" s="172">
        <v>1699</v>
      </c>
      <c r="R48" s="172">
        <v>13.6</v>
      </c>
      <c r="S48" s="172">
        <v>0.42899999999999999</v>
      </c>
      <c r="T48" s="172">
        <v>364</v>
      </c>
      <c r="U48" s="172">
        <v>43.1</v>
      </c>
      <c r="V48" s="172">
        <v>60.7</v>
      </c>
      <c r="W48" s="172">
        <v>11.1</v>
      </c>
      <c r="X48" s="175">
        <v>320</v>
      </c>
      <c r="Y48" s="176" t="s">
        <v>876</v>
      </c>
      <c r="Z48" s="175">
        <v>500</v>
      </c>
      <c r="AA48" s="175">
        <v>20</v>
      </c>
      <c r="AB48" s="175" t="s">
        <v>881</v>
      </c>
      <c r="AC48" s="175">
        <v>1</v>
      </c>
      <c r="AD48" s="175">
        <v>1</v>
      </c>
      <c r="AE48" s="175">
        <v>48693</v>
      </c>
      <c r="AF48" s="175">
        <v>2164</v>
      </c>
      <c r="AG48" s="175">
        <v>2650</v>
      </c>
      <c r="AH48" s="175">
        <v>941</v>
      </c>
      <c r="AI48" s="175">
        <v>1337</v>
      </c>
      <c r="AJ48" s="177" t="str">
        <f t="shared" si="3"/>
        <v>265x6-240x20-450x12</v>
      </c>
      <c r="AK48" s="178">
        <v>265</v>
      </c>
      <c r="AL48" s="178">
        <v>6</v>
      </c>
      <c r="AM48" s="178">
        <v>240</v>
      </c>
      <c r="AN48" s="178">
        <v>20</v>
      </c>
      <c r="AO48" s="178">
        <v>450</v>
      </c>
      <c r="AP48" s="178">
        <v>12</v>
      </c>
      <c r="AQ48" s="158">
        <f t="shared" si="4"/>
        <v>13236</v>
      </c>
      <c r="AR48" s="179">
        <f t="shared" si="5"/>
        <v>103.90259999999999</v>
      </c>
      <c r="AS48" s="180">
        <f t="shared" si="6"/>
        <v>1.738</v>
      </c>
      <c r="AT48" s="158"/>
      <c r="AU48" s="170" t="s">
        <v>880</v>
      </c>
      <c r="AV48" s="170">
        <v>850</v>
      </c>
      <c r="AW48" s="170">
        <v>300</v>
      </c>
      <c r="AX48" s="170">
        <v>19</v>
      </c>
      <c r="AY48" s="170">
        <v>36</v>
      </c>
      <c r="AZ48" s="170">
        <v>30</v>
      </c>
      <c r="BA48" s="170"/>
      <c r="BB48" s="171">
        <f t="shared" si="7"/>
        <v>37154.566611769187</v>
      </c>
      <c r="BC48" s="171">
        <f t="shared" si="8"/>
        <v>291.66334790238807</v>
      </c>
      <c r="BD48" s="166">
        <f t="shared" si="9"/>
        <v>2.6219999999999999</v>
      </c>
    </row>
    <row r="49" spans="1:56" ht="17.25" customHeight="1" x14ac:dyDescent="0.25">
      <c r="A49" s="170" t="s">
        <v>882</v>
      </c>
      <c r="B49" s="170">
        <v>900</v>
      </c>
      <c r="C49" s="170">
        <v>300</v>
      </c>
      <c r="D49" s="170">
        <v>19</v>
      </c>
      <c r="E49" s="170">
        <v>36</v>
      </c>
      <c r="F49" s="170">
        <v>30</v>
      </c>
      <c r="G49" s="170"/>
      <c r="H49" s="171">
        <f t="shared" si="0"/>
        <v>38104.566611769187</v>
      </c>
      <c r="I49" s="171">
        <f t="shared" si="1"/>
        <v>299.12084790238816</v>
      </c>
      <c r="J49" s="166">
        <f t="shared" si="2"/>
        <v>2.722</v>
      </c>
      <c r="K49" s="172">
        <v>140</v>
      </c>
      <c r="L49" s="172">
        <v>140</v>
      </c>
      <c r="M49" s="172">
        <v>60</v>
      </c>
      <c r="N49" s="172">
        <v>7</v>
      </c>
      <c r="O49" s="172">
        <v>10</v>
      </c>
      <c r="P49" s="172"/>
      <c r="Q49" s="172">
        <v>2037</v>
      </c>
      <c r="R49" s="172">
        <v>16.3</v>
      </c>
      <c r="S49" s="172">
        <v>0.48699999999999999</v>
      </c>
      <c r="T49" s="172">
        <v>605</v>
      </c>
      <c r="U49" s="172">
        <v>62.5</v>
      </c>
      <c r="V49" s="172">
        <v>86.4</v>
      </c>
      <c r="W49" s="172">
        <v>14.7</v>
      </c>
      <c r="X49" s="175">
        <v>320</v>
      </c>
      <c r="Y49" s="176" t="s">
        <v>883</v>
      </c>
      <c r="Z49" s="175">
        <v>500</v>
      </c>
      <c r="AA49" s="175">
        <v>12</v>
      </c>
      <c r="AB49" s="175" t="s">
        <v>884</v>
      </c>
      <c r="AC49" s="175">
        <v>1</v>
      </c>
      <c r="AD49" s="175">
        <v>2</v>
      </c>
      <c r="AE49" s="175">
        <v>54011</v>
      </c>
      <c r="AF49" s="175">
        <v>2770</v>
      </c>
      <c r="AG49" s="175">
        <v>3414</v>
      </c>
      <c r="AH49" s="175">
        <v>1212</v>
      </c>
      <c r="AI49" s="175">
        <v>1820</v>
      </c>
      <c r="AJ49" s="177" t="str">
        <f t="shared" si="3"/>
        <v>265x6-240x25-450x12</v>
      </c>
      <c r="AK49" s="178">
        <v>265</v>
      </c>
      <c r="AL49" s="178">
        <v>6</v>
      </c>
      <c r="AM49" s="178">
        <v>240</v>
      </c>
      <c r="AN49" s="178">
        <v>25</v>
      </c>
      <c r="AO49" s="178">
        <v>450</v>
      </c>
      <c r="AP49" s="178">
        <v>12</v>
      </c>
      <c r="AQ49" s="158">
        <f t="shared" si="4"/>
        <v>14436</v>
      </c>
      <c r="AR49" s="179">
        <f t="shared" si="5"/>
        <v>113.32259999999999</v>
      </c>
      <c r="AS49" s="180">
        <f t="shared" si="6"/>
        <v>1.738</v>
      </c>
      <c r="AT49" s="158"/>
      <c r="AU49" s="170" t="s">
        <v>882</v>
      </c>
      <c r="AV49" s="170">
        <v>900</v>
      </c>
      <c r="AW49" s="170">
        <v>300</v>
      </c>
      <c r="AX49" s="170">
        <v>19</v>
      </c>
      <c r="AY49" s="170">
        <v>36</v>
      </c>
      <c r="AZ49" s="170">
        <v>30</v>
      </c>
      <c r="BA49" s="170"/>
      <c r="BB49" s="171">
        <f t="shared" si="7"/>
        <v>38104.566611769187</v>
      </c>
      <c r="BC49" s="171">
        <f t="shared" si="8"/>
        <v>299.12084790238816</v>
      </c>
      <c r="BD49" s="166">
        <f t="shared" si="9"/>
        <v>2.722</v>
      </c>
    </row>
    <row r="50" spans="1:56" ht="17.25" customHeight="1" x14ac:dyDescent="0.25">
      <c r="A50" s="170" t="s">
        <v>885</v>
      </c>
      <c r="B50" s="170">
        <v>950</v>
      </c>
      <c r="C50" s="170">
        <v>300</v>
      </c>
      <c r="D50" s="170">
        <v>19</v>
      </c>
      <c r="E50" s="170">
        <v>36</v>
      </c>
      <c r="F50" s="170">
        <v>30</v>
      </c>
      <c r="G50" s="170"/>
      <c r="H50" s="171">
        <f t="shared" si="0"/>
        <v>39054.566611769187</v>
      </c>
      <c r="I50" s="171">
        <f t="shared" si="1"/>
        <v>306.57834790238815</v>
      </c>
      <c r="J50" s="166">
        <f t="shared" si="2"/>
        <v>2.8220000000000001</v>
      </c>
      <c r="K50" s="172">
        <v>160</v>
      </c>
      <c r="L50" s="172">
        <v>160</v>
      </c>
      <c r="M50" s="172">
        <v>65</v>
      </c>
      <c r="N50" s="172">
        <v>7.5</v>
      </c>
      <c r="O50" s="172">
        <v>10.5</v>
      </c>
      <c r="P50" s="172"/>
      <c r="Q50" s="172">
        <v>2401</v>
      </c>
      <c r="R50" s="172">
        <v>19.2</v>
      </c>
      <c r="S50" s="172">
        <v>0.54500000000000004</v>
      </c>
      <c r="T50" s="172">
        <v>925</v>
      </c>
      <c r="U50" s="172">
        <v>85</v>
      </c>
      <c r="V50" s="172">
        <v>116</v>
      </c>
      <c r="W50" s="172">
        <v>18.2</v>
      </c>
      <c r="X50" s="175">
        <v>320</v>
      </c>
      <c r="Y50" s="176" t="s">
        <v>883</v>
      </c>
      <c r="Z50" s="175">
        <v>500</v>
      </c>
      <c r="AA50" s="175">
        <v>15</v>
      </c>
      <c r="AB50" s="175" t="s">
        <v>886</v>
      </c>
      <c r="AC50" s="175">
        <v>1</v>
      </c>
      <c r="AD50" s="175">
        <v>1</v>
      </c>
      <c r="AE50" s="175">
        <v>56748</v>
      </c>
      <c r="AF50" s="175">
        <v>2809</v>
      </c>
      <c r="AG50" s="175">
        <v>3473</v>
      </c>
      <c r="AH50" s="175">
        <v>1233</v>
      </c>
      <c r="AI50" s="175">
        <v>1820</v>
      </c>
      <c r="AJ50" s="177" t="str">
        <f t="shared" si="3"/>
        <v>265x6-240x25-450x15</v>
      </c>
      <c r="AK50" s="178">
        <v>265</v>
      </c>
      <c r="AL50" s="178">
        <v>6</v>
      </c>
      <c r="AM50" s="178">
        <v>240</v>
      </c>
      <c r="AN50" s="178">
        <v>25</v>
      </c>
      <c r="AO50" s="178">
        <v>450</v>
      </c>
      <c r="AP50" s="178">
        <v>15</v>
      </c>
      <c r="AQ50" s="158">
        <f t="shared" si="4"/>
        <v>15750</v>
      </c>
      <c r="AR50" s="179">
        <f t="shared" si="5"/>
        <v>123.6375</v>
      </c>
      <c r="AS50" s="180">
        <f t="shared" si="6"/>
        <v>1.732</v>
      </c>
      <c r="AT50" s="158"/>
      <c r="AU50" s="170" t="s">
        <v>885</v>
      </c>
      <c r="AV50" s="170">
        <v>950</v>
      </c>
      <c r="AW50" s="170">
        <v>300</v>
      </c>
      <c r="AX50" s="170">
        <v>19</v>
      </c>
      <c r="AY50" s="170">
        <v>36</v>
      </c>
      <c r="AZ50" s="170">
        <v>30</v>
      </c>
      <c r="BA50" s="170"/>
      <c r="BB50" s="171">
        <f t="shared" si="7"/>
        <v>39054.566611769187</v>
      </c>
      <c r="BC50" s="171">
        <f t="shared" si="8"/>
        <v>306.57834790238815</v>
      </c>
      <c r="BD50" s="166">
        <f t="shared" si="9"/>
        <v>2.8220000000000001</v>
      </c>
    </row>
    <row r="51" spans="1:56" ht="17.25" customHeight="1" x14ac:dyDescent="0.25">
      <c r="A51" s="170" t="s">
        <v>887</v>
      </c>
      <c r="B51" s="170">
        <v>1000</v>
      </c>
      <c r="C51" s="170">
        <v>300</v>
      </c>
      <c r="D51" s="170">
        <v>19</v>
      </c>
      <c r="E51" s="170">
        <v>36</v>
      </c>
      <c r="F51" s="170">
        <v>30</v>
      </c>
      <c r="G51" s="170"/>
      <c r="H51" s="171">
        <f t="shared" si="0"/>
        <v>40004.566611769187</v>
      </c>
      <c r="I51" s="171">
        <f t="shared" si="1"/>
        <v>314.03584790238813</v>
      </c>
      <c r="J51" s="166">
        <f t="shared" si="2"/>
        <v>2.9220000000000002</v>
      </c>
      <c r="K51" s="172">
        <v>180</v>
      </c>
      <c r="L51" s="172">
        <v>180</v>
      </c>
      <c r="M51" s="172">
        <v>70</v>
      </c>
      <c r="N51" s="172">
        <v>8</v>
      </c>
      <c r="O51" s="172">
        <v>11</v>
      </c>
      <c r="P51" s="172"/>
      <c r="Q51" s="172">
        <v>2797</v>
      </c>
      <c r="R51" s="172">
        <v>22.4</v>
      </c>
      <c r="S51" s="172">
        <v>0.60299999999999998</v>
      </c>
      <c r="T51" s="172">
        <v>1354</v>
      </c>
      <c r="U51" s="172">
        <v>113</v>
      </c>
      <c r="V51" s="172">
        <v>150</v>
      </c>
      <c r="W51" s="172">
        <v>22.4</v>
      </c>
      <c r="X51" s="175">
        <v>310</v>
      </c>
      <c r="Y51" s="176" t="s">
        <v>888</v>
      </c>
      <c r="Z51" s="175">
        <v>500</v>
      </c>
      <c r="AA51" s="175">
        <v>12</v>
      </c>
      <c r="AB51" s="175" t="s">
        <v>889</v>
      </c>
      <c r="AC51" s="175">
        <v>1</v>
      </c>
      <c r="AD51" s="175">
        <v>3</v>
      </c>
      <c r="AE51" s="175">
        <v>52001</v>
      </c>
      <c r="AF51" s="175">
        <v>2781</v>
      </c>
      <c r="AG51" s="175">
        <v>3477</v>
      </c>
      <c r="AH51" s="175">
        <v>1234</v>
      </c>
      <c r="AI51" s="175">
        <v>1927</v>
      </c>
      <c r="AJ51" s="177" t="str">
        <f t="shared" si="3"/>
        <v>265x6-240x30-450x15</v>
      </c>
      <c r="AK51" s="178">
        <v>265</v>
      </c>
      <c r="AL51" s="178">
        <v>6</v>
      </c>
      <c r="AM51" s="178">
        <v>240</v>
      </c>
      <c r="AN51" s="178">
        <v>30</v>
      </c>
      <c r="AO51" s="178">
        <v>450</v>
      </c>
      <c r="AP51" s="178">
        <v>15</v>
      </c>
      <c r="AQ51" s="158">
        <f t="shared" si="4"/>
        <v>16950</v>
      </c>
      <c r="AR51" s="179">
        <f t="shared" si="5"/>
        <v>133.0575</v>
      </c>
      <c r="AS51" s="180">
        <f t="shared" si="6"/>
        <v>1.732</v>
      </c>
      <c r="AT51" s="158"/>
      <c r="AU51" s="170" t="s">
        <v>887</v>
      </c>
      <c r="AV51" s="170">
        <v>1000</v>
      </c>
      <c r="AW51" s="170">
        <v>300</v>
      </c>
      <c r="AX51" s="170">
        <v>19</v>
      </c>
      <c r="AY51" s="170">
        <v>36</v>
      </c>
      <c r="AZ51" s="170">
        <v>30</v>
      </c>
      <c r="BA51" s="170"/>
      <c r="BB51" s="171">
        <f t="shared" si="7"/>
        <v>40004.566611769187</v>
      </c>
      <c r="BC51" s="171">
        <f t="shared" si="8"/>
        <v>314.03584790238813</v>
      </c>
      <c r="BD51" s="166">
        <f t="shared" si="9"/>
        <v>2.9220000000000002</v>
      </c>
    </row>
    <row r="52" spans="1:56" ht="17.25" customHeight="1" x14ac:dyDescent="0.25">
      <c r="A52" s="170" t="s">
        <v>890</v>
      </c>
      <c r="B52" s="170">
        <v>94</v>
      </c>
      <c r="C52" s="170"/>
      <c r="D52" s="170"/>
      <c r="E52" s="170"/>
      <c r="F52" s="170"/>
      <c r="G52" s="170"/>
      <c r="H52" s="171"/>
      <c r="I52" s="171"/>
      <c r="J52" s="166"/>
      <c r="K52" s="172">
        <v>200</v>
      </c>
      <c r="L52" s="172">
        <v>200</v>
      </c>
      <c r="M52" s="172">
        <v>75</v>
      </c>
      <c r="N52" s="172">
        <v>8.5</v>
      </c>
      <c r="O52" s="172">
        <v>11.5</v>
      </c>
      <c r="P52" s="172"/>
      <c r="Q52" s="172">
        <v>3218</v>
      </c>
      <c r="R52" s="172">
        <v>25.7</v>
      </c>
      <c r="S52" s="172">
        <v>0.66</v>
      </c>
      <c r="T52" s="172">
        <v>1911</v>
      </c>
      <c r="U52" s="172">
        <v>148</v>
      </c>
      <c r="V52" s="172">
        <v>191</v>
      </c>
      <c r="W52" s="172">
        <v>26.9</v>
      </c>
      <c r="X52" s="175">
        <v>310</v>
      </c>
      <c r="Y52" s="176" t="s">
        <v>888</v>
      </c>
      <c r="Z52" s="175">
        <v>500</v>
      </c>
      <c r="AA52" s="175">
        <v>15</v>
      </c>
      <c r="AB52" s="175" t="s">
        <v>891</v>
      </c>
      <c r="AC52" s="175">
        <v>1</v>
      </c>
      <c r="AD52" s="175">
        <v>1</v>
      </c>
      <c r="AE52" s="175">
        <v>54656</v>
      </c>
      <c r="AF52" s="175">
        <v>2817</v>
      </c>
      <c r="AG52" s="175">
        <v>3542</v>
      </c>
      <c r="AH52" s="175">
        <v>1258</v>
      </c>
      <c r="AI52" s="175">
        <v>1927</v>
      </c>
      <c r="AJ52" s="177" t="str">
        <f t="shared" si="3"/>
        <v>265x6-290x30-500x15</v>
      </c>
      <c r="AK52" s="178">
        <v>265</v>
      </c>
      <c r="AL52" s="178">
        <v>6</v>
      </c>
      <c r="AM52" s="178">
        <v>290</v>
      </c>
      <c r="AN52" s="178">
        <v>30</v>
      </c>
      <c r="AO52" s="178">
        <v>500</v>
      </c>
      <c r="AP52" s="178">
        <v>15</v>
      </c>
      <c r="AQ52" s="158">
        <f t="shared" si="4"/>
        <v>19200</v>
      </c>
      <c r="AR52" s="179">
        <f t="shared" si="5"/>
        <v>150.72</v>
      </c>
      <c r="AS52" s="180">
        <f t="shared" si="6"/>
        <v>1.8320000000000001</v>
      </c>
      <c r="AT52" s="158"/>
      <c r="AU52" s="170" t="s">
        <v>890</v>
      </c>
      <c r="AV52" s="170">
        <v>94</v>
      </c>
      <c r="AW52" s="170"/>
      <c r="AX52" s="170"/>
      <c r="AY52" s="170"/>
      <c r="AZ52" s="170"/>
      <c r="BA52" s="170"/>
      <c r="BB52" s="171"/>
      <c r="BC52" s="171"/>
      <c r="BD52" s="166"/>
    </row>
    <row r="53" spans="1:56" ht="17.25" customHeight="1" x14ac:dyDescent="0.25">
      <c r="A53" s="185" t="s">
        <v>892</v>
      </c>
      <c r="B53" s="186"/>
      <c r="C53" s="186"/>
      <c r="D53" s="186"/>
      <c r="E53" s="186"/>
      <c r="F53" s="186"/>
      <c r="G53" s="186"/>
      <c r="H53" s="128"/>
      <c r="I53" s="128"/>
      <c r="J53" s="142"/>
      <c r="K53" s="172">
        <v>220</v>
      </c>
      <c r="L53" s="172">
        <v>220</v>
      </c>
      <c r="M53" s="172">
        <v>80</v>
      </c>
      <c r="N53" s="172">
        <v>9</v>
      </c>
      <c r="O53" s="172">
        <v>12.5</v>
      </c>
      <c r="P53" s="172"/>
      <c r="Q53" s="172">
        <v>3744</v>
      </c>
      <c r="R53" s="172">
        <v>30</v>
      </c>
      <c r="S53" s="172">
        <v>0.71799999999999997</v>
      </c>
      <c r="T53" s="172">
        <v>2691</v>
      </c>
      <c r="U53" s="172">
        <v>196</v>
      </c>
      <c r="V53" s="172">
        <v>245</v>
      </c>
      <c r="W53" s="172">
        <v>33.5</v>
      </c>
      <c r="X53" s="175">
        <v>320</v>
      </c>
      <c r="Y53" s="176" t="s">
        <v>883</v>
      </c>
      <c r="Z53" s="175">
        <v>500</v>
      </c>
      <c r="AA53" s="175">
        <v>20</v>
      </c>
      <c r="AB53" s="175" t="s">
        <v>893</v>
      </c>
      <c r="AC53" s="175">
        <v>1</v>
      </c>
      <c r="AD53" s="175">
        <v>1</v>
      </c>
      <c r="AE53" s="175">
        <v>60994</v>
      </c>
      <c r="AF53" s="175">
        <v>2877</v>
      </c>
      <c r="AG53" s="175">
        <v>3573</v>
      </c>
      <c r="AH53" s="175">
        <v>1269</v>
      </c>
      <c r="AI53" s="175">
        <v>1820</v>
      </c>
      <c r="AJ53" s="177" t="str">
        <f t="shared" si="3"/>
        <v>265x6-290x30-500x20</v>
      </c>
      <c r="AK53" s="178">
        <v>265</v>
      </c>
      <c r="AL53" s="178">
        <v>6</v>
      </c>
      <c r="AM53" s="178">
        <v>290</v>
      </c>
      <c r="AN53" s="178">
        <v>30</v>
      </c>
      <c r="AO53" s="178">
        <v>500</v>
      </c>
      <c r="AP53" s="178">
        <v>20</v>
      </c>
      <c r="AQ53" s="158">
        <f t="shared" si="4"/>
        <v>21640</v>
      </c>
      <c r="AR53" s="179">
        <f t="shared" si="5"/>
        <v>169.874</v>
      </c>
      <c r="AS53" s="180">
        <f t="shared" si="6"/>
        <v>1.8220000000000001</v>
      </c>
      <c r="AT53" s="158"/>
    </row>
    <row r="54" spans="1:56" ht="17.25" customHeight="1" x14ac:dyDescent="0.25">
      <c r="A54" s="170" t="s">
        <v>894</v>
      </c>
      <c r="B54" s="170">
        <v>94</v>
      </c>
      <c r="C54" s="170">
        <v>99</v>
      </c>
      <c r="D54" s="170">
        <v>5</v>
      </c>
      <c r="E54" s="170">
        <v>8</v>
      </c>
      <c r="F54" s="170">
        <v>11</v>
      </c>
      <c r="G54" s="170"/>
      <c r="H54" s="171">
        <f t="shared" ref="H54:H83" si="10">(C54*E54)*2+D54*(B54-2*E54)+(F54*F54-0.25*PI()*F54*F54)*4</f>
        <v>2077.8672889156351</v>
      </c>
      <c r="I54" s="171">
        <f t="shared" ref="I54:I83" si="11">(H54/1000000)*$C$2</f>
        <v>16.311258217987735</v>
      </c>
      <c r="J54" s="166">
        <f t="shared" ref="J54:J83" si="12">(2*C54+4*E54+2*(B54-2*E54-2*F54)+2*(C54-D54-2*F54))/1000</f>
        <v>0.48599999999999999</v>
      </c>
      <c r="K54" s="172">
        <v>240</v>
      </c>
      <c r="L54" s="172">
        <v>240</v>
      </c>
      <c r="M54" s="172">
        <v>85</v>
      </c>
      <c r="N54" s="172">
        <v>9.5</v>
      </c>
      <c r="O54" s="172">
        <v>13</v>
      </c>
      <c r="P54" s="172"/>
      <c r="Q54" s="172">
        <v>4231</v>
      </c>
      <c r="R54" s="172">
        <v>33.799999999999997</v>
      </c>
      <c r="S54" s="172">
        <v>0.77600000000000002</v>
      </c>
      <c r="T54" s="172">
        <v>3599</v>
      </c>
      <c r="U54" s="172">
        <v>247</v>
      </c>
      <c r="V54" s="172">
        <v>300</v>
      </c>
      <c r="W54" s="172">
        <v>39.5</v>
      </c>
      <c r="X54" s="175">
        <v>310</v>
      </c>
      <c r="Y54" s="176" t="s">
        <v>888</v>
      </c>
      <c r="Z54" s="175">
        <v>500</v>
      </c>
      <c r="AA54" s="175">
        <v>20</v>
      </c>
      <c r="AB54" s="175" t="s">
        <v>895</v>
      </c>
      <c r="AC54" s="175">
        <v>1</v>
      </c>
      <c r="AD54" s="175">
        <v>1</v>
      </c>
      <c r="AE54" s="175">
        <v>58806</v>
      </c>
      <c r="AF54" s="175">
        <v>2883</v>
      </c>
      <c r="AG54" s="175">
        <v>3653</v>
      </c>
      <c r="AH54" s="175">
        <v>1297</v>
      </c>
      <c r="AI54" s="175">
        <v>1927</v>
      </c>
      <c r="AJ54" s="177" t="str">
        <f t="shared" si="3"/>
        <v>265x6-290x35-500x20</v>
      </c>
      <c r="AK54" s="178">
        <v>265</v>
      </c>
      <c r="AL54" s="178">
        <v>6</v>
      </c>
      <c r="AM54" s="178">
        <v>290</v>
      </c>
      <c r="AN54" s="178">
        <v>35</v>
      </c>
      <c r="AO54" s="178">
        <v>500</v>
      </c>
      <c r="AP54" s="178">
        <v>20</v>
      </c>
      <c r="AQ54" s="158">
        <f t="shared" si="4"/>
        <v>23090</v>
      </c>
      <c r="AR54" s="179">
        <f t="shared" si="5"/>
        <v>181.25649999999999</v>
      </c>
      <c r="AS54" s="180">
        <f t="shared" si="6"/>
        <v>1.8220000000000001</v>
      </c>
      <c r="AT54" s="158"/>
    </row>
    <row r="55" spans="1:56" ht="17.25" customHeight="1" x14ac:dyDescent="0.25">
      <c r="A55" s="170" t="s">
        <v>896</v>
      </c>
      <c r="B55" s="170">
        <v>114</v>
      </c>
      <c r="C55" s="170">
        <v>119</v>
      </c>
      <c r="D55" s="170">
        <v>5</v>
      </c>
      <c r="E55" s="170">
        <v>8</v>
      </c>
      <c r="F55" s="170">
        <v>11</v>
      </c>
      <c r="G55" s="170"/>
      <c r="H55" s="171">
        <f t="shared" si="10"/>
        <v>2497.8672889156351</v>
      </c>
      <c r="I55" s="171">
        <f t="shared" si="11"/>
        <v>19.608258217987732</v>
      </c>
      <c r="J55" s="166">
        <f t="shared" si="12"/>
        <v>0.60599999999999998</v>
      </c>
      <c r="K55" s="172">
        <v>260</v>
      </c>
      <c r="L55" s="172">
        <v>260</v>
      </c>
      <c r="M55" s="172">
        <v>90</v>
      </c>
      <c r="N55" s="172">
        <v>10</v>
      </c>
      <c r="O55" s="172">
        <v>14</v>
      </c>
      <c r="P55" s="172"/>
      <c r="Q55" s="172">
        <v>4828</v>
      </c>
      <c r="R55" s="172">
        <v>38.6</v>
      </c>
      <c r="S55" s="172">
        <v>0.83299999999999996</v>
      </c>
      <c r="T55" s="172">
        <v>4824</v>
      </c>
      <c r="U55" s="172">
        <v>317</v>
      </c>
      <c r="V55" s="172">
        <v>371</v>
      </c>
      <c r="W55" s="172">
        <v>47.8</v>
      </c>
      <c r="X55" s="175">
        <v>320</v>
      </c>
      <c r="Y55" s="176" t="s">
        <v>883</v>
      </c>
      <c r="Z55" s="175">
        <v>500</v>
      </c>
      <c r="AA55" s="175">
        <v>25</v>
      </c>
      <c r="AB55" s="175" t="s">
        <v>897</v>
      </c>
      <c r="AC55" s="175">
        <v>1</v>
      </c>
      <c r="AD55" s="175">
        <v>1</v>
      </c>
      <c r="AE55" s="175">
        <v>64930</v>
      </c>
      <c r="AF55" s="175">
        <v>2925</v>
      </c>
      <c r="AG55" s="175">
        <v>3676</v>
      </c>
      <c r="AH55" s="175">
        <v>1305</v>
      </c>
      <c r="AI55" s="175">
        <v>1820</v>
      </c>
      <c r="AJ55" s="177" t="str">
        <f t="shared" si="3"/>
        <v>320x8-190x20-400x12</v>
      </c>
      <c r="AK55" s="178">
        <v>320</v>
      </c>
      <c r="AL55" s="178">
        <v>8</v>
      </c>
      <c r="AM55" s="178">
        <v>190</v>
      </c>
      <c r="AN55" s="178">
        <v>20</v>
      </c>
      <c r="AO55" s="178">
        <v>400</v>
      </c>
      <c r="AP55" s="178">
        <v>12</v>
      </c>
      <c r="AQ55" s="158">
        <f t="shared" si="4"/>
        <v>13528</v>
      </c>
      <c r="AR55" s="179">
        <f t="shared" si="5"/>
        <v>106.1948</v>
      </c>
      <c r="AS55" s="180">
        <f t="shared" si="6"/>
        <v>1.8620000000000001</v>
      </c>
      <c r="AT55" s="158"/>
    </row>
    <row r="56" spans="1:56" ht="17.25" customHeight="1" x14ac:dyDescent="0.25">
      <c r="A56" s="170" t="s">
        <v>898</v>
      </c>
      <c r="B56" s="170">
        <v>133</v>
      </c>
      <c r="C56" s="170">
        <v>138</v>
      </c>
      <c r="D56" s="170">
        <v>5.5</v>
      </c>
      <c r="E56" s="170">
        <v>8.5</v>
      </c>
      <c r="F56" s="170">
        <v>12</v>
      </c>
      <c r="G56" s="170"/>
      <c r="H56" s="171">
        <f t="shared" si="10"/>
        <v>3107.61065788307</v>
      </c>
      <c r="I56" s="171">
        <f t="shared" si="11"/>
        <v>24.394743664382098</v>
      </c>
      <c r="J56" s="166">
        <f t="shared" si="12"/>
        <v>0.71099999999999997</v>
      </c>
      <c r="K56" s="172">
        <v>280</v>
      </c>
      <c r="L56" s="172">
        <v>280</v>
      </c>
      <c r="M56" s="172">
        <v>95</v>
      </c>
      <c r="N56" s="172">
        <v>10</v>
      </c>
      <c r="O56" s="172">
        <v>15</v>
      </c>
      <c r="P56" s="172"/>
      <c r="Q56" s="172">
        <v>5342</v>
      </c>
      <c r="R56" s="172">
        <v>42.7</v>
      </c>
      <c r="S56" s="172">
        <v>0.89100000000000001</v>
      </c>
      <c r="T56" s="172">
        <v>6276</v>
      </c>
      <c r="U56" s="172">
        <v>398</v>
      </c>
      <c r="V56" s="172">
        <v>448</v>
      </c>
      <c r="W56" s="172">
        <v>57.1</v>
      </c>
      <c r="X56" s="175">
        <v>310</v>
      </c>
      <c r="Y56" s="176" t="s">
        <v>888</v>
      </c>
      <c r="Z56" s="175">
        <v>500</v>
      </c>
      <c r="AA56" s="175">
        <v>25</v>
      </c>
      <c r="AB56" s="175" t="s">
        <v>899</v>
      </c>
      <c r="AC56" s="175">
        <v>1</v>
      </c>
      <c r="AD56" s="175">
        <v>1</v>
      </c>
      <c r="AE56" s="175">
        <v>62682</v>
      </c>
      <c r="AF56" s="175">
        <v>2957</v>
      </c>
      <c r="AG56" s="175">
        <v>3764</v>
      </c>
      <c r="AH56" s="175">
        <v>1336</v>
      </c>
      <c r="AI56" s="175">
        <v>1927</v>
      </c>
      <c r="AJ56" s="177" t="str">
        <f t="shared" si="3"/>
        <v>320x8-190x25-400x12</v>
      </c>
      <c r="AK56" s="178">
        <v>320</v>
      </c>
      <c r="AL56" s="178">
        <v>8</v>
      </c>
      <c r="AM56" s="178">
        <v>190</v>
      </c>
      <c r="AN56" s="178">
        <v>25</v>
      </c>
      <c r="AO56" s="178">
        <v>400</v>
      </c>
      <c r="AP56" s="178">
        <v>12</v>
      </c>
      <c r="AQ56" s="158">
        <f t="shared" si="4"/>
        <v>14478</v>
      </c>
      <c r="AR56" s="179">
        <f t="shared" si="5"/>
        <v>113.6523</v>
      </c>
      <c r="AS56" s="180">
        <f t="shared" si="6"/>
        <v>1.8620000000000001</v>
      </c>
      <c r="AT56" s="158"/>
    </row>
    <row r="57" spans="1:56" ht="17.25" customHeight="1" x14ac:dyDescent="0.25">
      <c r="A57" s="170" t="s">
        <v>900</v>
      </c>
      <c r="B57" s="170">
        <v>150</v>
      </c>
      <c r="C57" s="170">
        <v>157</v>
      </c>
      <c r="D57" s="170">
        <v>6</v>
      </c>
      <c r="E57" s="170">
        <v>9</v>
      </c>
      <c r="F57" s="170">
        <v>14</v>
      </c>
      <c r="G57" s="170"/>
      <c r="H57" s="171">
        <f t="shared" si="10"/>
        <v>3786.2478398964004</v>
      </c>
      <c r="I57" s="171">
        <f t="shared" si="11"/>
        <v>29.722045543186741</v>
      </c>
      <c r="J57" s="166">
        <f t="shared" si="12"/>
        <v>0.80400000000000005</v>
      </c>
      <c r="K57" s="172">
        <v>300</v>
      </c>
      <c r="L57" s="172">
        <v>300</v>
      </c>
      <c r="M57" s="172">
        <v>100</v>
      </c>
      <c r="N57" s="172">
        <v>10</v>
      </c>
      <c r="O57" s="172">
        <v>16</v>
      </c>
      <c r="P57" s="172"/>
      <c r="Q57" s="172">
        <v>5876</v>
      </c>
      <c r="R57" s="172">
        <v>47</v>
      </c>
      <c r="S57" s="172">
        <v>0.94900000000000007</v>
      </c>
      <c r="T57" s="172">
        <v>8028</v>
      </c>
      <c r="U57" s="172">
        <v>493</v>
      </c>
      <c r="V57" s="172">
        <v>535</v>
      </c>
      <c r="W57" s="172">
        <v>67.599999999999994</v>
      </c>
      <c r="X57" s="175">
        <v>390</v>
      </c>
      <c r="Y57" s="176" t="s">
        <v>901</v>
      </c>
      <c r="Z57" s="175">
        <v>500</v>
      </c>
      <c r="AA57" s="175">
        <v>15</v>
      </c>
      <c r="AB57" s="175" t="s">
        <v>902</v>
      </c>
      <c r="AC57" s="175">
        <v>1</v>
      </c>
      <c r="AD57" s="175">
        <v>1</v>
      </c>
      <c r="AE57" s="175">
        <v>65982</v>
      </c>
      <c r="AF57" s="175">
        <v>2538</v>
      </c>
      <c r="AG57" s="175">
        <v>3098</v>
      </c>
      <c r="AH57" s="175">
        <v>1100</v>
      </c>
      <c r="AI57" s="175">
        <v>1429</v>
      </c>
      <c r="AJ57" s="177" t="str">
        <f t="shared" si="3"/>
        <v>320x8-190x30-400x12</v>
      </c>
      <c r="AK57" s="178">
        <v>320</v>
      </c>
      <c r="AL57" s="178">
        <v>8</v>
      </c>
      <c r="AM57" s="178">
        <v>190</v>
      </c>
      <c r="AN57" s="178">
        <v>30</v>
      </c>
      <c r="AO57" s="178">
        <v>400</v>
      </c>
      <c r="AP57" s="178">
        <v>12</v>
      </c>
      <c r="AQ57" s="158">
        <f t="shared" si="4"/>
        <v>15428</v>
      </c>
      <c r="AR57" s="179">
        <f t="shared" si="5"/>
        <v>121.10980000000001</v>
      </c>
      <c r="AS57" s="180">
        <f t="shared" si="6"/>
        <v>1.8620000000000001</v>
      </c>
      <c r="AT57" s="158"/>
    </row>
    <row r="58" spans="1:56" ht="17.25" customHeight="1" x14ac:dyDescent="0.25">
      <c r="A58" s="170" t="s">
        <v>903</v>
      </c>
      <c r="B58" s="170">
        <v>172</v>
      </c>
      <c r="C58" s="170">
        <v>177</v>
      </c>
      <c r="D58" s="170">
        <v>6.5</v>
      </c>
      <c r="E58" s="170">
        <v>10</v>
      </c>
      <c r="F58" s="170">
        <v>14</v>
      </c>
      <c r="G58" s="170"/>
      <c r="H58" s="171">
        <f t="shared" si="10"/>
        <v>4696.2478398964004</v>
      </c>
      <c r="I58" s="171">
        <f t="shared" si="11"/>
        <v>36.865545543186741</v>
      </c>
      <c r="J58" s="166">
        <f t="shared" si="12"/>
        <v>0.92700000000000005</v>
      </c>
      <c r="K58" s="172">
        <v>320</v>
      </c>
      <c r="L58" s="172">
        <v>320</v>
      </c>
      <c r="M58" s="172">
        <v>100</v>
      </c>
      <c r="N58" s="172">
        <v>14</v>
      </c>
      <c r="O58" s="172">
        <v>17.5</v>
      </c>
      <c r="P58" s="172"/>
      <c r="Q58" s="172">
        <v>7578</v>
      </c>
      <c r="R58" s="172">
        <v>60.6</v>
      </c>
      <c r="S58" s="172">
        <v>0.98399999999999999</v>
      </c>
      <c r="T58" s="172">
        <v>10869</v>
      </c>
      <c r="U58" s="172">
        <v>597</v>
      </c>
      <c r="V58" s="172">
        <v>679</v>
      </c>
      <c r="W58" s="172">
        <v>80.599999999999994</v>
      </c>
      <c r="X58" s="175">
        <v>390</v>
      </c>
      <c r="Y58" s="176" t="s">
        <v>901</v>
      </c>
      <c r="Z58" s="175">
        <v>500</v>
      </c>
      <c r="AA58" s="175">
        <v>20</v>
      </c>
      <c r="AB58" s="175" t="s">
        <v>904</v>
      </c>
      <c r="AC58" s="175">
        <v>1</v>
      </c>
      <c r="AD58" s="175">
        <v>1</v>
      </c>
      <c r="AE58" s="175">
        <v>70903</v>
      </c>
      <c r="AF58" s="175">
        <v>2588</v>
      </c>
      <c r="AG58" s="175">
        <v>3172</v>
      </c>
      <c r="AH58" s="175">
        <v>1126</v>
      </c>
      <c r="AI58" s="175">
        <v>1429</v>
      </c>
      <c r="AJ58" s="177" t="str">
        <f t="shared" si="3"/>
        <v>320x8-190x25-400x15</v>
      </c>
      <c r="AK58" s="178">
        <v>320</v>
      </c>
      <c r="AL58" s="178">
        <v>8</v>
      </c>
      <c r="AM58" s="178">
        <v>190</v>
      </c>
      <c r="AN58" s="178">
        <v>25</v>
      </c>
      <c r="AO58" s="178">
        <v>400</v>
      </c>
      <c r="AP58" s="178">
        <v>15</v>
      </c>
      <c r="AQ58" s="158">
        <f t="shared" si="4"/>
        <v>15630</v>
      </c>
      <c r="AR58" s="179">
        <f t="shared" si="5"/>
        <v>122.69550000000001</v>
      </c>
      <c r="AS58" s="180">
        <f t="shared" si="6"/>
        <v>1.8560000000000001</v>
      </c>
      <c r="AT58" s="158"/>
    </row>
    <row r="59" spans="1:56" ht="17.25" customHeight="1" x14ac:dyDescent="0.25">
      <c r="A59" s="170" t="s">
        <v>905</v>
      </c>
      <c r="B59" s="170">
        <v>190</v>
      </c>
      <c r="C59" s="170">
        <v>197</v>
      </c>
      <c r="D59" s="170">
        <v>7</v>
      </c>
      <c r="E59" s="170">
        <v>11</v>
      </c>
      <c r="F59" s="170">
        <v>15</v>
      </c>
      <c r="G59" s="170"/>
      <c r="H59" s="171">
        <f t="shared" si="10"/>
        <v>5703.1416529422968</v>
      </c>
      <c r="I59" s="171">
        <f t="shared" si="11"/>
        <v>44.769661975597032</v>
      </c>
      <c r="J59" s="166">
        <f t="shared" si="12"/>
        <v>1.034</v>
      </c>
      <c r="K59" s="172">
        <v>350</v>
      </c>
      <c r="L59" s="172">
        <v>350</v>
      </c>
      <c r="M59" s="172">
        <v>100</v>
      </c>
      <c r="N59" s="172">
        <v>14</v>
      </c>
      <c r="O59" s="172">
        <v>16</v>
      </c>
      <c r="P59" s="172"/>
      <c r="Q59" s="172">
        <v>7725</v>
      </c>
      <c r="R59" s="172">
        <v>61.8</v>
      </c>
      <c r="S59" s="172">
        <v>1.05</v>
      </c>
      <c r="T59" s="172">
        <v>12845</v>
      </c>
      <c r="U59" s="172">
        <v>571</v>
      </c>
      <c r="V59" s="172">
        <v>734</v>
      </c>
      <c r="W59" s="172">
        <v>75.099999999999994</v>
      </c>
      <c r="X59" s="175">
        <v>400</v>
      </c>
      <c r="Y59" s="176" t="s">
        <v>906</v>
      </c>
      <c r="Z59" s="175">
        <v>500</v>
      </c>
      <c r="AA59" s="175">
        <v>15</v>
      </c>
      <c r="AB59" s="175" t="s">
        <v>907</v>
      </c>
      <c r="AC59" s="175">
        <v>1</v>
      </c>
      <c r="AD59" s="175">
        <v>1</v>
      </c>
      <c r="AE59" s="175">
        <v>81108</v>
      </c>
      <c r="AF59" s="175">
        <v>3156</v>
      </c>
      <c r="AG59" s="175">
        <v>3887</v>
      </c>
      <c r="AH59" s="175">
        <v>1380</v>
      </c>
      <c r="AI59" s="175">
        <v>1767</v>
      </c>
      <c r="AJ59" s="177" t="str">
        <f t="shared" si="3"/>
        <v>320x8-240x25-450x12</v>
      </c>
      <c r="AK59" s="178">
        <v>320</v>
      </c>
      <c r="AL59" s="178">
        <v>8</v>
      </c>
      <c r="AM59" s="178">
        <v>240</v>
      </c>
      <c r="AN59" s="178">
        <v>25</v>
      </c>
      <c r="AO59" s="178">
        <v>450</v>
      </c>
      <c r="AP59" s="178">
        <v>12</v>
      </c>
      <c r="AQ59" s="158">
        <f t="shared" si="4"/>
        <v>16328</v>
      </c>
      <c r="AR59" s="179">
        <f t="shared" si="5"/>
        <v>128.17479999999998</v>
      </c>
      <c r="AS59" s="180">
        <f t="shared" si="6"/>
        <v>1.962</v>
      </c>
      <c r="AT59" s="158"/>
    </row>
    <row r="60" spans="1:56" ht="17.25" customHeight="1" x14ac:dyDescent="0.25">
      <c r="A60" s="170" t="s">
        <v>908</v>
      </c>
      <c r="B60" s="170">
        <v>211</v>
      </c>
      <c r="C60" s="170">
        <v>217</v>
      </c>
      <c r="D60" s="170">
        <v>7.3</v>
      </c>
      <c r="E60" s="170">
        <v>11.5</v>
      </c>
      <c r="F60" s="170">
        <v>15</v>
      </c>
      <c r="G60" s="170"/>
      <c r="H60" s="171">
        <f t="shared" si="10"/>
        <v>6556.5416529422964</v>
      </c>
      <c r="I60" s="171">
        <f t="shared" si="11"/>
        <v>51.468851975597026</v>
      </c>
      <c r="J60" s="166">
        <f t="shared" si="12"/>
        <v>1.1554</v>
      </c>
      <c r="K60" s="172">
        <v>380</v>
      </c>
      <c r="L60" s="172">
        <v>380</v>
      </c>
      <c r="M60" s="172">
        <v>102</v>
      </c>
      <c r="N60" s="172">
        <v>13.5</v>
      </c>
      <c r="O60" s="172">
        <v>16</v>
      </c>
      <c r="P60" s="172"/>
      <c r="Q60" s="172">
        <v>8035</v>
      </c>
      <c r="R60" s="172">
        <v>64.3</v>
      </c>
      <c r="S60" s="172">
        <v>1.1100000000000001</v>
      </c>
      <c r="T60" s="172">
        <v>15755</v>
      </c>
      <c r="U60" s="172">
        <v>615</v>
      </c>
      <c r="V60" s="172">
        <v>829</v>
      </c>
      <c r="W60" s="172">
        <v>78.7</v>
      </c>
      <c r="X60" s="175">
        <v>400</v>
      </c>
      <c r="Y60" s="176" t="s">
        <v>906</v>
      </c>
      <c r="Z60" s="175">
        <v>500</v>
      </c>
      <c r="AA60" s="175">
        <v>20</v>
      </c>
      <c r="AB60" s="175" t="s">
        <v>909</v>
      </c>
      <c r="AC60" s="175">
        <v>1</v>
      </c>
      <c r="AD60" s="175">
        <v>1</v>
      </c>
      <c r="AE60" s="175">
        <v>87005</v>
      </c>
      <c r="AF60" s="175">
        <v>3211</v>
      </c>
      <c r="AG60" s="175">
        <v>3976</v>
      </c>
      <c r="AH60" s="175">
        <v>1412</v>
      </c>
      <c r="AI60" s="175">
        <v>1767</v>
      </c>
      <c r="AJ60" s="177" t="str">
        <f t="shared" si="3"/>
        <v>320x8-240x25-450x15</v>
      </c>
      <c r="AK60" s="178">
        <v>320</v>
      </c>
      <c r="AL60" s="178">
        <v>8</v>
      </c>
      <c r="AM60" s="178">
        <v>240</v>
      </c>
      <c r="AN60" s="178">
        <v>25</v>
      </c>
      <c r="AO60" s="178">
        <v>450</v>
      </c>
      <c r="AP60" s="178">
        <v>15</v>
      </c>
      <c r="AQ60" s="158">
        <f t="shared" si="4"/>
        <v>17630</v>
      </c>
      <c r="AR60" s="179">
        <f t="shared" si="5"/>
        <v>138.3955</v>
      </c>
      <c r="AS60" s="180">
        <f t="shared" si="6"/>
        <v>1.956</v>
      </c>
      <c r="AT60" s="158"/>
    </row>
    <row r="61" spans="1:56" ht="17.25" customHeight="1" x14ac:dyDescent="0.25">
      <c r="A61" s="170" t="s">
        <v>910</v>
      </c>
      <c r="B61" s="170">
        <v>229</v>
      </c>
      <c r="C61" s="170">
        <v>237</v>
      </c>
      <c r="D61" s="170">
        <v>7.8</v>
      </c>
      <c r="E61" s="170">
        <v>12.5</v>
      </c>
      <c r="F61" s="170">
        <v>17</v>
      </c>
      <c r="G61" s="170"/>
      <c r="H61" s="171">
        <f t="shared" si="10"/>
        <v>7764.2797231125496</v>
      </c>
      <c r="I61" s="171">
        <f t="shared" si="11"/>
        <v>60.949595826433516</v>
      </c>
      <c r="J61" s="166">
        <f t="shared" si="12"/>
        <v>1.2544000000000002</v>
      </c>
      <c r="K61" s="172">
        <v>400</v>
      </c>
      <c r="L61" s="172">
        <v>400</v>
      </c>
      <c r="M61" s="172">
        <v>110</v>
      </c>
      <c r="N61" s="172">
        <v>14</v>
      </c>
      <c r="O61" s="172">
        <v>18</v>
      </c>
      <c r="P61" s="172"/>
      <c r="Q61" s="172">
        <v>9149</v>
      </c>
      <c r="R61" s="172">
        <v>73.2</v>
      </c>
      <c r="S61" s="172">
        <v>1.18</v>
      </c>
      <c r="T61" s="172">
        <v>20353</v>
      </c>
      <c r="U61" s="172">
        <v>851</v>
      </c>
      <c r="V61" s="172">
        <v>1018</v>
      </c>
      <c r="W61" s="172">
        <v>102</v>
      </c>
      <c r="X61" s="175">
        <v>400</v>
      </c>
      <c r="Y61" s="176" t="s">
        <v>906</v>
      </c>
      <c r="Z61" s="175">
        <v>500</v>
      </c>
      <c r="AA61" s="175">
        <v>25</v>
      </c>
      <c r="AB61" s="175" t="s">
        <v>911</v>
      </c>
      <c r="AC61" s="175">
        <v>1</v>
      </c>
      <c r="AD61" s="175">
        <v>1</v>
      </c>
      <c r="AE61" s="175">
        <v>92333</v>
      </c>
      <c r="AF61" s="175">
        <v>3274</v>
      </c>
      <c r="AG61" s="175">
        <v>4068</v>
      </c>
      <c r="AH61" s="175">
        <v>1444</v>
      </c>
      <c r="AI61" s="175">
        <v>1767</v>
      </c>
      <c r="AJ61" s="177" t="str">
        <f t="shared" si="3"/>
        <v>320x8-240x30-450x15</v>
      </c>
      <c r="AK61" s="178">
        <v>320</v>
      </c>
      <c r="AL61" s="178">
        <v>8</v>
      </c>
      <c r="AM61" s="178">
        <v>240</v>
      </c>
      <c r="AN61" s="178">
        <v>30</v>
      </c>
      <c r="AO61" s="178">
        <v>450</v>
      </c>
      <c r="AP61" s="178">
        <v>15</v>
      </c>
      <c r="AQ61" s="158">
        <f t="shared" si="4"/>
        <v>18830</v>
      </c>
      <c r="AR61" s="179">
        <f t="shared" si="5"/>
        <v>147.81549999999999</v>
      </c>
      <c r="AS61" s="180">
        <f t="shared" si="6"/>
        <v>1.956</v>
      </c>
      <c r="AT61" s="158"/>
    </row>
    <row r="62" spans="1:56" ht="17.25" customHeight="1" x14ac:dyDescent="0.25">
      <c r="A62" s="170" t="s">
        <v>912</v>
      </c>
      <c r="B62" s="170">
        <v>250</v>
      </c>
      <c r="C62" s="170">
        <v>257</v>
      </c>
      <c r="D62" s="170">
        <v>8</v>
      </c>
      <c r="E62" s="170">
        <v>13</v>
      </c>
      <c r="F62" s="170">
        <v>17</v>
      </c>
      <c r="G62" s="170"/>
      <c r="H62" s="171">
        <f t="shared" si="10"/>
        <v>8722.0797231125489</v>
      </c>
      <c r="I62" s="171">
        <f t="shared" si="11"/>
        <v>68.468325826433514</v>
      </c>
      <c r="J62" s="166">
        <f t="shared" si="12"/>
        <v>1.3759999999999999</v>
      </c>
      <c r="X62" s="175">
        <v>385</v>
      </c>
      <c r="Y62" s="176" t="s">
        <v>913</v>
      </c>
      <c r="Z62" s="175">
        <v>500</v>
      </c>
      <c r="AA62" s="175">
        <v>15</v>
      </c>
      <c r="AB62" s="175" t="s">
        <v>914</v>
      </c>
      <c r="AC62" s="175">
        <v>1</v>
      </c>
      <c r="AD62" s="175">
        <v>1</v>
      </c>
      <c r="AE62" s="175">
        <v>110400</v>
      </c>
      <c r="AF62" s="175">
        <v>4658</v>
      </c>
      <c r="AG62" s="175">
        <v>5870</v>
      </c>
      <c r="AH62" s="175">
        <v>2084</v>
      </c>
      <c r="AI62" s="175">
        <v>2714</v>
      </c>
      <c r="AJ62" s="177" t="str">
        <f t="shared" si="3"/>
        <v>320x8-240x35-450x15</v>
      </c>
      <c r="AK62" s="178">
        <v>320</v>
      </c>
      <c r="AL62" s="178">
        <v>8</v>
      </c>
      <c r="AM62" s="178">
        <v>240</v>
      </c>
      <c r="AN62" s="178">
        <v>35</v>
      </c>
      <c r="AO62" s="178">
        <v>450</v>
      </c>
      <c r="AP62" s="178">
        <v>15</v>
      </c>
      <c r="AQ62" s="158">
        <f t="shared" si="4"/>
        <v>20030</v>
      </c>
      <c r="AR62" s="179">
        <f t="shared" si="5"/>
        <v>157.2355</v>
      </c>
      <c r="AS62" s="180">
        <f t="shared" si="6"/>
        <v>1.956</v>
      </c>
      <c r="AT62" s="158"/>
    </row>
    <row r="63" spans="1:56" ht="17.25" customHeight="1" x14ac:dyDescent="0.25">
      <c r="A63" s="170" t="s">
        <v>915</v>
      </c>
      <c r="B63" s="170">
        <v>267</v>
      </c>
      <c r="C63" s="170">
        <v>277</v>
      </c>
      <c r="D63" s="170">
        <v>8.3000000000000007</v>
      </c>
      <c r="E63" s="170">
        <v>13.5</v>
      </c>
      <c r="F63" s="170">
        <v>18</v>
      </c>
      <c r="G63" s="170"/>
      <c r="H63" s="171">
        <f t="shared" si="10"/>
        <v>9749.1239802369073</v>
      </c>
      <c r="I63" s="171">
        <f t="shared" si="11"/>
        <v>76.530623244859726</v>
      </c>
      <c r="J63" s="166">
        <f t="shared" si="12"/>
        <v>1.4814000000000001</v>
      </c>
      <c r="X63" s="175">
        <v>385</v>
      </c>
      <c r="Y63" s="176" t="s">
        <v>913</v>
      </c>
      <c r="Z63" s="175">
        <v>500</v>
      </c>
      <c r="AA63" s="175">
        <v>20</v>
      </c>
      <c r="AB63" s="175" t="s">
        <v>916</v>
      </c>
      <c r="AC63" s="175">
        <v>1</v>
      </c>
      <c r="AD63" s="175">
        <v>1</v>
      </c>
      <c r="AE63" s="175">
        <v>117679</v>
      </c>
      <c r="AF63" s="175">
        <v>4764</v>
      </c>
      <c r="AG63" s="175">
        <v>6008</v>
      </c>
      <c r="AH63" s="175">
        <v>2133</v>
      </c>
      <c r="AI63" s="175">
        <v>2714</v>
      </c>
      <c r="AJ63" s="177" t="str">
        <f t="shared" si="3"/>
        <v>320x8-290x30-500x15</v>
      </c>
      <c r="AK63" s="178">
        <v>320</v>
      </c>
      <c r="AL63" s="178">
        <v>8</v>
      </c>
      <c r="AM63" s="178">
        <v>290</v>
      </c>
      <c r="AN63" s="178">
        <v>30</v>
      </c>
      <c r="AO63" s="178">
        <v>500</v>
      </c>
      <c r="AP63" s="178">
        <v>15</v>
      </c>
      <c r="AQ63" s="158">
        <f t="shared" si="4"/>
        <v>21080</v>
      </c>
      <c r="AR63" s="179">
        <f t="shared" si="5"/>
        <v>165.47800000000001</v>
      </c>
      <c r="AS63" s="180">
        <f t="shared" si="6"/>
        <v>2.056</v>
      </c>
      <c r="AT63" s="158"/>
    </row>
    <row r="64" spans="1:56" ht="17.25" customHeight="1" x14ac:dyDescent="0.25">
      <c r="A64" s="170" t="s">
        <v>917</v>
      </c>
      <c r="B64" s="170">
        <v>289</v>
      </c>
      <c r="C64" s="170">
        <v>297</v>
      </c>
      <c r="D64" s="170">
        <v>8.8000000000000007</v>
      </c>
      <c r="E64" s="170">
        <v>14.5</v>
      </c>
      <c r="F64" s="170">
        <v>18</v>
      </c>
      <c r="G64" s="170"/>
      <c r="H64" s="171">
        <f t="shared" si="10"/>
        <v>11179.123980236907</v>
      </c>
      <c r="I64" s="171">
        <f t="shared" si="11"/>
        <v>87.756123244859722</v>
      </c>
      <c r="J64" s="166">
        <f t="shared" si="12"/>
        <v>1.6044</v>
      </c>
      <c r="X64" s="175">
        <v>385</v>
      </c>
      <c r="Y64" s="176" t="s">
        <v>913</v>
      </c>
      <c r="Z64" s="175">
        <v>500</v>
      </c>
      <c r="AA64" s="175">
        <v>25</v>
      </c>
      <c r="AB64" s="175" t="s">
        <v>918</v>
      </c>
      <c r="AC64" s="175">
        <v>1</v>
      </c>
      <c r="AD64" s="175">
        <v>1</v>
      </c>
      <c r="AE64" s="175">
        <v>124534</v>
      </c>
      <c r="AF64" s="175">
        <v>4846</v>
      </c>
      <c r="AG64" s="175">
        <v>6148</v>
      </c>
      <c r="AH64" s="175">
        <v>2182</v>
      </c>
      <c r="AI64" s="175">
        <v>2714</v>
      </c>
      <c r="AJ64" s="177" t="str">
        <f t="shared" si="3"/>
        <v>320x8-290x30-500x20</v>
      </c>
      <c r="AK64" s="178">
        <v>320</v>
      </c>
      <c r="AL64" s="178">
        <v>8</v>
      </c>
      <c r="AM64" s="178">
        <v>290</v>
      </c>
      <c r="AN64" s="178">
        <v>30</v>
      </c>
      <c r="AO64" s="178">
        <v>500</v>
      </c>
      <c r="AP64" s="178">
        <v>20</v>
      </c>
      <c r="AQ64" s="158">
        <f t="shared" si="4"/>
        <v>23500</v>
      </c>
      <c r="AR64" s="179">
        <f t="shared" si="5"/>
        <v>184.47499999999999</v>
      </c>
      <c r="AS64" s="180">
        <f t="shared" si="6"/>
        <v>2.0459999999999998</v>
      </c>
      <c r="AT64" s="158"/>
    </row>
    <row r="65" spans="1:46" ht="14.85" customHeight="1" x14ac:dyDescent="0.25">
      <c r="A65" s="170" t="s">
        <v>919</v>
      </c>
      <c r="B65" s="170">
        <v>308</v>
      </c>
      <c r="C65" s="170">
        <v>297</v>
      </c>
      <c r="D65" s="170">
        <v>9.5</v>
      </c>
      <c r="E65" s="170">
        <v>16</v>
      </c>
      <c r="F65" s="170">
        <v>20</v>
      </c>
      <c r="G65" s="170"/>
      <c r="H65" s="171">
        <f t="shared" si="10"/>
        <v>12469.362938564083</v>
      </c>
      <c r="I65" s="171">
        <f t="shared" si="11"/>
        <v>97.884499067728058</v>
      </c>
      <c r="J65" s="166">
        <f t="shared" si="12"/>
        <v>1.625</v>
      </c>
      <c r="AJ65" s="177" t="str">
        <f t="shared" si="3"/>
        <v>320x8-290x35-500x20</v>
      </c>
      <c r="AK65" s="158">
        <v>320</v>
      </c>
      <c r="AL65" s="158">
        <v>8</v>
      </c>
      <c r="AM65" s="158">
        <v>290</v>
      </c>
      <c r="AN65" s="178">
        <v>35</v>
      </c>
      <c r="AO65" s="158">
        <v>500</v>
      </c>
      <c r="AP65" s="158">
        <v>20</v>
      </c>
      <c r="AQ65" s="158">
        <f t="shared" si="4"/>
        <v>24950</v>
      </c>
      <c r="AR65" s="179">
        <f t="shared" si="5"/>
        <v>195.85749999999999</v>
      </c>
      <c r="AS65" s="180">
        <f t="shared" si="6"/>
        <v>2.0459999999999998</v>
      </c>
      <c r="AT65" s="158"/>
    </row>
    <row r="66" spans="1:46" ht="14.85" customHeight="1" x14ac:dyDescent="0.25">
      <c r="A66" s="170" t="s">
        <v>920</v>
      </c>
      <c r="B66" s="170">
        <v>330</v>
      </c>
      <c r="C66" s="170">
        <v>297</v>
      </c>
      <c r="D66" s="170">
        <v>10</v>
      </c>
      <c r="E66" s="170">
        <v>17</v>
      </c>
      <c r="F66" s="170">
        <v>20</v>
      </c>
      <c r="G66" s="170"/>
      <c r="H66" s="171">
        <f t="shared" si="10"/>
        <v>13401.362938564083</v>
      </c>
      <c r="I66" s="171">
        <f t="shared" si="11"/>
        <v>105.20069906772807</v>
      </c>
      <c r="J66" s="166">
        <f t="shared" si="12"/>
        <v>1.6679999999999999</v>
      </c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</row>
    <row r="67" spans="1:46" ht="14.85" customHeight="1" x14ac:dyDescent="0.25">
      <c r="A67" s="170" t="s">
        <v>921</v>
      </c>
      <c r="B67" s="170">
        <v>348</v>
      </c>
      <c r="C67" s="170">
        <v>297</v>
      </c>
      <c r="D67" s="170">
        <v>10.5</v>
      </c>
      <c r="E67" s="170">
        <v>18</v>
      </c>
      <c r="F67" s="170">
        <v>21</v>
      </c>
      <c r="G67" s="170"/>
      <c r="H67" s="171">
        <f t="shared" si="10"/>
        <v>14346.557639766901</v>
      </c>
      <c r="I67" s="171">
        <f t="shared" si="11"/>
        <v>112.62047747217017</v>
      </c>
      <c r="J67" s="166">
        <f t="shared" si="12"/>
        <v>1.6950000000000001</v>
      </c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</row>
    <row r="68" spans="1:46" ht="14.85" customHeight="1" x14ac:dyDescent="0.25">
      <c r="A68" s="170" t="s">
        <v>922</v>
      </c>
      <c r="B68" s="170">
        <v>370</v>
      </c>
      <c r="C68" s="170">
        <v>297</v>
      </c>
      <c r="D68" s="170">
        <v>11</v>
      </c>
      <c r="E68" s="170">
        <v>19</v>
      </c>
      <c r="F68" s="170">
        <v>21</v>
      </c>
      <c r="G68" s="170"/>
      <c r="H68" s="171">
        <f t="shared" si="10"/>
        <v>15316.557639766901</v>
      </c>
      <c r="I68" s="171">
        <f t="shared" si="11"/>
        <v>120.23497747217017</v>
      </c>
      <c r="J68" s="166">
        <f t="shared" si="12"/>
        <v>1.738</v>
      </c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</row>
    <row r="69" spans="1:46" ht="14.85" customHeight="1" x14ac:dyDescent="0.25">
      <c r="A69" s="170" t="s">
        <v>923</v>
      </c>
      <c r="B69" s="170">
        <v>388</v>
      </c>
      <c r="C69" s="170">
        <v>297</v>
      </c>
      <c r="D69" s="170">
        <v>11</v>
      </c>
      <c r="E69" s="170">
        <v>20</v>
      </c>
      <c r="F69" s="170">
        <v>21</v>
      </c>
      <c r="G69" s="170"/>
      <c r="H69" s="171">
        <f t="shared" si="10"/>
        <v>16086.557639766901</v>
      </c>
      <c r="I69" s="171">
        <f t="shared" si="11"/>
        <v>126.27947747217017</v>
      </c>
      <c r="J69" s="166">
        <f t="shared" si="12"/>
        <v>1.774</v>
      </c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</row>
    <row r="70" spans="1:46" ht="14.85" customHeight="1" x14ac:dyDescent="0.25">
      <c r="A70" s="170" t="s">
        <v>924</v>
      </c>
      <c r="B70" s="170">
        <v>415</v>
      </c>
      <c r="C70" s="170">
        <v>297</v>
      </c>
      <c r="D70" s="170">
        <v>11.5</v>
      </c>
      <c r="E70" s="170">
        <v>21</v>
      </c>
      <c r="F70" s="170">
        <v>21</v>
      </c>
      <c r="G70" s="170"/>
      <c r="H70" s="171">
        <f t="shared" si="10"/>
        <v>17142.057639766899</v>
      </c>
      <c r="I70" s="171">
        <f t="shared" si="11"/>
        <v>134.56515247217015</v>
      </c>
      <c r="J70" s="166">
        <f t="shared" si="12"/>
        <v>1.827</v>
      </c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</row>
    <row r="71" spans="1:46" ht="14.85" customHeight="1" x14ac:dyDescent="0.25">
      <c r="A71" s="170" t="s">
        <v>925</v>
      </c>
      <c r="B71" s="170">
        <v>438</v>
      </c>
      <c r="C71" s="170">
        <v>297</v>
      </c>
      <c r="D71" s="170">
        <v>12</v>
      </c>
      <c r="E71" s="170">
        <v>22</v>
      </c>
      <c r="F71" s="170">
        <v>23</v>
      </c>
      <c r="G71" s="170"/>
      <c r="H71" s="171">
        <f t="shared" si="10"/>
        <v>18250.097486251001</v>
      </c>
      <c r="I71" s="171">
        <f t="shared" si="11"/>
        <v>143.26326526707035</v>
      </c>
      <c r="J71" s="166">
        <f t="shared" si="12"/>
        <v>1.8560000000000001</v>
      </c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</row>
    <row r="72" spans="1:46" ht="14.85" customHeight="1" x14ac:dyDescent="0.25">
      <c r="A72" s="170" t="s">
        <v>926</v>
      </c>
      <c r="B72" s="170">
        <v>465</v>
      </c>
      <c r="C72" s="170">
        <v>297</v>
      </c>
      <c r="D72" s="170">
        <v>12.5</v>
      </c>
      <c r="E72" s="170">
        <v>23</v>
      </c>
      <c r="F72" s="170">
        <v>23</v>
      </c>
      <c r="G72" s="170"/>
      <c r="H72" s="171">
        <f t="shared" si="10"/>
        <v>19353.597486251001</v>
      </c>
      <c r="I72" s="171">
        <f t="shared" si="11"/>
        <v>151.92574026707035</v>
      </c>
      <c r="J72" s="166">
        <f t="shared" si="12"/>
        <v>1.909</v>
      </c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</row>
    <row r="73" spans="1:46" ht="14.85" customHeight="1" x14ac:dyDescent="0.25">
      <c r="A73" s="170" t="s">
        <v>927</v>
      </c>
      <c r="B73" s="170">
        <v>488</v>
      </c>
      <c r="C73" s="170">
        <v>297</v>
      </c>
      <c r="D73" s="170">
        <v>13</v>
      </c>
      <c r="E73" s="170">
        <v>24</v>
      </c>
      <c r="F73" s="170">
        <v>24</v>
      </c>
      <c r="G73" s="170"/>
      <c r="H73" s="171">
        <f t="shared" si="10"/>
        <v>20470.442631532278</v>
      </c>
      <c r="I73" s="171">
        <f t="shared" si="11"/>
        <v>160.6929746575284</v>
      </c>
      <c r="J73" s="166">
        <f t="shared" si="12"/>
        <v>1.946</v>
      </c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</row>
    <row r="74" spans="1:46" ht="14.85" customHeight="1" x14ac:dyDescent="0.25">
      <c r="A74" s="170" t="s">
        <v>928</v>
      </c>
      <c r="B74" s="170">
        <v>539</v>
      </c>
      <c r="C74" s="170">
        <v>297</v>
      </c>
      <c r="D74" s="170">
        <v>13</v>
      </c>
      <c r="E74" s="170">
        <v>24.5</v>
      </c>
      <c r="F74" s="170">
        <v>24</v>
      </c>
      <c r="G74" s="170"/>
      <c r="H74" s="171">
        <f t="shared" si="10"/>
        <v>21417.442631532278</v>
      </c>
      <c r="I74" s="171">
        <f t="shared" si="11"/>
        <v>168.12692465752841</v>
      </c>
      <c r="J74" s="166">
        <f t="shared" si="12"/>
        <v>2.048</v>
      </c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</row>
    <row r="75" spans="1:46" ht="14.85" customHeight="1" x14ac:dyDescent="0.25">
      <c r="A75" s="170" t="s">
        <v>929</v>
      </c>
      <c r="B75" s="170">
        <v>588</v>
      </c>
      <c r="C75" s="170">
        <v>297</v>
      </c>
      <c r="D75" s="170">
        <v>14</v>
      </c>
      <c r="E75" s="170">
        <v>26</v>
      </c>
      <c r="F75" s="170">
        <v>26</v>
      </c>
      <c r="G75" s="170"/>
      <c r="H75" s="171">
        <f t="shared" si="10"/>
        <v>23528.283366173298</v>
      </c>
      <c r="I75" s="171">
        <f t="shared" si="11"/>
        <v>184.69702442446038</v>
      </c>
      <c r="J75" s="166">
        <f t="shared" si="12"/>
        <v>2.1280000000000001</v>
      </c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</row>
    <row r="76" spans="1:46" ht="14.85" customHeight="1" x14ac:dyDescent="0.25">
      <c r="A76" s="170" t="s">
        <v>930</v>
      </c>
      <c r="B76" s="170">
        <v>638</v>
      </c>
      <c r="C76" s="170">
        <v>297</v>
      </c>
      <c r="D76" s="170">
        <v>14</v>
      </c>
      <c r="E76" s="170">
        <v>26</v>
      </c>
      <c r="F76" s="170">
        <v>26</v>
      </c>
      <c r="G76" s="170"/>
      <c r="H76" s="171">
        <f t="shared" si="10"/>
        <v>24228.283366173298</v>
      </c>
      <c r="I76" s="171">
        <f t="shared" si="11"/>
        <v>190.19202442446041</v>
      </c>
      <c r="J76" s="166">
        <f t="shared" si="12"/>
        <v>2.2280000000000002</v>
      </c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</row>
    <row r="77" spans="1:46" ht="14.85" customHeight="1" x14ac:dyDescent="0.25">
      <c r="A77" s="170" t="s">
        <v>931</v>
      </c>
      <c r="B77" s="170">
        <v>688</v>
      </c>
      <c r="C77" s="170">
        <v>297</v>
      </c>
      <c r="D77" s="170">
        <v>15</v>
      </c>
      <c r="E77" s="170">
        <v>28</v>
      </c>
      <c r="F77" s="170">
        <v>27</v>
      </c>
      <c r="G77" s="170"/>
      <c r="H77" s="171">
        <f t="shared" si="10"/>
        <v>26737.778955533042</v>
      </c>
      <c r="I77" s="171">
        <f t="shared" si="11"/>
        <v>209.89156480093439</v>
      </c>
      <c r="J77" s="166">
        <f t="shared" si="12"/>
        <v>2.3180000000000001</v>
      </c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</row>
    <row r="78" spans="1:46" ht="14.85" customHeight="1" x14ac:dyDescent="0.25">
      <c r="A78" s="170" t="s">
        <v>932</v>
      </c>
      <c r="B78" s="170">
        <v>738</v>
      </c>
      <c r="C78" s="170">
        <v>297</v>
      </c>
      <c r="D78" s="170">
        <v>15</v>
      </c>
      <c r="E78" s="170">
        <v>28</v>
      </c>
      <c r="F78" s="170">
        <v>27</v>
      </c>
      <c r="G78" s="170"/>
      <c r="H78" s="171">
        <f t="shared" si="10"/>
        <v>27487.778955533042</v>
      </c>
      <c r="I78" s="171">
        <f t="shared" si="11"/>
        <v>215.77906480093438</v>
      </c>
      <c r="J78" s="166">
        <f t="shared" si="12"/>
        <v>2.4180000000000001</v>
      </c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</row>
    <row r="79" spans="1:46" ht="14.85" customHeight="1" x14ac:dyDescent="0.25">
      <c r="A79" s="170" t="s">
        <v>933</v>
      </c>
      <c r="B79" s="170">
        <v>792</v>
      </c>
      <c r="C79" s="170">
        <v>298</v>
      </c>
      <c r="D79" s="170">
        <v>16</v>
      </c>
      <c r="E79" s="170">
        <v>30</v>
      </c>
      <c r="F79" s="170">
        <v>27</v>
      </c>
      <c r="G79" s="170"/>
      <c r="H79" s="171">
        <f t="shared" si="10"/>
        <v>30217.778955533042</v>
      </c>
      <c r="I79" s="171">
        <f t="shared" si="11"/>
        <v>237.20956480093437</v>
      </c>
      <c r="J79" s="166">
        <f t="shared" si="12"/>
        <v>2.528</v>
      </c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</row>
    <row r="80" spans="1:46" ht="14.85" customHeight="1" x14ac:dyDescent="0.25">
      <c r="A80" s="170" t="s">
        <v>934</v>
      </c>
      <c r="B80" s="170">
        <v>842</v>
      </c>
      <c r="C80" s="170">
        <v>298</v>
      </c>
      <c r="D80" s="170">
        <v>17</v>
      </c>
      <c r="E80" s="170">
        <v>32</v>
      </c>
      <c r="F80" s="170">
        <v>30</v>
      </c>
      <c r="G80" s="170"/>
      <c r="H80" s="171">
        <f t="shared" si="10"/>
        <v>33070.566611769187</v>
      </c>
      <c r="I80" s="171">
        <f t="shared" si="11"/>
        <v>259.60394790238814</v>
      </c>
      <c r="J80" s="166">
        <f t="shared" si="12"/>
        <v>2.6019999999999999</v>
      </c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</row>
    <row r="81" spans="1:46" ht="14.85" customHeight="1" x14ac:dyDescent="0.25">
      <c r="A81" s="170" t="s">
        <v>935</v>
      </c>
      <c r="B81" s="170">
        <v>892</v>
      </c>
      <c r="C81" s="170">
        <v>298</v>
      </c>
      <c r="D81" s="170">
        <v>17</v>
      </c>
      <c r="E81" s="170">
        <v>32</v>
      </c>
      <c r="F81" s="170">
        <v>30</v>
      </c>
      <c r="G81" s="170"/>
      <c r="H81" s="171">
        <f t="shared" si="10"/>
        <v>33920.566611769187</v>
      </c>
      <c r="I81" s="171">
        <f t="shared" si="11"/>
        <v>266.27644790238816</v>
      </c>
      <c r="J81" s="166">
        <f t="shared" si="12"/>
        <v>2.702</v>
      </c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</row>
    <row r="82" spans="1:46" ht="14.85" customHeight="1" x14ac:dyDescent="0.25">
      <c r="A82" s="170" t="s">
        <v>936</v>
      </c>
      <c r="B82" s="170">
        <v>942</v>
      </c>
      <c r="C82" s="170">
        <v>298</v>
      </c>
      <c r="D82" s="170">
        <v>17</v>
      </c>
      <c r="E82" s="170">
        <v>32</v>
      </c>
      <c r="F82" s="170">
        <v>30</v>
      </c>
      <c r="G82" s="170"/>
      <c r="H82" s="171">
        <f t="shared" si="10"/>
        <v>34770.566611769187</v>
      </c>
      <c r="I82" s="171">
        <f t="shared" si="11"/>
        <v>272.94894790238811</v>
      </c>
      <c r="J82" s="166">
        <f t="shared" si="12"/>
        <v>2.802</v>
      </c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</row>
    <row r="83" spans="1:46" ht="14.85" customHeight="1" x14ac:dyDescent="0.25">
      <c r="A83" s="170" t="s">
        <v>937</v>
      </c>
      <c r="B83" s="170">
        <v>992</v>
      </c>
      <c r="C83" s="170">
        <v>298</v>
      </c>
      <c r="D83" s="170">
        <v>17</v>
      </c>
      <c r="E83" s="170">
        <v>32</v>
      </c>
      <c r="F83" s="170">
        <v>30</v>
      </c>
      <c r="G83" s="170"/>
      <c r="H83" s="171">
        <f t="shared" si="10"/>
        <v>35620.566611769187</v>
      </c>
      <c r="I83" s="171">
        <f t="shared" si="11"/>
        <v>279.62144790238813</v>
      </c>
      <c r="J83" s="166">
        <f t="shared" si="12"/>
        <v>2.9020000000000001</v>
      </c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</row>
    <row r="84" spans="1:46" ht="14.85" customHeight="1" x14ac:dyDescent="0.25">
      <c r="A84" s="187"/>
      <c r="B84" s="187"/>
      <c r="C84" s="187"/>
      <c r="D84" s="187"/>
      <c r="E84" s="187"/>
      <c r="F84" s="187"/>
      <c r="G84" s="187"/>
      <c r="H84" s="171"/>
      <c r="I84" s="171"/>
      <c r="J84" s="166"/>
    </row>
    <row r="85" spans="1:46" ht="14.85" customHeight="1" x14ac:dyDescent="0.25">
      <c r="A85" s="188" t="s">
        <v>938</v>
      </c>
      <c r="B85" s="189"/>
      <c r="C85" s="189"/>
      <c r="D85" s="189"/>
      <c r="E85" s="189"/>
      <c r="F85" s="189"/>
      <c r="G85" s="189"/>
      <c r="H85" s="128"/>
      <c r="I85" s="128"/>
      <c r="J85" s="142"/>
    </row>
    <row r="86" spans="1:46" ht="14.85" customHeight="1" x14ac:dyDescent="0.25">
      <c r="A86" s="187" t="s">
        <v>939</v>
      </c>
      <c r="B86" s="187">
        <v>100</v>
      </c>
      <c r="C86" s="187">
        <v>100</v>
      </c>
      <c r="D86" s="187">
        <v>5</v>
      </c>
      <c r="E86" s="187">
        <v>11</v>
      </c>
      <c r="F86" s="187">
        <v>11</v>
      </c>
      <c r="G86" s="187"/>
      <c r="H86" s="171">
        <f t="shared" ref="H86:H107" si="13">(C86*E86)*2+D86*(B86-2*E86)+(F86*F86-0.25*PI()*F86*F86)*4</f>
        <v>2693.8672889156351</v>
      </c>
      <c r="I86" s="171">
        <f t="shared" ref="I86:I107" si="14">(H86/1000000)*$C$2</f>
        <v>21.146858217987734</v>
      </c>
      <c r="J86" s="166">
        <f t="shared" ref="J86:J107" si="15">(2*C86+4*E86+2*(B86-2*E86-2*F86)+2*(C86-D86-2*F86))/1000</f>
        <v>0.502</v>
      </c>
    </row>
    <row r="87" spans="1:46" ht="14.85" customHeight="1" x14ac:dyDescent="0.25">
      <c r="A87" s="187" t="s">
        <v>940</v>
      </c>
      <c r="B87" s="187">
        <v>120</v>
      </c>
      <c r="C87" s="187">
        <v>120</v>
      </c>
      <c r="D87" s="187">
        <v>5</v>
      </c>
      <c r="E87" s="187">
        <v>11</v>
      </c>
      <c r="F87" s="187">
        <v>11</v>
      </c>
      <c r="G87" s="187"/>
      <c r="H87" s="171">
        <f t="shared" si="13"/>
        <v>3233.8672889156351</v>
      </c>
      <c r="I87" s="171">
        <f t="shared" si="14"/>
        <v>25.385858217987735</v>
      </c>
      <c r="J87" s="166">
        <f t="shared" si="15"/>
        <v>0.622</v>
      </c>
    </row>
    <row r="88" spans="1:46" ht="14.85" customHeight="1" x14ac:dyDescent="0.25">
      <c r="A88" s="187" t="s">
        <v>941</v>
      </c>
      <c r="B88" s="187">
        <v>140</v>
      </c>
      <c r="C88" s="187">
        <v>140</v>
      </c>
      <c r="D88" s="187">
        <v>4.5</v>
      </c>
      <c r="E88" s="187">
        <v>12</v>
      </c>
      <c r="F88" s="187">
        <v>12</v>
      </c>
      <c r="G88" s="187"/>
      <c r="H88" s="171">
        <f t="shared" si="13"/>
        <v>4005.61065788307</v>
      </c>
      <c r="I88" s="171">
        <f t="shared" si="14"/>
        <v>31.444043664382097</v>
      </c>
      <c r="J88" s="166">
        <f t="shared" si="15"/>
        <v>0.73499999999999999</v>
      </c>
    </row>
    <row r="89" spans="1:46" ht="14.85" customHeight="1" x14ac:dyDescent="0.25">
      <c r="A89" s="187" t="s">
        <v>942</v>
      </c>
      <c r="B89" s="187">
        <v>160</v>
      </c>
      <c r="C89" s="187">
        <v>160</v>
      </c>
      <c r="D89" s="187">
        <v>5</v>
      </c>
      <c r="E89" s="187">
        <v>13</v>
      </c>
      <c r="F89" s="187">
        <v>14</v>
      </c>
      <c r="G89" s="187"/>
      <c r="H89" s="171">
        <f t="shared" si="13"/>
        <v>4998.2478398964004</v>
      </c>
      <c r="I89" s="171">
        <f t="shared" si="14"/>
        <v>39.236245543186747</v>
      </c>
      <c r="J89" s="166">
        <f t="shared" si="15"/>
        <v>0.83799999999999997</v>
      </c>
    </row>
    <row r="90" spans="1:46" ht="14.85" customHeight="1" x14ac:dyDescent="0.25">
      <c r="A90" s="187" t="s">
        <v>943</v>
      </c>
      <c r="B90" s="187">
        <v>180</v>
      </c>
      <c r="C90" s="187">
        <v>180</v>
      </c>
      <c r="D90" s="187">
        <v>5.5</v>
      </c>
      <c r="E90" s="187">
        <v>14</v>
      </c>
      <c r="F90" s="187">
        <v>14</v>
      </c>
      <c r="G90" s="187"/>
      <c r="H90" s="171">
        <f t="shared" si="13"/>
        <v>6044.2478398964004</v>
      </c>
      <c r="I90" s="171">
        <f t="shared" si="14"/>
        <v>47.447345543186742</v>
      </c>
      <c r="J90" s="166">
        <f t="shared" si="15"/>
        <v>0.95699999999999996</v>
      </c>
    </row>
    <row r="91" spans="1:46" ht="14.85" customHeight="1" x14ac:dyDescent="0.25">
      <c r="A91" s="187" t="s">
        <v>944</v>
      </c>
      <c r="B91" s="187">
        <v>200</v>
      </c>
      <c r="C91" s="187">
        <v>200</v>
      </c>
      <c r="D91" s="187">
        <v>6</v>
      </c>
      <c r="E91" s="187">
        <v>15</v>
      </c>
      <c r="F91" s="187">
        <v>15</v>
      </c>
      <c r="G91" s="187"/>
      <c r="H91" s="171">
        <f t="shared" si="13"/>
        <v>7213.1416529422968</v>
      </c>
      <c r="I91" s="171">
        <f t="shared" si="14"/>
        <v>56.623161975597029</v>
      </c>
      <c r="J91" s="166">
        <f t="shared" si="15"/>
        <v>1.0680000000000001</v>
      </c>
    </row>
    <row r="92" spans="1:46" ht="14.85" customHeight="1" x14ac:dyDescent="0.25">
      <c r="A92" s="187" t="s">
        <v>945</v>
      </c>
      <c r="B92" s="187">
        <v>220</v>
      </c>
      <c r="C92" s="187">
        <v>220</v>
      </c>
      <c r="D92" s="187">
        <v>6.5</v>
      </c>
      <c r="E92" s="187">
        <v>16</v>
      </c>
      <c r="F92" s="187">
        <v>15</v>
      </c>
      <c r="G92" s="187"/>
      <c r="H92" s="171">
        <f t="shared" si="13"/>
        <v>8455.1416529422968</v>
      </c>
      <c r="I92" s="171">
        <f t="shared" si="14"/>
        <v>66.372861975597033</v>
      </c>
      <c r="J92" s="166">
        <f t="shared" si="15"/>
        <v>1.1870000000000001</v>
      </c>
    </row>
    <row r="93" spans="1:46" ht="14.85" customHeight="1" x14ac:dyDescent="0.25">
      <c r="A93" s="187" t="s">
        <v>946</v>
      </c>
      <c r="B93" s="187">
        <v>240</v>
      </c>
      <c r="C93" s="187">
        <v>240</v>
      </c>
      <c r="D93" s="187">
        <v>7</v>
      </c>
      <c r="E93" s="187">
        <v>17</v>
      </c>
      <c r="F93" s="187">
        <v>17</v>
      </c>
      <c r="G93" s="187"/>
      <c r="H93" s="171">
        <f t="shared" si="13"/>
        <v>9850.0797231125489</v>
      </c>
      <c r="I93" s="171">
        <f t="shared" si="14"/>
        <v>77.323125826433511</v>
      </c>
      <c r="J93" s="166">
        <f t="shared" si="15"/>
        <v>1.29</v>
      </c>
    </row>
    <row r="94" spans="1:46" ht="14.85" customHeight="1" x14ac:dyDescent="0.25">
      <c r="A94" s="187" t="s">
        <v>947</v>
      </c>
      <c r="B94" s="187">
        <v>260</v>
      </c>
      <c r="C94" s="187">
        <v>260</v>
      </c>
      <c r="D94" s="187">
        <v>7.5</v>
      </c>
      <c r="E94" s="187">
        <v>18</v>
      </c>
      <c r="F94" s="187">
        <v>17</v>
      </c>
      <c r="G94" s="187"/>
      <c r="H94" s="171">
        <f t="shared" si="13"/>
        <v>11288.079723112549</v>
      </c>
      <c r="I94" s="171">
        <f t="shared" si="14"/>
        <v>88.611425826433504</v>
      </c>
      <c r="J94" s="166">
        <f t="shared" si="15"/>
        <v>1.409</v>
      </c>
    </row>
    <row r="95" spans="1:46" ht="14.85" customHeight="1" x14ac:dyDescent="0.25">
      <c r="A95" s="187" t="s">
        <v>948</v>
      </c>
      <c r="B95" s="187">
        <v>280</v>
      </c>
      <c r="C95" s="187">
        <v>280</v>
      </c>
      <c r="D95" s="187">
        <v>8</v>
      </c>
      <c r="E95" s="187">
        <v>19</v>
      </c>
      <c r="F95" s="187">
        <v>18</v>
      </c>
      <c r="G95" s="187"/>
      <c r="H95" s="171">
        <f t="shared" si="13"/>
        <v>12854.123980236907</v>
      </c>
      <c r="I95" s="171">
        <f t="shared" si="14"/>
        <v>100.90487324485973</v>
      </c>
      <c r="J95" s="166">
        <f t="shared" si="15"/>
        <v>1.52</v>
      </c>
    </row>
    <row r="96" spans="1:46" ht="14.85" customHeight="1" x14ac:dyDescent="0.25">
      <c r="A96" s="187" t="s">
        <v>949</v>
      </c>
      <c r="B96" s="187">
        <v>300</v>
      </c>
      <c r="C96" s="187">
        <v>300</v>
      </c>
      <c r="D96" s="187">
        <v>8.5</v>
      </c>
      <c r="E96" s="187">
        <v>20</v>
      </c>
      <c r="F96" s="187">
        <v>18</v>
      </c>
      <c r="G96" s="187"/>
      <c r="H96" s="171">
        <f t="shared" si="13"/>
        <v>14488.123980236907</v>
      </c>
      <c r="I96" s="171">
        <f t="shared" si="14"/>
        <v>113.73177324485972</v>
      </c>
      <c r="J96" s="166">
        <f t="shared" si="15"/>
        <v>1.639</v>
      </c>
    </row>
    <row r="97" spans="1:10" ht="14.85" customHeight="1" x14ac:dyDescent="0.25">
      <c r="A97" s="187" t="s">
        <v>950</v>
      </c>
      <c r="B97" s="187">
        <v>320</v>
      </c>
      <c r="C97" s="187">
        <v>300</v>
      </c>
      <c r="D97" s="187">
        <v>9</v>
      </c>
      <c r="E97" s="187">
        <v>21</v>
      </c>
      <c r="F97" s="187">
        <v>20</v>
      </c>
      <c r="G97" s="187"/>
      <c r="H97" s="171">
        <f t="shared" si="13"/>
        <v>15445.362938564083</v>
      </c>
      <c r="I97" s="171">
        <f t="shared" si="14"/>
        <v>121.24609906772805</v>
      </c>
      <c r="J97" s="166">
        <f t="shared" si="15"/>
        <v>1.6619999999999999</v>
      </c>
    </row>
    <row r="98" spans="1:10" ht="14.85" customHeight="1" x14ac:dyDescent="0.25">
      <c r="A98" s="187" t="s">
        <v>951</v>
      </c>
      <c r="B98" s="187">
        <v>340</v>
      </c>
      <c r="C98" s="187">
        <v>300</v>
      </c>
      <c r="D98" s="187">
        <v>9.5</v>
      </c>
      <c r="E98" s="187">
        <v>22</v>
      </c>
      <c r="F98" s="187">
        <v>20</v>
      </c>
      <c r="G98" s="187"/>
      <c r="H98" s="171">
        <f t="shared" si="13"/>
        <v>16355.362938564083</v>
      </c>
      <c r="I98" s="171">
        <f t="shared" si="14"/>
        <v>128.38959906772806</v>
      </c>
      <c r="J98" s="166">
        <f t="shared" si="15"/>
        <v>1.7010000000000001</v>
      </c>
    </row>
    <row r="99" spans="1:10" ht="14.85" customHeight="1" x14ac:dyDescent="0.25">
      <c r="A99" s="187" t="s">
        <v>952</v>
      </c>
      <c r="B99" s="187">
        <v>360</v>
      </c>
      <c r="C99" s="187">
        <v>300</v>
      </c>
      <c r="D99" s="187">
        <v>10</v>
      </c>
      <c r="E99" s="187">
        <v>23</v>
      </c>
      <c r="F99" s="187">
        <v>21</v>
      </c>
      <c r="G99" s="187"/>
      <c r="H99" s="171">
        <f t="shared" si="13"/>
        <v>17318.557639766899</v>
      </c>
      <c r="I99" s="171">
        <f t="shared" si="14"/>
        <v>135.95067747217018</v>
      </c>
      <c r="J99" s="166">
        <f t="shared" si="15"/>
        <v>1.732</v>
      </c>
    </row>
    <row r="100" spans="1:10" ht="14.85" customHeight="1" x14ac:dyDescent="0.25">
      <c r="A100" s="187" t="s">
        <v>953</v>
      </c>
      <c r="B100" s="187">
        <v>380</v>
      </c>
      <c r="C100" s="187">
        <v>300</v>
      </c>
      <c r="D100" s="187">
        <v>10.5</v>
      </c>
      <c r="E100" s="187">
        <v>24</v>
      </c>
      <c r="F100" s="187">
        <v>21</v>
      </c>
      <c r="G100" s="187"/>
      <c r="H100" s="171">
        <f t="shared" si="13"/>
        <v>18264.557639766899</v>
      </c>
      <c r="I100" s="171">
        <f t="shared" si="14"/>
        <v>143.37677747217018</v>
      </c>
      <c r="J100" s="166">
        <f t="shared" si="15"/>
        <v>1.7709999999999999</v>
      </c>
    </row>
    <row r="101" spans="1:10" ht="14.85" customHeight="1" x14ac:dyDescent="0.25">
      <c r="A101" s="187" t="s">
        <v>954</v>
      </c>
      <c r="B101" s="187">
        <v>400</v>
      </c>
      <c r="C101" s="187">
        <v>300</v>
      </c>
      <c r="D101" s="187">
        <v>11</v>
      </c>
      <c r="E101" s="187">
        <v>25</v>
      </c>
      <c r="F101" s="187">
        <v>21</v>
      </c>
      <c r="G101" s="187"/>
      <c r="H101" s="171">
        <f t="shared" si="13"/>
        <v>19228.557639766899</v>
      </c>
      <c r="I101" s="171">
        <f t="shared" si="14"/>
        <v>150.94417747217017</v>
      </c>
      <c r="J101" s="166">
        <f t="shared" si="15"/>
        <v>1.81</v>
      </c>
    </row>
    <row r="102" spans="1:10" ht="14.85" customHeight="1" x14ac:dyDescent="0.25">
      <c r="A102" s="187" t="s">
        <v>955</v>
      </c>
      <c r="B102" s="187">
        <v>425</v>
      </c>
      <c r="C102" s="187">
        <v>300</v>
      </c>
      <c r="D102" s="187">
        <v>11.5</v>
      </c>
      <c r="E102" s="187">
        <v>26</v>
      </c>
      <c r="F102" s="187">
        <v>21</v>
      </c>
      <c r="G102" s="187"/>
      <c r="H102" s="171">
        <f t="shared" si="13"/>
        <v>20268.057639766899</v>
      </c>
      <c r="I102" s="171">
        <f t="shared" si="14"/>
        <v>159.10425247217015</v>
      </c>
      <c r="J102" s="166">
        <f t="shared" si="15"/>
        <v>1.859</v>
      </c>
    </row>
    <row r="103" spans="1:10" ht="14.85" customHeight="1" x14ac:dyDescent="0.25">
      <c r="A103" s="187" t="s">
        <v>956</v>
      </c>
      <c r="B103" s="187">
        <v>450</v>
      </c>
      <c r="C103" s="187">
        <v>300</v>
      </c>
      <c r="D103" s="187">
        <v>12</v>
      </c>
      <c r="E103" s="187">
        <v>27</v>
      </c>
      <c r="F103" s="187">
        <v>23</v>
      </c>
      <c r="G103" s="187"/>
      <c r="H103" s="171">
        <f t="shared" si="13"/>
        <v>21406.097486251001</v>
      </c>
      <c r="I103" s="171">
        <f t="shared" si="14"/>
        <v>168.03786526707034</v>
      </c>
      <c r="J103" s="166">
        <f t="shared" si="15"/>
        <v>1.8919999999999999</v>
      </c>
    </row>
    <row r="104" spans="1:10" ht="14.85" customHeight="1" x14ac:dyDescent="0.25">
      <c r="A104" s="187" t="s">
        <v>957</v>
      </c>
      <c r="B104" s="187">
        <v>475</v>
      </c>
      <c r="C104" s="187">
        <v>300</v>
      </c>
      <c r="D104" s="187">
        <v>12.5</v>
      </c>
      <c r="E104" s="187">
        <v>28</v>
      </c>
      <c r="F104" s="187">
        <v>23</v>
      </c>
      <c r="G104" s="187"/>
      <c r="H104" s="171">
        <f t="shared" si="13"/>
        <v>22491.597486251001</v>
      </c>
      <c r="I104" s="171">
        <f t="shared" si="14"/>
        <v>176.55904026707034</v>
      </c>
      <c r="J104" s="166">
        <f t="shared" si="15"/>
        <v>1.9410000000000001</v>
      </c>
    </row>
    <row r="105" spans="1:10" ht="14.85" customHeight="1" x14ac:dyDescent="0.25">
      <c r="A105" s="187" t="s">
        <v>958</v>
      </c>
      <c r="B105" s="187">
        <v>500</v>
      </c>
      <c r="C105" s="187">
        <v>300</v>
      </c>
      <c r="D105" s="187">
        <v>13</v>
      </c>
      <c r="E105" s="187">
        <v>29</v>
      </c>
      <c r="F105" s="187">
        <v>24</v>
      </c>
      <c r="G105" s="187"/>
      <c r="H105" s="171">
        <f t="shared" si="13"/>
        <v>23640.442631532278</v>
      </c>
      <c r="I105" s="171">
        <f t="shared" si="14"/>
        <v>185.5774746575284</v>
      </c>
      <c r="J105" s="166">
        <f t="shared" si="15"/>
        <v>1.982</v>
      </c>
    </row>
    <row r="106" spans="1:10" ht="14.85" customHeight="1" x14ac:dyDescent="0.25">
      <c r="A106" s="187" t="s">
        <v>959</v>
      </c>
      <c r="B106" s="187">
        <v>550</v>
      </c>
      <c r="C106" s="187">
        <v>300</v>
      </c>
      <c r="D106" s="187">
        <v>13.5</v>
      </c>
      <c r="E106" s="187">
        <v>30</v>
      </c>
      <c r="F106" s="187">
        <v>24</v>
      </c>
      <c r="G106" s="187"/>
      <c r="H106" s="171">
        <f t="shared" si="13"/>
        <v>25109.442631532278</v>
      </c>
      <c r="I106" s="171">
        <f t="shared" si="14"/>
        <v>197.10912465752838</v>
      </c>
      <c r="J106" s="166">
        <f t="shared" si="15"/>
        <v>2.081</v>
      </c>
    </row>
    <row r="107" spans="1:10" ht="14.85" customHeight="1" x14ac:dyDescent="0.25">
      <c r="A107" s="187" t="s">
        <v>960</v>
      </c>
      <c r="B107" s="187">
        <v>600</v>
      </c>
      <c r="C107" s="187">
        <v>300</v>
      </c>
      <c r="D107" s="187">
        <v>14</v>
      </c>
      <c r="E107" s="187">
        <v>31</v>
      </c>
      <c r="F107" s="187">
        <v>26</v>
      </c>
      <c r="G107" s="187"/>
      <c r="H107" s="171">
        <f t="shared" si="13"/>
        <v>26712.283366173298</v>
      </c>
      <c r="I107" s="171">
        <f t="shared" si="14"/>
        <v>209.69142442446039</v>
      </c>
      <c r="J107" s="166">
        <f t="shared" si="15"/>
        <v>2.1640000000000001</v>
      </c>
    </row>
    <row r="108" spans="1:10" ht="14.85" customHeight="1" x14ac:dyDescent="0.25">
      <c r="A108" s="128"/>
      <c r="B108" s="128"/>
      <c r="C108" s="128"/>
      <c r="D108" s="128"/>
      <c r="E108" s="128"/>
      <c r="F108" s="128"/>
      <c r="G108" s="128"/>
      <c r="H108" s="128"/>
      <c r="I108" s="128"/>
      <c r="J108" s="142"/>
    </row>
    <row r="109" spans="1:10" ht="14.85" customHeight="1" x14ac:dyDescent="0.25">
      <c r="A109" s="188" t="s">
        <v>961</v>
      </c>
      <c r="B109" s="189"/>
      <c r="C109" s="189" t="s">
        <v>962</v>
      </c>
      <c r="D109" s="189"/>
      <c r="E109" s="189" t="s">
        <v>963</v>
      </c>
      <c r="F109" s="189"/>
      <c r="G109" s="189"/>
      <c r="H109" s="189"/>
      <c r="I109" s="189" t="s">
        <v>964</v>
      </c>
      <c r="J109" s="142"/>
    </row>
    <row r="110" spans="1:10" ht="14.85" customHeight="1" x14ac:dyDescent="0.25">
      <c r="A110" s="187" t="s">
        <v>965</v>
      </c>
      <c r="B110" s="187">
        <v>80</v>
      </c>
      <c r="C110" s="187">
        <v>42</v>
      </c>
      <c r="D110" s="187">
        <v>3.9</v>
      </c>
      <c r="E110" s="187">
        <v>5.9</v>
      </c>
      <c r="F110" s="187">
        <v>3.9</v>
      </c>
      <c r="G110" s="187"/>
      <c r="H110" s="171"/>
      <c r="I110" s="171"/>
      <c r="J110" s="166"/>
    </row>
    <row r="111" spans="1:10" ht="14.85" customHeight="1" x14ac:dyDescent="0.25">
      <c r="A111" s="187" t="s">
        <v>966</v>
      </c>
      <c r="B111" s="187">
        <v>90</v>
      </c>
      <c r="C111" s="187">
        <v>46</v>
      </c>
      <c r="D111" s="187">
        <v>4.2</v>
      </c>
      <c r="E111" s="187">
        <v>6.3</v>
      </c>
      <c r="F111" s="187">
        <v>4.2</v>
      </c>
      <c r="G111" s="187"/>
      <c r="H111" s="171"/>
      <c r="I111" s="171"/>
      <c r="J111" s="166"/>
    </row>
    <row r="112" spans="1:10" ht="14.85" customHeight="1" x14ac:dyDescent="0.25">
      <c r="A112" s="187" t="s">
        <v>967</v>
      </c>
      <c r="B112" s="187">
        <v>100</v>
      </c>
      <c r="C112" s="187">
        <v>50</v>
      </c>
      <c r="D112" s="187">
        <v>4.5</v>
      </c>
      <c r="E112" s="187">
        <v>6.8</v>
      </c>
      <c r="F112" s="187">
        <v>4.5</v>
      </c>
      <c r="G112" s="187"/>
      <c r="H112" s="171"/>
      <c r="I112" s="171"/>
      <c r="J112" s="166"/>
    </row>
    <row r="113" spans="1:10" ht="14.85" customHeight="1" x14ac:dyDescent="0.25">
      <c r="A113" s="187" t="s">
        <v>968</v>
      </c>
      <c r="B113" s="187">
        <v>110</v>
      </c>
      <c r="C113" s="187">
        <v>54</v>
      </c>
      <c r="D113" s="187">
        <v>4.8</v>
      </c>
      <c r="E113" s="187">
        <v>7.2</v>
      </c>
      <c r="F113" s="187">
        <v>4.8</v>
      </c>
      <c r="G113" s="187"/>
      <c r="H113" s="171"/>
      <c r="I113" s="171"/>
      <c r="J113" s="166"/>
    </row>
    <row r="114" spans="1:10" ht="14.85" customHeight="1" x14ac:dyDescent="0.25">
      <c r="A114" s="187" t="s">
        <v>969</v>
      </c>
      <c r="B114" s="187">
        <v>120</v>
      </c>
      <c r="C114" s="187">
        <v>58</v>
      </c>
      <c r="D114" s="187">
        <v>5.0999999999999996</v>
      </c>
      <c r="E114" s="187">
        <v>7.7</v>
      </c>
      <c r="F114" s="187">
        <v>5.0999999999999996</v>
      </c>
      <c r="G114" s="187"/>
      <c r="H114" s="171"/>
      <c r="I114" s="171"/>
      <c r="J114" s="166"/>
    </row>
    <row r="115" spans="1:10" ht="14.85" customHeight="1" x14ac:dyDescent="0.25">
      <c r="A115" s="187" t="s">
        <v>970</v>
      </c>
      <c r="B115" s="187">
        <v>130</v>
      </c>
      <c r="C115" s="187">
        <v>62</v>
      </c>
      <c r="D115" s="187">
        <v>5.4</v>
      </c>
      <c r="E115" s="187">
        <v>8.1</v>
      </c>
      <c r="F115" s="187">
        <v>5.4</v>
      </c>
      <c r="G115" s="187"/>
      <c r="H115" s="171"/>
      <c r="I115" s="171"/>
      <c r="J115" s="166"/>
    </row>
    <row r="116" spans="1:10" ht="14.85" customHeight="1" x14ac:dyDescent="0.25">
      <c r="A116" s="187" t="s">
        <v>971</v>
      </c>
      <c r="B116" s="187">
        <v>140</v>
      </c>
      <c r="C116" s="187">
        <v>66</v>
      </c>
      <c r="D116" s="187">
        <v>5.7</v>
      </c>
      <c r="E116" s="187">
        <v>8.6</v>
      </c>
      <c r="F116" s="187">
        <v>5.7</v>
      </c>
      <c r="G116" s="187"/>
      <c r="H116" s="171"/>
      <c r="I116" s="171"/>
      <c r="J116" s="166"/>
    </row>
    <row r="117" spans="1:10" ht="14.85" customHeight="1" x14ac:dyDescent="0.25">
      <c r="A117" s="187" t="s">
        <v>972</v>
      </c>
      <c r="B117" s="187">
        <v>150</v>
      </c>
      <c r="C117" s="187">
        <v>70</v>
      </c>
      <c r="D117" s="187">
        <v>6</v>
      </c>
      <c r="E117" s="187">
        <v>9</v>
      </c>
      <c r="F117" s="187">
        <v>6</v>
      </c>
      <c r="G117" s="187"/>
      <c r="H117" s="171"/>
      <c r="I117" s="171"/>
      <c r="J117" s="166"/>
    </row>
    <row r="118" spans="1:10" ht="14.85" customHeight="1" x14ac:dyDescent="0.25">
      <c r="A118" s="187" t="s">
        <v>973</v>
      </c>
      <c r="B118" s="187">
        <v>160</v>
      </c>
      <c r="C118" s="187">
        <v>74</v>
      </c>
      <c r="D118" s="187">
        <v>6.3</v>
      </c>
      <c r="E118" s="187">
        <v>9.5</v>
      </c>
      <c r="F118" s="187">
        <v>6.3</v>
      </c>
      <c r="G118" s="187"/>
      <c r="H118" s="171"/>
      <c r="I118" s="171"/>
      <c r="J118" s="166"/>
    </row>
    <row r="119" spans="1:10" ht="14.85" customHeight="1" x14ac:dyDescent="0.25">
      <c r="A119" s="187" t="s">
        <v>974</v>
      </c>
      <c r="B119" s="187">
        <v>170</v>
      </c>
      <c r="C119" s="187">
        <v>78</v>
      </c>
      <c r="D119" s="187">
        <v>6.6</v>
      </c>
      <c r="E119" s="187">
        <v>9.9</v>
      </c>
      <c r="F119" s="187">
        <v>6.6</v>
      </c>
      <c r="G119" s="187"/>
      <c r="H119" s="171"/>
      <c r="I119" s="171"/>
      <c r="J119" s="166"/>
    </row>
    <row r="120" spans="1:10" ht="14.85" customHeight="1" x14ac:dyDescent="0.25">
      <c r="A120" s="187" t="s">
        <v>975</v>
      </c>
      <c r="B120" s="187">
        <v>180</v>
      </c>
      <c r="C120" s="187">
        <v>82</v>
      </c>
      <c r="D120" s="187">
        <v>6.9</v>
      </c>
      <c r="E120" s="187">
        <v>10.4</v>
      </c>
      <c r="F120" s="187">
        <v>6.9</v>
      </c>
      <c r="G120" s="187"/>
      <c r="H120" s="171"/>
      <c r="I120" s="171"/>
      <c r="J120" s="166"/>
    </row>
    <row r="121" spans="1:10" ht="14.85" customHeight="1" x14ac:dyDescent="0.25">
      <c r="A121" s="187" t="s">
        <v>976</v>
      </c>
      <c r="B121" s="187">
        <v>190</v>
      </c>
      <c r="C121" s="187">
        <v>86</v>
      </c>
      <c r="D121" s="187">
        <v>7.2</v>
      </c>
      <c r="E121" s="187">
        <v>10.8</v>
      </c>
      <c r="F121" s="187">
        <v>7.2</v>
      </c>
      <c r="G121" s="187"/>
      <c r="H121" s="171"/>
      <c r="I121" s="171"/>
      <c r="J121" s="166"/>
    </row>
    <row r="122" spans="1:10" ht="14.85" customHeight="1" x14ac:dyDescent="0.25">
      <c r="A122" s="187" t="s">
        <v>977</v>
      </c>
      <c r="B122" s="187">
        <v>200</v>
      </c>
      <c r="C122" s="187">
        <v>90</v>
      </c>
      <c r="D122" s="187">
        <v>7.5</v>
      </c>
      <c r="E122" s="187">
        <v>11.3</v>
      </c>
      <c r="F122" s="187">
        <v>7.5</v>
      </c>
      <c r="G122" s="187"/>
      <c r="H122" s="171"/>
      <c r="I122" s="171"/>
      <c r="J122" s="166"/>
    </row>
    <row r="123" spans="1:10" ht="14.85" customHeight="1" x14ac:dyDescent="0.25">
      <c r="A123" s="187" t="s">
        <v>978</v>
      </c>
      <c r="B123" s="187">
        <v>210</v>
      </c>
      <c r="C123" s="187">
        <v>94</v>
      </c>
      <c r="D123" s="187">
        <v>7.8</v>
      </c>
      <c r="E123" s="187">
        <v>11.7</v>
      </c>
      <c r="F123" s="187">
        <v>7.8</v>
      </c>
      <c r="G123" s="187"/>
      <c r="H123" s="171"/>
      <c r="I123" s="171"/>
      <c r="J123" s="166"/>
    </row>
    <row r="124" spans="1:10" ht="14.85" customHeight="1" x14ac:dyDescent="0.25">
      <c r="A124" s="187" t="s">
        <v>979</v>
      </c>
      <c r="B124" s="187">
        <v>220</v>
      </c>
      <c r="C124" s="187">
        <v>98</v>
      </c>
      <c r="D124" s="187">
        <v>8.1</v>
      </c>
      <c r="E124" s="187">
        <v>12.2</v>
      </c>
      <c r="F124" s="187">
        <v>8.1</v>
      </c>
      <c r="G124" s="187"/>
      <c r="H124" s="171"/>
      <c r="I124" s="171"/>
      <c r="J124" s="166"/>
    </row>
    <row r="125" spans="1:10" ht="14.85" customHeight="1" x14ac:dyDescent="0.25">
      <c r="A125" s="187" t="s">
        <v>980</v>
      </c>
      <c r="B125" s="187">
        <v>230</v>
      </c>
      <c r="C125" s="187">
        <v>102</v>
      </c>
      <c r="D125" s="187">
        <v>8.4</v>
      </c>
      <c r="E125" s="187">
        <v>12.6</v>
      </c>
      <c r="F125" s="187">
        <v>8.4</v>
      </c>
      <c r="G125" s="187"/>
      <c r="H125" s="171"/>
      <c r="I125" s="171"/>
      <c r="J125" s="166"/>
    </row>
    <row r="126" spans="1:10" ht="14.85" customHeight="1" x14ac:dyDescent="0.25">
      <c r="A126" s="187" t="s">
        <v>981</v>
      </c>
      <c r="B126" s="187">
        <v>240</v>
      </c>
      <c r="C126" s="187">
        <v>106</v>
      </c>
      <c r="D126" s="187">
        <v>8.6999999999999993</v>
      </c>
      <c r="E126" s="187">
        <v>13.1</v>
      </c>
      <c r="F126" s="187">
        <v>8.6999999999999993</v>
      </c>
      <c r="G126" s="187"/>
      <c r="H126" s="171"/>
      <c r="I126" s="171"/>
      <c r="J126" s="166"/>
    </row>
    <row r="127" spans="1:10" ht="14.85" customHeight="1" x14ac:dyDescent="0.25">
      <c r="A127" s="187" t="s">
        <v>982</v>
      </c>
      <c r="B127" s="187">
        <v>250</v>
      </c>
      <c r="C127" s="187">
        <v>110</v>
      </c>
      <c r="D127" s="187">
        <v>9</v>
      </c>
      <c r="E127" s="187">
        <v>13.6</v>
      </c>
      <c r="F127" s="187">
        <v>9</v>
      </c>
      <c r="G127" s="187"/>
      <c r="H127" s="171"/>
      <c r="I127" s="171"/>
      <c r="J127" s="166"/>
    </row>
    <row r="128" spans="1:10" ht="14.85" customHeight="1" x14ac:dyDescent="0.25">
      <c r="A128" s="187" t="s">
        <v>983</v>
      </c>
      <c r="B128" s="187">
        <v>260</v>
      </c>
      <c r="C128" s="187">
        <v>113</v>
      </c>
      <c r="D128" s="187">
        <v>9.4</v>
      </c>
      <c r="E128" s="187">
        <v>14.1</v>
      </c>
      <c r="F128" s="187">
        <v>9.4</v>
      </c>
      <c r="G128" s="187"/>
      <c r="H128" s="171"/>
      <c r="I128" s="171"/>
      <c r="J128" s="166"/>
    </row>
    <row r="129" spans="1:10" ht="14.85" customHeight="1" x14ac:dyDescent="0.25">
      <c r="A129" s="187" t="s">
        <v>984</v>
      </c>
      <c r="B129" s="187">
        <v>270</v>
      </c>
      <c r="C129" s="187">
        <v>116</v>
      </c>
      <c r="D129" s="187">
        <v>9.6999999999999993</v>
      </c>
      <c r="E129" s="187">
        <v>14.7</v>
      </c>
      <c r="F129" s="187">
        <v>9.6999999999999993</v>
      </c>
      <c r="G129" s="187"/>
      <c r="H129" s="171"/>
      <c r="I129" s="171"/>
      <c r="J129" s="166"/>
    </row>
    <row r="130" spans="1:10" ht="14.85" customHeight="1" x14ac:dyDescent="0.25">
      <c r="A130" s="187" t="s">
        <v>985</v>
      </c>
      <c r="B130" s="187">
        <v>280</v>
      </c>
      <c r="C130" s="187">
        <v>119</v>
      </c>
      <c r="D130" s="187">
        <v>10.1</v>
      </c>
      <c r="E130" s="187">
        <v>15.2</v>
      </c>
      <c r="F130" s="187">
        <v>10.1</v>
      </c>
      <c r="G130" s="187"/>
      <c r="H130" s="171"/>
      <c r="I130" s="171"/>
      <c r="J130" s="166"/>
    </row>
    <row r="131" spans="1:10" ht="14.85" customHeight="1" x14ac:dyDescent="0.25">
      <c r="A131" s="187" t="s">
        <v>986</v>
      </c>
      <c r="B131" s="187">
        <v>290</v>
      </c>
      <c r="C131" s="187">
        <v>122</v>
      </c>
      <c r="D131" s="187">
        <v>10.4</v>
      </c>
      <c r="E131" s="187">
        <v>15.7</v>
      </c>
      <c r="F131" s="187">
        <v>10.4</v>
      </c>
      <c r="G131" s="187"/>
      <c r="H131" s="171"/>
      <c r="I131" s="171"/>
      <c r="J131" s="166"/>
    </row>
    <row r="132" spans="1:10" ht="14.85" customHeight="1" x14ac:dyDescent="0.25">
      <c r="A132" s="187" t="s">
        <v>987</v>
      </c>
      <c r="B132" s="187">
        <v>300</v>
      </c>
      <c r="C132" s="187">
        <v>125</v>
      </c>
      <c r="D132" s="187">
        <v>10.8</v>
      </c>
      <c r="E132" s="187">
        <v>16.2</v>
      </c>
      <c r="F132" s="187">
        <v>10.8</v>
      </c>
      <c r="G132" s="187"/>
      <c r="H132" s="171"/>
      <c r="I132" s="171"/>
      <c r="J132" s="166"/>
    </row>
    <row r="133" spans="1:10" ht="14.85" customHeight="1" x14ac:dyDescent="0.25">
      <c r="A133" s="187" t="s">
        <v>988</v>
      </c>
      <c r="B133" s="187">
        <v>320</v>
      </c>
      <c r="C133" s="187">
        <v>131</v>
      </c>
      <c r="D133" s="187">
        <v>11.5</v>
      </c>
      <c r="E133" s="187">
        <v>17.3</v>
      </c>
      <c r="F133" s="187">
        <v>11.5</v>
      </c>
      <c r="G133" s="187"/>
      <c r="H133" s="171"/>
      <c r="I133" s="171"/>
      <c r="J133" s="166"/>
    </row>
    <row r="134" spans="1:10" ht="14.85" customHeight="1" x14ac:dyDescent="0.25">
      <c r="A134" s="187" t="s">
        <v>989</v>
      </c>
      <c r="B134" s="187">
        <v>340</v>
      </c>
      <c r="C134" s="187">
        <v>137</v>
      </c>
      <c r="D134" s="187">
        <v>12.2</v>
      </c>
      <c r="E134" s="187">
        <v>18.3</v>
      </c>
      <c r="F134" s="187">
        <v>12.2</v>
      </c>
      <c r="G134" s="187"/>
      <c r="H134" s="171"/>
      <c r="I134" s="171"/>
      <c r="J134" s="166"/>
    </row>
    <row r="135" spans="1:10" ht="14.85" customHeight="1" x14ac:dyDescent="0.25">
      <c r="A135" s="187" t="s">
        <v>990</v>
      </c>
      <c r="B135" s="187">
        <v>360</v>
      </c>
      <c r="C135" s="187">
        <v>143</v>
      </c>
      <c r="D135" s="187">
        <v>13</v>
      </c>
      <c r="E135" s="187">
        <v>19.5</v>
      </c>
      <c r="F135" s="187">
        <v>13</v>
      </c>
      <c r="G135" s="187"/>
      <c r="H135" s="171"/>
      <c r="I135" s="171"/>
      <c r="J135" s="166"/>
    </row>
    <row r="136" spans="1:10" ht="14.85" customHeight="1" x14ac:dyDescent="0.25">
      <c r="A136" s="187" t="s">
        <v>991</v>
      </c>
      <c r="B136" s="187">
        <v>380</v>
      </c>
      <c r="C136" s="187">
        <v>149</v>
      </c>
      <c r="D136" s="187">
        <v>13.7</v>
      </c>
      <c r="E136" s="187">
        <v>20.5</v>
      </c>
      <c r="F136" s="187">
        <v>13.7</v>
      </c>
      <c r="G136" s="187"/>
      <c r="H136" s="171"/>
      <c r="I136" s="171"/>
      <c r="J136" s="166"/>
    </row>
    <row r="137" spans="1:10" ht="14.85" customHeight="1" x14ac:dyDescent="0.25">
      <c r="A137" s="187" t="s">
        <v>992</v>
      </c>
      <c r="B137" s="187">
        <v>400</v>
      </c>
      <c r="C137" s="187">
        <v>155</v>
      </c>
      <c r="D137" s="187">
        <v>14.4</v>
      </c>
      <c r="E137" s="187">
        <v>21.6</v>
      </c>
      <c r="F137" s="187">
        <v>14.4</v>
      </c>
      <c r="G137" s="187"/>
      <c r="H137" s="171"/>
      <c r="I137" s="171"/>
      <c r="J137" s="166"/>
    </row>
    <row r="138" spans="1:10" ht="14.85" customHeight="1" x14ac:dyDescent="0.25">
      <c r="A138" s="187" t="s">
        <v>993</v>
      </c>
      <c r="B138" s="187">
        <v>425</v>
      </c>
      <c r="C138" s="187">
        <v>163</v>
      </c>
      <c r="D138" s="187">
        <v>15.3</v>
      </c>
      <c r="E138" s="187">
        <v>23</v>
      </c>
      <c r="F138" s="187">
        <v>15.3</v>
      </c>
      <c r="G138" s="187"/>
      <c r="H138" s="171"/>
      <c r="I138" s="171"/>
      <c r="J138" s="166"/>
    </row>
    <row r="139" spans="1:10" ht="14.85" customHeight="1" x14ac:dyDescent="0.25">
      <c r="A139" s="187" t="s">
        <v>994</v>
      </c>
      <c r="B139" s="187">
        <v>450</v>
      </c>
      <c r="C139" s="187">
        <v>170</v>
      </c>
      <c r="D139" s="187">
        <v>16.2</v>
      </c>
      <c r="E139" s="187">
        <v>24.3</v>
      </c>
      <c r="F139" s="187">
        <v>16.2</v>
      </c>
      <c r="G139" s="187"/>
      <c r="H139" s="171"/>
      <c r="I139" s="171"/>
      <c r="J139" s="166"/>
    </row>
    <row r="140" spans="1:10" ht="14.85" customHeight="1" x14ac:dyDescent="0.25">
      <c r="A140" s="187" t="s">
        <v>995</v>
      </c>
      <c r="B140" s="187">
        <v>475</v>
      </c>
      <c r="C140" s="187">
        <v>178</v>
      </c>
      <c r="D140" s="187">
        <v>17.100000000000001</v>
      </c>
      <c r="E140" s="187">
        <v>25.6</v>
      </c>
      <c r="F140" s="187">
        <v>17.100000000000001</v>
      </c>
      <c r="G140" s="187"/>
      <c r="H140" s="171"/>
      <c r="I140" s="171"/>
      <c r="J140" s="166"/>
    </row>
    <row r="141" spans="1:10" ht="14.85" customHeight="1" x14ac:dyDescent="0.25">
      <c r="A141" s="187" t="s">
        <v>996</v>
      </c>
      <c r="B141" s="187">
        <v>500</v>
      </c>
      <c r="C141" s="187">
        <v>185</v>
      </c>
      <c r="D141" s="187">
        <v>18</v>
      </c>
      <c r="E141" s="187">
        <v>27</v>
      </c>
      <c r="F141" s="187">
        <v>18</v>
      </c>
      <c r="G141" s="187"/>
      <c r="H141" s="171"/>
      <c r="I141" s="171"/>
      <c r="J141" s="166"/>
    </row>
    <row r="142" spans="1:10" ht="14.85" customHeight="1" x14ac:dyDescent="0.25">
      <c r="A142" s="187" t="s">
        <v>997</v>
      </c>
      <c r="B142" s="187">
        <v>550</v>
      </c>
      <c r="C142" s="187">
        <v>200</v>
      </c>
      <c r="D142" s="187">
        <v>19</v>
      </c>
      <c r="E142" s="187">
        <v>30</v>
      </c>
      <c r="F142" s="187">
        <v>19</v>
      </c>
      <c r="G142" s="187"/>
      <c r="H142" s="171"/>
      <c r="I142" s="171"/>
      <c r="J142" s="166"/>
    </row>
    <row r="143" spans="1:10" ht="14.85" customHeight="1" x14ac:dyDescent="0.25">
      <c r="A143" s="187" t="s">
        <v>998</v>
      </c>
      <c r="B143" s="187">
        <v>600</v>
      </c>
      <c r="C143" s="187">
        <v>215</v>
      </c>
      <c r="D143" s="187">
        <v>21.6</v>
      </c>
      <c r="E143" s="187">
        <v>32.4</v>
      </c>
      <c r="F143" s="187">
        <v>21.6</v>
      </c>
      <c r="G143" s="187"/>
      <c r="H143" s="171"/>
      <c r="I143" s="171"/>
      <c r="J143" s="166"/>
    </row>
    <row r="144" spans="1:10" ht="14.85" customHeight="1" x14ac:dyDescent="0.25">
      <c r="A144" s="128"/>
      <c r="B144" s="128"/>
      <c r="C144" s="128"/>
      <c r="D144" s="128"/>
      <c r="E144" s="128"/>
      <c r="F144" s="128"/>
      <c r="G144" s="128"/>
      <c r="H144" s="128"/>
      <c r="I144" s="128"/>
      <c r="J144" s="142"/>
    </row>
    <row r="145" spans="1:10" ht="14.85" customHeight="1" x14ac:dyDescent="0.25">
      <c r="A145" s="188" t="s">
        <v>999</v>
      </c>
      <c r="B145" s="189"/>
      <c r="C145" s="189" t="s">
        <v>1000</v>
      </c>
      <c r="D145" s="189"/>
      <c r="E145" s="189" t="s">
        <v>964</v>
      </c>
      <c r="F145" s="189"/>
      <c r="G145" s="189"/>
      <c r="H145" s="128"/>
      <c r="I145" s="128"/>
      <c r="J145" s="142"/>
    </row>
    <row r="146" spans="1:10" ht="14.85" customHeight="1" x14ac:dyDescent="0.25">
      <c r="A146" s="187" t="s">
        <v>1001</v>
      </c>
      <c r="B146" s="187">
        <v>180</v>
      </c>
      <c r="C146" s="187">
        <v>180</v>
      </c>
      <c r="D146" s="187">
        <v>8.5</v>
      </c>
      <c r="E146" s="187">
        <v>16.72</v>
      </c>
      <c r="F146" s="187">
        <v>8.5</v>
      </c>
      <c r="G146" s="187"/>
      <c r="H146" s="171"/>
      <c r="I146" s="171"/>
      <c r="J146" s="166"/>
    </row>
    <row r="147" spans="1:10" ht="14.85" customHeight="1" x14ac:dyDescent="0.25">
      <c r="A147" s="187" t="s">
        <v>1002</v>
      </c>
      <c r="B147" s="187">
        <v>200</v>
      </c>
      <c r="C147" s="187">
        <v>200</v>
      </c>
      <c r="D147" s="187">
        <v>8.5</v>
      </c>
      <c r="E147" s="187">
        <v>18.12</v>
      </c>
      <c r="F147" s="187">
        <v>8.5</v>
      </c>
      <c r="G147" s="187"/>
      <c r="H147" s="171"/>
      <c r="I147" s="171"/>
      <c r="J147" s="166"/>
    </row>
    <row r="148" spans="1:10" ht="14.85" customHeight="1" x14ac:dyDescent="0.25">
      <c r="A148" s="187" t="s">
        <v>1003</v>
      </c>
      <c r="B148" s="187">
        <v>220</v>
      </c>
      <c r="C148" s="187">
        <v>220</v>
      </c>
      <c r="D148" s="187">
        <v>9</v>
      </c>
      <c r="E148" s="187">
        <v>19.5</v>
      </c>
      <c r="F148" s="187">
        <v>9</v>
      </c>
      <c r="G148" s="187"/>
      <c r="H148" s="171"/>
      <c r="I148" s="171"/>
      <c r="J148" s="166"/>
    </row>
    <row r="149" spans="1:10" ht="14.85" customHeight="1" x14ac:dyDescent="0.25">
      <c r="A149" s="187" t="s">
        <v>1004</v>
      </c>
      <c r="B149" s="187">
        <v>240</v>
      </c>
      <c r="C149" s="187">
        <v>240</v>
      </c>
      <c r="D149" s="187">
        <v>10</v>
      </c>
      <c r="E149" s="187">
        <v>20.85</v>
      </c>
      <c r="F149" s="187">
        <v>10</v>
      </c>
      <c r="G149" s="187"/>
      <c r="H149" s="171"/>
      <c r="I149" s="171"/>
      <c r="J149" s="166"/>
    </row>
    <row r="150" spans="1:10" ht="14.85" customHeight="1" x14ac:dyDescent="0.25">
      <c r="A150" s="187" t="s">
        <v>1005</v>
      </c>
      <c r="B150" s="187">
        <v>250</v>
      </c>
      <c r="C150" s="187">
        <v>250</v>
      </c>
      <c r="D150" s="187">
        <v>10.5</v>
      </c>
      <c r="E150" s="187">
        <v>21.7</v>
      </c>
      <c r="F150" s="187">
        <v>10.5</v>
      </c>
      <c r="G150" s="187"/>
      <c r="H150" s="171"/>
      <c r="I150" s="171"/>
      <c r="J150" s="166"/>
    </row>
    <row r="151" spans="1:10" ht="14.85" customHeight="1" x14ac:dyDescent="0.25">
      <c r="A151" s="187" t="s">
        <v>1006</v>
      </c>
      <c r="B151" s="187">
        <v>260</v>
      </c>
      <c r="C151" s="187">
        <v>260</v>
      </c>
      <c r="D151" s="187">
        <v>11</v>
      </c>
      <c r="E151" s="187">
        <v>22.9</v>
      </c>
      <c r="F151" s="187">
        <v>11</v>
      </c>
      <c r="G151" s="187"/>
      <c r="H151" s="171"/>
      <c r="I151" s="171"/>
      <c r="J151" s="166"/>
    </row>
    <row r="152" spans="1:10" ht="14.85" customHeight="1" x14ac:dyDescent="0.25">
      <c r="A152" s="187" t="s">
        <v>1007</v>
      </c>
      <c r="B152" s="187">
        <v>270</v>
      </c>
      <c r="C152" s="187">
        <v>270</v>
      </c>
      <c r="D152" s="187">
        <v>11.25</v>
      </c>
      <c r="E152" s="187">
        <v>23.6</v>
      </c>
      <c r="F152" s="187">
        <v>11.25</v>
      </c>
      <c r="G152" s="187"/>
      <c r="H152" s="171"/>
      <c r="I152" s="171"/>
      <c r="J152" s="166"/>
    </row>
    <row r="153" spans="1:10" ht="14.85" customHeight="1" x14ac:dyDescent="0.25">
      <c r="A153" s="187" t="s">
        <v>1008</v>
      </c>
      <c r="B153" s="187">
        <v>280</v>
      </c>
      <c r="C153" s="187">
        <v>280</v>
      </c>
      <c r="D153" s="187">
        <v>11.5</v>
      </c>
      <c r="E153" s="187">
        <v>24.4</v>
      </c>
      <c r="F153" s="187">
        <v>11.5</v>
      </c>
      <c r="G153" s="187"/>
      <c r="H153" s="171"/>
      <c r="I153" s="171"/>
      <c r="J153" s="166"/>
    </row>
    <row r="154" spans="1:10" ht="14.85" customHeight="1" x14ac:dyDescent="0.25">
      <c r="A154" s="187" t="s">
        <v>1009</v>
      </c>
      <c r="B154" s="187">
        <v>290</v>
      </c>
      <c r="C154" s="187">
        <v>290</v>
      </c>
      <c r="D154" s="187">
        <v>12</v>
      </c>
      <c r="E154" s="187">
        <v>25.2</v>
      </c>
      <c r="F154" s="187">
        <v>12</v>
      </c>
      <c r="G154" s="187"/>
      <c r="H154" s="171"/>
      <c r="I154" s="171"/>
      <c r="J154" s="166"/>
    </row>
    <row r="155" spans="1:10" ht="14.85" customHeight="1" x14ac:dyDescent="0.25">
      <c r="A155" s="187" t="s">
        <v>1010</v>
      </c>
      <c r="B155" s="187">
        <v>300</v>
      </c>
      <c r="C155" s="187">
        <v>300</v>
      </c>
      <c r="D155" s="187">
        <v>12.5</v>
      </c>
      <c r="E155" s="187">
        <v>26.25</v>
      </c>
      <c r="F155" s="187">
        <v>12.5</v>
      </c>
      <c r="G155" s="187"/>
      <c r="H155" s="171"/>
      <c r="I155" s="171"/>
      <c r="J155" s="166"/>
    </row>
    <row r="156" spans="1:10" ht="14.85" customHeight="1" x14ac:dyDescent="0.25">
      <c r="A156" s="187" t="s">
        <v>1011</v>
      </c>
      <c r="B156" s="187">
        <v>320</v>
      </c>
      <c r="C156" s="187">
        <v>300</v>
      </c>
      <c r="D156" s="187">
        <v>13</v>
      </c>
      <c r="E156" s="187">
        <v>27</v>
      </c>
      <c r="F156" s="187">
        <v>13</v>
      </c>
      <c r="G156" s="187"/>
      <c r="H156" s="171"/>
      <c r="I156" s="171"/>
      <c r="J156" s="166"/>
    </row>
    <row r="157" spans="1:10" ht="14.85" customHeight="1" x14ac:dyDescent="0.25">
      <c r="A157" s="187" t="s">
        <v>1012</v>
      </c>
      <c r="B157" s="187">
        <v>340</v>
      </c>
      <c r="C157" s="187">
        <v>300</v>
      </c>
      <c r="D157" s="187">
        <v>13.4</v>
      </c>
      <c r="E157" s="187">
        <v>27.5</v>
      </c>
      <c r="F157" s="187">
        <v>13.4</v>
      </c>
      <c r="G157" s="187"/>
      <c r="H157" s="171"/>
      <c r="I157" s="171"/>
      <c r="J157" s="166"/>
    </row>
    <row r="158" spans="1:10" ht="14.85" customHeight="1" x14ac:dyDescent="0.25">
      <c r="A158" s="187" t="s">
        <v>1013</v>
      </c>
      <c r="B158" s="187">
        <v>360</v>
      </c>
      <c r="C158" s="187">
        <v>300</v>
      </c>
      <c r="D158" s="187">
        <v>14.2</v>
      </c>
      <c r="E158" s="187">
        <v>29</v>
      </c>
      <c r="F158" s="187">
        <v>14.2</v>
      </c>
      <c r="G158" s="187"/>
      <c r="H158" s="171"/>
      <c r="I158" s="171"/>
      <c r="J158" s="166"/>
    </row>
    <row r="159" spans="1:10" ht="14.85" customHeight="1" x14ac:dyDescent="0.25">
      <c r="A159" s="187" t="s">
        <v>1014</v>
      </c>
      <c r="B159" s="187">
        <v>380</v>
      </c>
      <c r="C159" s="187">
        <v>300</v>
      </c>
      <c r="D159" s="187">
        <v>14.8</v>
      </c>
      <c r="E159" s="187">
        <v>29.8</v>
      </c>
      <c r="F159" s="187">
        <v>14.8</v>
      </c>
      <c r="G159" s="187"/>
      <c r="H159" s="171"/>
      <c r="I159" s="171"/>
      <c r="J159" s="166"/>
    </row>
    <row r="160" spans="1:10" ht="14.85" customHeight="1" x14ac:dyDescent="0.25">
      <c r="A160" s="187" t="s">
        <v>1015</v>
      </c>
      <c r="B160" s="187">
        <v>400</v>
      </c>
      <c r="C160" s="187">
        <v>300</v>
      </c>
      <c r="D160" s="187">
        <v>15.5</v>
      </c>
      <c r="E160" s="187">
        <v>31</v>
      </c>
      <c r="F160" s="187">
        <v>15.5</v>
      </c>
      <c r="G160" s="187"/>
      <c r="H160" s="171"/>
      <c r="I160" s="171"/>
      <c r="J160" s="166"/>
    </row>
    <row r="161" spans="1:10" ht="14.85" customHeight="1" x14ac:dyDescent="0.25">
      <c r="A161" s="187" t="s">
        <v>1016</v>
      </c>
      <c r="B161" s="187">
        <v>425</v>
      </c>
      <c r="C161" s="187">
        <v>300</v>
      </c>
      <c r="D161" s="187">
        <v>16</v>
      </c>
      <c r="E161" s="187">
        <v>31.75</v>
      </c>
      <c r="F161" s="187">
        <v>16</v>
      </c>
      <c r="G161" s="187"/>
      <c r="H161" s="171"/>
      <c r="I161" s="171"/>
      <c r="J161" s="166"/>
    </row>
    <row r="162" spans="1:10" ht="14.85" customHeight="1" x14ac:dyDescent="0.25">
      <c r="A162" s="187" t="s">
        <v>1017</v>
      </c>
      <c r="B162" s="187">
        <v>450</v>
      </c>
      <c r="C162" s="187">
        <v>300</v>
      </c>
      <c r="D162" s="187">
        <v>17</v>
      </c>
      <c r="E162" s="187">
        <v>33</v>
      </c>
      <c r="F162" s="187">
        <v>17</v>
      </c>
      <c r="G162" s="187"/>
      <c r="H162" s="171"/>
      <c r="I162" s="171"/>
      <c r="J162" s="166"/>
    </row>
    <row r="163" spans="1:10" ht="14.85" customHeight="1" x14ac:dyDescent="0.25">
      <c r="A163" s="187" t="s">
        <v>1018</v>
      </c>
      <c r="B163" s="187">
        <v>475</v>
      </c>
      <c r="C163" s="187">
        <v>300</v>
      </c>
      <c r="D163" s="187">
        <v>17.600000000000001</v>
      </c>
      <c r="E163" s="187">
        <v>34</v>
      </c>
      <c r="F163" s="187">
        <v>17.600000000000001</v>
      </c>
      <c r="G163" s="187"/>
      <c r="H163" s="171"/>
      <c r="I163" s="171"/>
      <c r="J163" s="166"/>
    </row>
    <row r="164" spans="1:10" ht="14.85" customHeight="1" x14ac:dyDescent="0.25">
      <c r="A164" s="187" t="s">
        <v>1019</v>
      </c>
      <c r="B164" s="187">
        <v>500</v>
      </c>
      <c r="C164" s="187">
        <v>300</v>
      </c>
      <c r="D164" s="187">
        <v>19.399999999999999</v>
      </c>
      <c r="E164" s="187">
        <v>35.200000000000003</v>
      </c>
      <c r="F164" s="187">
        <v>19.399999999999999</v>
      </c>
      <c r="G164" s="187"/>
      <c r="H164" s="171"/>
      <c r="I164" s="171"/>
      <c r="J164" s="166"/>
    </row>
    <row r="165" spans="1:10" ht="14.85" customHeight="1" x14ac:dyDescent="0.25">
      <c r="A165" s="187" t="s">
        <v>1020</v>
      </c>
      <c r="B165" s="187">
        <v>550</v>
      </c>
      <c r="C165" s="187">
        <v>300</v>
      </c>
      <c r="D165" s="187">
        <v>20.6</v>
      </c>
      <c r="E165" s="187">
        <v>37</v>
      </c>
      <c r="F165" s="187">
        <v>20.6</v>
      </c>
      <c r="G165" s="187"/>
      <c r="H165" s="171"/>
      <c r="I165" s="171"/>
      <c r="J165" s="166"/>
    </row>
    <row r="166" spans="1:10" ht="14.85" customHeight="1" x14ac:dyDescent="0.25">
      <c r="A166" s="187" t="s">
        <v>1021</v>
      </c>
      <c r="B166" s="187">
        <v>650</v>
      </c>
      <c r="C166" s="187">
        <v>300</v>
      </c>
      <c r="D166" s="187">
        <v>21.1</v>
      </c>
      <c r="E166" s="187">
        <v>37.5</v>
      </c>
      <c r="F166" s="187">
        <v>21.1</v>
      </c>
      <c r="G166" s="187"/>
      <c r="H166" s="171"/>
      <c r="I166" s="171"/>
      <c r="J166" s="166"/>
    </row>
    <row r="167" spans="1:10" ht="14.85" customHeight="1" x14ac:dyDescent="0.25">
      <c r="A167" s="187" t="s">
        <v>1022</v>
      </c>
      <c r="B167" s="187">
        <v>750</v>
      </c>
      <c r="C167" s="187">
        <v>300</v>
      </c>
      <c r="D167" s="187">
        <v>21.1</v>
      </c>
      <c r="E167" s="187">
        <v>37.5</v>
      </c>
      <c r="F167" s="187">
        <v>21.1</v>
      </c>
      <c r="G167" s="187"/>
      <c r="H167" s="171"/>
      <c r="I167" s="171"/>
      <c r="J167" s="166"/>
    </row>
    <row r="169" spans="1:10" ht="12.75" customHeight="1" x14ac:dyDescent="0.25">
      <c r="A169" s="188" t="s">
        <v>999</v>
      </c>
      <c r="B169" s="189"/>
      <c r="C169" s="189"/>
      <c r="D169" s="189"/>
      <c r="E169" s="189"/>
      <c r="F169" s="189"/>
      <c r="G169" s="189"/>
      <c r="H169" s="128"/>
      <c r="I169" s="128"/>
      <c r="J169" s="142"/>
    </row>
    <row r="170" spans="1:10" ht="12.75" customHeight="1" x14ac:dyDescent="0.25">
      <c r="A170" s="187" t="s">
        <v>1023</v>
      </c>
      <c r="B170" s="187">
        <v>164</v>
      </c>
      <c r="C170" s="187">
        <v>148</v>
      </c>
      <c r="D170" s="187">
        <v>16</v>
      </c>
      <c r="E170" s="187">
        <v>24</v>
      </c>
      <c r="F170" s="187">
        <v>12</v>
      </c>
      <c r="G170" s="187"/>
      <c r="H170" s="171">
        <f t="shared" ref="H170:H198" si="16">(C170*E170)*2+D170*(B170-2*E170)+(F170*F170-0.25*PI()*F170*F170)*4</f>
        <v>9083.6106578830695</v>
      </c>
      <c r="I170" s="171">
        <f t="shared" ref="I170:I198" si="17">(H170/1000000)*$C$2</f>
        <v>71.306343664382098</v>
      </c>
      <c r="J170" s="166">
        <f t="shared" ref="J170:J198" si="18">(2*C170+4*E170+2*(B170-2*E170-2*F170)+2*(C170-D170-2*F170))/1000</f>
        <v>0.79200000000000004</v>
      </c>
    </row>
    <row r="171" spans="1:10" ht="12.75" customHeight="1" x14ac:dyDescent="0.25">
      <c r="A171" s="187" t="s">
        <v>1024</v>
      </c>
      <c r="B171" s="187">
        <v>182</v>
      </c>
      <c r="C171" s="187">
        <v>167</v>
      </c>
      <c r="D171" s="187">
        <v>16</v>
      </c>
      <c r="E171" s="187">
        <v>25</v>
      </c>
      <c r="F171" s="187">
        <v>14</v>
      </c>
      <c r="G171" s="187"/>
      <c r="H171" s="171">
        <f t="shared" si="16"/>
        <v>10630.247839896401</v>
      </c>
      <c r="I171" s="171">
        <f t="shared" si="17"/>
        <v>83.447445543186745</v>
      </c>
      <c r="J171" s="166">
        <f t="shared" si="18"/>
        <v>0.88800000000000001</v>
      </c>
    </row>
    <row r="172" spans="1:10" ht="12.75" customHeight="1" x14ac:dyDescent="0.25">
      <c r="A172" s="187" t="s">
        <v>1025</v>
      </c>
      <c r="B172" s="187">
        <v>202</v>
      </c>
      <c r="C172" s="187">
        <v>187</v>
      </c>
      <c r="D172" s="187">
        <v>16</v>
      </c>
      <c r="E172" s="187">
        <v>25</v>
      </c>
      <c r="F172" s="187">
        <v>14</v>
      </c>
      <c r="G172" s="187"/>
      <c r="H172" s="171">
        <f t="shared" si="16"/>
        <v>11950.247839896401</v>
      </c>
      <c r="I172" s="171">
        <f t="shared" si="17"/>
        <v>93.809445543186754</v>
      </c>
      <c r="J172" s="166">
        <f t="shared" si="18"/>
        <v>1.008</v>
      </c>
    </row>
    <row r="173" spans="1:10" ht="12.75" customHeight="1" x14ac:dyDescent="0.25">
      <c r="A173" s="187" t="s">
        <v>1026</v>
      </c>
      <c r="B173" s="187">
        <v>220</v>
      </c>
      <c r="C173" s="187">
        <v>206</v>
      </c>
      <c r="D173" s="187">
        <v>16</v>
      </c>
      <c r="E173" s="187">
        <v>26</v>
      </c>
      <c r="F173" s="187">
        <v>15</v>
      </c>
      <c r="G173" s="187"/>
      <c r="H173" s="171">
        <f t="shared" si="16"/>
        <v>13593.141652942297</v>
      </c>
      <c r="I173" s="171">
        <f t="shared" si="17"/>
        <v>106.70616197559703</v>
      </c>
      <c r="J173" s="166">
        <f t="shared" si="18"/>
        <v>1.1120000000000001</v>
      </c>
    </row>
    <row r="174" spans="1:10" ht="12.75" customHeight="1" x14ac:dyDescent="0.25">
      <c r="A174" s="187" t="s">
        <v>1027</v>
      </c>
      <c r="B174" s="187">
        <v>240</v>
      </c>
      <c r="C174" s="187">
        <v>226</v>
      </c>
      <c r="D174" s="187">
        <v>16</v>
      </c>
      <c r="E174" s="187">
        <v>26</v>
      </c>
      <c r="F174" s="187">
        <v>15</v>
      </c>
      <c r="G174" s="187"/>
      <c r="H174" s="171">
        <f t="shared" si="16"/>
        <v>14953.141652942297</v>
      </c>
      <c r="I174" s="171">
        <f t="shared" si="17"/>
        <v>117.38216197559703</v>
      </c>
      <c r="J174" s="166">
        <f t="shared" si="18"/>
        <v>1.232</v>
      </c>
    </row>
    <row r="175" spans="1:10" ht="12.75" customHeight="1" x14ac:dyDescent="0.25">
      <c r="A175" s="187" t="s">
        <v>1028</v>
      </c>
      <c r="B175" s="187">
        <v>260</v>
      </c>
      <c r="C175" s="187">
        <v>246</v>
      </c>
      <c r="D175" s="187">
        <v>17</v>
      </c>
      <c r="E175" s="187">
        <v>28</v>
      </c>
      <c r="F175" s="187">
        <v>17</v>
      </c>
      <c r="G175" s="187"/>
      <c r="H175" s="171">
        <f t="shared" si="16"/>
        <v>17492.079723112551</v>
      </c>
      <c r="I175" s="171">
        <f t="shared" si="17"/>
        <v>137.31282582643351</v>
      </c>
      <c r="J175" s="166">
        <f t="shared" si="18"/>
        <v>1.3340000000000001</v>
      </c>
    </row>
    <row r="176" spans="1:10" ht="12.75" customHeight="1" x14ac:dyDescent="0.25">
      <c r="A176" s="187" t="s">
        <v>1029</v>
      </c>
      <c r="B176" s="187">
        <v>274</v>
      </c>
      <c r="C176" s="187">
        <v>257</v>
      </c>
      <c r="D176" s="187">
        <v>18</v>
      </c>
      <c r="E176" s="187">
        <v>30</v>
      </c>
      <c r="F176" s="187">
        <v>17</v>
      </c>
      <c r="G176" s="187"/>
      <c r="H176" s="171">
        <f t="shared" si="16"/>
        <v>19520.079723112551</v>
      </c>
      <c r="I176" s="171">
        <f t="shared" si="17"/>
        <v>153.23262582643352</v>
      </c>
      <c r="J176" s="166">
        <f t="shared" si="18"/>
        <v>1.4039999999999999</v>
      </c>
    </row>
    <row r="177" spans="1:10" ht="12.75" customHeight="1" x14ac:dyDescent="0.25">
      <c r="A177" s="187" t="s">
        <v>1030</v>
      </c>
      <c r="B177" s="187">
        <v>288</v>
      </c>
      <c r="C177" s="187">
        <v>269</v>
      </c>
      <c r="D177" s="187">
        <v>20</v>
      </c>
      <c r="E177" s="187">
        <v>32</v>
      </c>
      <c r="F177" s="187">
        <v>17</v>
      </c>
      <c r="G177" s="187"/>
      <c r="H177" s="171">
        <f t="shared" si="16"/>
        <v>21944.079723112551</v>
      </c>
      <c r="I177" s="171">
        <f t="shared" si="17"/>
        <v>172.26102582643352</v>
      </c>
      <c r="J177" s="166">
        <f t="shared" si="18"/>
        <v>1.476</v>
      </c>
    </row>
    <row r="178" spans="1:10" ht="12.75" customHeight="1" x14ac:dyDescent="0.25">
      <c r="A178" s="187" t="s">
        <v>1031</v>
      </c>
      <c r="B178" s="187">
        <v>310</v>
      </c>
      <c r="C178" s="187">
        <v>289</v>
      </c>
      <c r="D178" s="187">
        <v>21</v>
      </c>
      <c r="E178" s="187">
        <v>35</v>
      </c>
      <c r="F178" s="187">
        <v>18</v>
      </c>
      <c r="G178" s="187"/>
      <c r="H178" s="171">
        <f t="shared" si="16"/>
        <v>25548.123980236905</v>
      </c>
      <c r="I178" s="171">
        <f t="shared" si="17"/>
        <v>200.55277324485971</v>
      </c>
      <c r="J178" s="166">
        <f t="shared" si="18"/>
        <v>1.59</v>
      </c>
    </row>
    <row r="179" spans="1:10" ht="12.75" customHeight="1" x14ac:dyDescent="0.25">
      <c r="A179" s="187" t="s">
        <v>1032</v>
      </c>
      <c r="B179" s="187">
        <v>336</v>
      </c>
      <c r="C179" s="187">
        <v>311</v>
      </c>
      <c r="D179" s="187">
        <v>23</v>
      </c>
      <c r="E179" s="187">
        <v>38</v>
      </c>
      <c r="F179" s="187">
        <v>18</v>
      </c>
      <c r="G179" s="187"/>
      <c r="H179" s="171">
        <f t="shared" si="16"/>
        <v>29894.123980236905</v>
      </c>
      <c r="I179" s="171">
        <f t="shared" si="17"/>
        <v>234.66887324485972</v>
      </c>
      <c r="J179" s="166">
        <f t="shared" si="18"/>
        <v>1.726</v>
      </c>
    </row>
    <row r="180" spans="1:10" ht="12.75" customHeight="1" x14ac:dyDescent="0.25">
      <c r="A180" s="187" t="s">
        <v>1033</v>
      </c>
      <c r="B180" s="187">
        <v>356</v>
      </c>
      <c r="C180" s="187">
        <v>310</v>
      </c>
      <c r="D180" s="187">
        <v>23</v>
      </c>
      <c r="E180" s="187">
        <v>40</v>
      </c>
      <c r="F180" s="187">
        <v>20</v>
      </c>
      <c r="G180" s="187"/>
      <c r="H180" s="171">
        <f t="shared" si="16"/>
        <v>31491.362938564082</v>
      </c>
      <c r="I180" s="171">
        <f t="shared" si="17"/>
        <v>247.20719906772806</v>
      </c>
      <c r="J180" s="166">
        <f t="shared" si="18"/>
        <v>1.746</v>
      </c>
    </row>
    <row r="181" spans="1:10" ht="12.75" customHeight="1" x14ac:dyDescent="0.25">
      <c r="A181" s="187" t="s">
        <v>1034</v>
      </c>
      <c r="B181" s="187">
        <v>376</v>
      </c>
      <c r="C181" s="187">
        <v>310</v>
      </c>
      <c r="D181" s="187">
        <v>23</v>
      </c>
      <c r="E181" s="187">
        <v>40</v>
      </c>
      <c r="F181" s="187">
        <v>20</v>
      </c>
      <c r="G181" s="187"/>
      <c r="H181" s="171">
        <f t="shared" si="16"/>
        <v>31951.362938564082</v>
      </c>
      <c r="I181" s="171">
        <f t="shared" si="17"/>
        <v>250.81819906772807</v>
      </c>
      <c r="J181" s="166">
        <f t="shared" si="18"/>
        <v>1.786</v>
      </c>
    </row>
    <row r="182" spans="1:10" ht="12.75" customHeight="1" x14ac:dyDescent="0.25">
      <c r="A182" s="187" t="s">
        <v>1035</v>
      </c>
      <c r="B182" s="187">
        <v>392</v>
      </c>
      <c r="C182" s="187">
        <v>309</v>
      </c>
      <c r="D182" s="187">
        <v>23</v>
      </c>
      <c r="E182" s="187">
        <v>40</v>
      </c>
      <c r="F182" s="187">
        <v>21</v>
      </c>
      <c r="G182" s="187"/>
      <c r="H182" s="171">
        <f t="shared" si="16"/>
        <v>32274.557639766899</v>
      </c>
      <c r="I182" s="171">
        <f t="shared" si="17"/>
        <v>253.35527747217017</v>
      </c>
      <c r="J182" s="166">
        <f t="shared" si="18"/>
        <v>1.806</v>
      </c>
    </row>
    <row r="183" spans="1:10" ht="12.75" customHeight="1" x14ac:dyDescent="0.25">
      <c r="A183" s="187" t="s">
        <v>1036</v>
      </c>
      <c r="B183" s="187">
        <v>412</v>
      </c>
      <c r="C183" s="187">
        <v>309</v>
      </c>
      <c r="D183" s="187">
        <v>23</v>
      </c>
      <c r="E183" s="187">
        <v>40</v>
      </c>
      <c r="F183" s="187">
        <v>21</v>
      </c>
      <c r="G183" s="187"/>
      <c r="H183" s="171">
        <f t="shared" si="16"/>
        <v>32734.557639766899</v>
      </c>
      <c r="I183" s="171">
        <f t="shared" si="17"/>
        <v>256.96627747217013</v>
      </c>
      <c r="J183" s="166">
        <f t="shared" si="18"/>
        <v>1.8460000000000001</v>
      </c>
    </row>
    <row r="184" spans="1:10" ht="12.75" customHeight="1" x14ac:dyDescent="0.25">
      <c r="A184" s="187" t="s">
        <v>1037</v>
      </c>
      <c r="B184" s="187">
        <v>428</v>
      </c>
      <c r="C184" s="187">
        <v>308</v>
      </c>
      <c r="D184" s="187">
        <v>22</v>
      </c>
      <c r="E184" s="187">
        <v>40</v>
      </c>
      <c r="F184" s="187">
        <v>21</v>
      </c>
      <c r="G184" s="187"/>
      <c r="H184" s="171">
        <f t="shared" si="16"/>
        <v>32674.557639766899</v>
      </c>
      <c r="I184" s="171">
        <f t="shared" si="17"/>
        <v>256.49527747217013</v>
      </c>
      <c r="J184" s="166">
        <f t="shared" si="18"/>
        <v>1.8759999999999999</v>
      </c>
    </row>
    <row r="185" spans="1:10" ht="12.75" customHeight="1" x14ac:dyDescent="0.25">
      <c r="A185" s="187" t="s">
        <v>1038</v>
      </c>
      <c r="B185" s="187">
        <v>453</v>
      </c>
      <c r="C185" s="187">
        <v>308</v>
      </c>
      <c r="D185" s="187">
        <v>22</v>
      </c>
      <c r="E185" s="187">
        <v>40</v>
      </c>
      <c r="F185" s="187">
        <v>21</v>
      </c>
      <c r="G185" s="187"/>
      <c r="H185" s="171">
        <f t="shared" si="16"/>
        <v>33224.557639766899</v>
      </c>
      <c r="I185" s="171">
        <f t="shared" si="17"/>
        <v>260.81277747217018</v>
      </c>
      <c r="J185" s="166">
        <f t="shared" si="18"/>
        <v>1.9259999999999999</v>
      </c>
    </row>
    <row r="186" spans="1:10" ht="12.75" customHeight="1" x14ac:dyDescent="0.25">
      <c r="A186" s="187" t="s">
        <v>1039</v>
      </c>
      <c r="B186" s="187">
        <v>474</v>
      </c>
      <c r="C186" s="187">
        <v>306</v>
      </c>
      <c r="D186" s="187">
        <v>21</v>
      </c>
      <c r="E186" s="187">
        <v>40</v>
      </c>
      <c r="F186" s="187">
        <v>23</v>
      </c>
      <c r="G186" s="187"/>
      <c r="H186" s="171">
        <f t="shared" si="16"/>
        <v>33208.097486250997</v>
      </c>
      <c r="I186" s="171">
        <f t="shared" si="17"/>
        <v>260.68356526707032</v>
      </c>
      <c r="J186" s="166">
        <f t="shared" si="18"/>
        <v>1.946</v>
      </c>
    </row>
    <row r="187" spans="1:10" ht="12.75" customHeight="1" x14ac:dyDescent="0.25">
      <c r="A187" s="187" t="s">
        <v>1040</v>
      </c>
      <c r="B187" s="187">
        <v>499</v>
      </c>
      <c r="C187" s="187">
        <v>306</v>
      </c>
      <c r="D187" s="187">
        <v>21</v>
      </c>
      <c r="E187" s="187">
        <v>40</v>
      </c>
      <c r="F187" s="187">
        <v>23</v>
      </c>
      <c r="G187" s="187"/>
      <c r="H187" s="171">
        <f t="shared" si="16"/>
        <v>33733.097486250997</v>
      </c>
      <c r="I187" s="171">
        <f t="shared" si="17"/>
        <v>264.8048152670703</v>
      </c>
      <c r="J187" s="166">
        <f t="shared" si="18"/>
        <v>1.996</v>
      </c>
    </row>
    <row r="188" spans="1:10" ht="12.75" customHeight="1" x14ac:dyDescent="0.25">
      <c r="A188" s="187" t="s">
        <v>1041</v>
      </c>
      <c r="B188" s="187">
        <v>520</v>
      </c>
      <c r="C188" s="187">
        <v>305</v>
      </c>
      <c r="D188" s="187">
        <v>21</v>
      </c>
      <c r="E188" s="187">
        <v>40</v>
      </c>
      <c r="F188" s="187">
        <v>24</v>
      </c>
      <c r="G188" s="187"/>
      <c r="H188" s="171">
        <f t="shared" si="16"/>
        <v>34134.442631532278</v>
      </c>
      <c r="I188" s="171">
        <f t="shared" si="17"/>
        <v>267.95537465752841</v>
      </c>
      <c r="J188" s="166">
        <f t="shared" si="18"/>
        <v>2.0259999999999998</v>
      </c>
    </row>
    <row r="189" spans="1:10" ht="12.75" customHeight="1" x14ac:dyDescent="0.25">
      <c r="A189" s="187" t="s">
        <v>1042</v>
      </c>
      <c r="B189" s="187">
        <v>570</v>
      </c>
      <c r="C189" s="187">
        <v>305</v>
      </c>
      <c r="D189" s="187">
        <v>21</v>
      </c>
      <c r="E189" s="187">
        <v>40</v>
      </c>
      <c r="F189" s="187">
        <v>24</v>
      </c>
      <c r="G189" s="187"/>
      <c r="H189" s="171">
        <f t="shared" si="16"/>
        <v>35184.442631532278</v>
      </c>
      <c r="I189" s="171">
        <f t="shared" si="17"/>
        <v>276.19787465752842</v>
      </c>
      <c r="J189" s="166">
        <f t="shared" si="18"/>
        <v>2.1259999999999999</v>
      </c>
    </row>
    <row r="190" spans="1:10" ht="12.75" customHeight="1" x14ac:dyDescent="0.25">
      <c r="A190" s="187" t="s">
        <v>1043</v>
      </c>
      <c r="B190" s="187">
        <v>616</v>
      </c>
      <c r="C190" s="187">
        <v>304</v>
      </c>
      <c r="D190" s="187">
        <v>21</v>
      </c>
      <c r="E190" s="187">
        <v>40</v>
      </c>
      <c r="F190" s="187">
        <v>26</v>
      </c>
      <c r="G190" s="187"/>
      <c r="H190" s="171">
        <f t="shared" si="16"/>
        <v>36156.283366173302</v>
      </c>
      <c r="I190" s="171">
        <f t="shared" si="17"/>
        <v>283.82682442446043</v>
      </c>
      <c r="J190" s="166">
        <f t="shared" si="18"/>
        <v>2.198</v>
      </c>
    </row>
    <row r="191" spans="1:10" ht="12.75" customHeight="1" x14ac:dyDescent="0.25">
      <c r="A191" s="187" t="s">
        <v>1044</v>
      </c>
      <c r="B191" s="187">
        <v>666</v>
      </c>
      <c r="C191" s="187">
        <v>304</v>
      </c>
      <c r="D191" s="187">
        <v>21</v>
      </c>
      <c r="E191" s="187">
        <v>40</v>
      </c>
      <c r="F191" s="187">
        <v>26</v>
      </c>
      <c r="G191" s="187"/>
      <c r="H191" s="171">
        <f t="shared" si="16"/>
        <v>37206.283366173302</v>
      </c>
      <c r="I191" s="171">
        <f t="shared" si="17"/>
        <v>292.06932442446038</v>
      </c>
      <c r="J191" s="166">
        <f t="shared" si="18"/>
        <v>2.298</v>
      </c>
    </row>
    <row r="192" spans="1:10" ht="12.75" customHeight="1" x14ac:dyDescent="0.25">
      <c r="A192" s="187" t="s">
        <v>1045</v>
      </c>
      <c r="B192" s="187">
        <v>712</v>
      </c>
      <c r="C192" s="187">
        <v>303</v>
      </c>
      <c r="D192" s="187">
        <v>21</v>
      </c>
      <c r="E192" s="187">
        <v>40</v>
      </c>
      <c r="F192" s="187">
        <v>27</v>
      </c>
      <c r="G192" s="187"/>
      <c r="H192" s="171">
        <f t="shared" si="16"/>
        <v>38137.778955533038</v>
      </c>
      <c r="I192" s="171">
        <f t="shared" si="17"/>
        <v>299.38156480093437</v>
      </c>
      <c r="J192" s="166">
        <f t="shared" si="18"/>
        <v>2.3780000000000001</v>
      </c>
    </row>
    <row r="193" spans="1:10" ht="12.75" customHeight="1" x14ac:dyDescent="0.25">
      <c r="A193" s="187" t="s">
        <v>1046</v>
      </c>
      <c r="B193" s="187">
        <v>762</v>
      </c>
      <c r="C193" s="187">
        <v>303</v>
      </c>
      <c r="D193" s="187">
        <v>21</v>
      </c>
      <c r="E193" s="187">
        <v>40</v>
      </c>
      <c r="F193" s="187">
        <v>27</v>
      </c>
      <c r="G193" s="187"/>
      <c r="H193" s="171">
        <f t="shared" si="16"/>
        <v>39187.778955533038</v>
      </c>
      <c r="I193" s="171">
        <f t="shared" si="17"/>
        <v>307.62406480093438</v>
      </c>
      <c r="J193" s="166">
        <f t="shared" si="18"/>
        <v>2.4780000000000002</v>
      </c>
    </row>
    <row r="194" spans="1:10" ht="12.75" customHeight="1" x14ac:dyDescent="0.25">
      <c r="A194" s="187" t="s">
        <v>1047</v>
      </c>
      <c r="B194" s="187">
        <v>812</v>
      </c>
      <c r="C194" s="187">
        <v>303</v>
      </c>
      <c r="D194" s="187">
        <v>21</v>
      </c>
      <c r="E194" s="187">
        <v>40</v>
      </c>
      <c r="F194" s="187">
        <v>27</v>
      </c>
      <c r="G194" s="187"/>
      <c r="H194" s="171">
        <f t="shared" si="16"/>
        <v>40237.778955533038</v>
      </c>
      <c r="I194" s="171">
        <f t="shared" si="17"/>
        <v>315.86656480093433</v>
      </c>
      <c r="J194" s="166">
        <f t="shared" si="18"/>
        <v>2.5779999999999998</v>
      </c>
    </row>
    <row r="195" spans="1:10" ht="12.75" customHeight="1" x14ac:dyDescent="0.25">
      <c r="A195" s="187" t="s">
        <v>1048</v>
      </c>
      <c r="B195" s="187">
        <v>858</v>
      </c>
      <c r="C195" s="187">
        <v>302</v>
      </c>
      <c r="D195" s="187">
        <v>21</v>
      </c>
      <c r="E195" s="187">
        <v>40</v>
      </c>
      <c r="F195" s="187">
        <v>30</v>
      </c>
      <c r="G195" s="187"/>
      <c r="H195" s="171">
        <f t="shared" si="16"/>
        <v>41270.566611769187</v>
      </c>
      <c r="I195" s="171">
        <f t="shared" si="17"/>
        <v>323.97394790238809</v>
      </c>
      <c r="J195" s="166">
        <f t="shared" si="18"/>
        <v>2.6419999999999999</v>
      </c>
    </row>
    <row r="196" spans="1:10" ht="12.75" customHeight="1" x14ac:dyDescent="0.25">
      <c r="A196" s="187" t="s">
        <v>1049</v>
      </c>
      <c r="B196" s="187">
        <v>908</v>
      </c>
      <c r="C196" s="187">
        <v>302</v>
      </c>
      <c r="D196" s="187">
        <v>21</v>
      </c>
      <c r="E196" s="187">
        <v>40</v>
      </c>
      <c r="F196" s="187">
        <v>30</v>
      </c>
      <c r="G196" s="187"/>
      <c r="H196" s="171">
        <f t="shared" si="16"/>
        <v>42320.566611769187</v>
      </c>
      <c r="I196" s="171">
        <f t="shared" si="17"/>
        <v>332.2164479023881</v>
      </c>
      <c r="J196" s="166">
        <f t="shared" si="18"/>
        <v>2.742</v>
      </c>
    </row>
    <row r="197" spans="1:10" ht="12.75" customHeight="1" x14ac:dyDescent="0.25">
      <c r="A197" s="187" t="s">
        <v>1050</v>
      </c>
      <c r="B197" s="187">
        <v>958</v>
      </c>
      <c r="C197" s="187">
        <v>302</v>
      </c>
      <c r="D197" s="187">
        <v>21</v>
      </c>
      <c r="E197" s="187">
        <v>40</v>
      </c>
      <c r="F197" s="187">
        <v>30</v>
      </c>
      <c r="G197" s="187"/>
      <c r="H197" s="171">
        <f t="shared" si="16"/>
        <v>43370.566611769187</v>
      </c>
      <c r="I197" s="171">
        <f t="shared" si="17"/>
        <v>340.45894790238816</v>
      </c>
      <c r="J197" s="166">
        <f t="shared" si="18"/>
        <v>2.8420000000000001</v>
      </c>
    </row>
    <row r="198" spans="1:10" ht="12.75" customHeight="1" x14ac:dyDescent="0.25">
      <c r="A198" s="187" t="s">
        <v>1051</v>
      </c>
      <c r="B198" s="187">
        <v>1008</v>
      </c>
      <c r="C198" s="187">
        <v>302</v>
      </c>
      <c r="D198" s="187">
        <v>21</v>
      </c>
      <c r="E198" s="187">
        <v>40</v>
      </c>
      <c r="F198" s="187">
        <v>30</v>
      </c>
      <c r="G198" s="187"/>
      <c r="H198" s="171">
        <f t="shared" si="16"/>
        <v>44420.566611769187</v>
      </c>
      <c r="I198" s="171">
        <f t="shared" si="17"/>
        <v>348.70144790238811</v>
      </c>
      <c r="J198" s="166">
        <f t="shared" si="18"/>
        <v>2.9420000000000002</v>
      </c>
    </row>
    <row r="203" spans="1:10" ht="12.75" customHeight="1" x14ac:dyDescent="0.25">
      <c r="A203" s="190" t="s">
        <v>762</v>
      </c>
      <c r="B203" s="190" t="s">
        <v>729</v>
      </c>
      <c r="C203" s="190" t="s">
        <v>763</v>
      </c>
      <c r="D203" s="190" t="s">
        <v>764</v>
      </c>
      <c r="E203" s="190" t="s">
        <v>765</v>
      </c>
      <c r="F203" s="190" t="s">
        <v>766</v>
      </c>
      <c r="G203" s="190"/>
      <c r="H203" s="190" t="s">
        <v>217</v>
      </c>
      <c r="I203" s="190" t="s">
        <v>768</v>
      </c>
    </row>
    <row r="204" spans="1:10" ht="12.75" customHeight="1" x14ac:dyDescent="0.25">
      <c r="A204" s="191" t="s">
        <v>1052</v>
      </c>
      <c r="B204" s="189"/>
      <c r="C204" s="189"/>
      <c r="D204" s="189"/>
      <c r="E204" s="189"/>
      <c r="F204" s="189"/>
      <c r="G204" s="189"/>
      <c r="H204" s="128"/>
      <c r="I204" s="128"/>
      <c r="J204" s="142"/>
    </row>
    <row r="205" spans="1:10" ht="12.75" customHeight="1" x14ac:dyDescent="0.25">
      <c r="A205" s="187" t="s">
        <v>1053</v>
      </c>
      <c r="B205" s="187">
        <v>96</v>
      </c>
      <c r="C205" s="187">
        <v>100</v>
      </c>
      <c r="D205" s="187">
        <v>5</v>
      </c>
      <c r="E205" s="187">
        <v>8</v>
      </c>
      <c r="F205" s="187">
        <v>12</v>
      </c>
      <c r="G205" s="187"/>
      <c r="H205" s="171">
        <f t="shared" ref="H205:H228" si="19">(C205*E205)*2+D205*(B205-2*E205)+(F205*F205-0.25*PI()*F205*F205)*4</f>
        <v>2123.61065788307</v>
      </c>
      <c r="I205" s="166">
        <f t="shared" ref="I205:I228" si="20">(H205/1000000)*$C$2</f>
        <v>16.670343664382099</v>
      </c>
      <c r="J205" s="166">
        <f t="shared" ref="J205:J228" si="21">(2*C205+4*E205+2*(B205-2*E205-2*F205)+2*(C205-D205-2*F205))/1000</f>
        <v>0.48599999999999999</v>
      </c>
    </row>
    <row r="206" spans="1:10" ht="12.75" customHeight="1" x14ac:dyDescent="0.25">
      <c r="A206" s="187" t="s">
        <v>1054</v>
      </c>
      <c r="B206" s="187">
        <v>114</v>
      </c>
      <c r="C206" s="187">
        <v>120</v>
      </c>
      <c r="D206" s="187">
        <v>5</v>
      </c>
      <c r="E206" s="187">
        <v>8</v>
      </c>
      <c r="F206" s="187">
        <v>12</v>
      </c>
      <c r="G206" s="187"/>
      <c r="H206" s="171">
        <f t="shared" si="19"/>
        <v>2533.61065788307</v>
      </c>
      <c r="I206" s="166">
        <f t="shared" si="20"/>
        <v>19.888843664382101</v>
      </c>
      <c r="J206" s="166">
        <f t="shared" si="21"/>
        <v>0.60199999999999998</v>
      </c>
    </row>
    <row r="207" spans="1:10" ht="12.75" customHeight="1" x14ac:dyDescent="0.25">
      <c r="A207" s="187" t="s">
        <v>1055</v>
      </c>
      <c r="B207" s="187">
        <v>133</v>
      </c>
      <c r="C207" s="187">
        <v>140</v>
      </c>
      <c r="D207" s="187">
        <v>5.5</v>
      </c>
      <c r="E207" s="187">
        <v>8.5</v>
      </c>
      <c r="F207" s="187">
        <v>12</v>
      </c>
      <c r="G207" s="187"/>
      <c r="H207" s="171">
        <f t="shared" si="19"/>
        <v>3141.61065788307</v>
      </c>
      <c r="I207" s="166">
        <f t="shared" si="20"/>
        <v>24.661643664382101</v>
      </c>
      <c r="J207" s="166">
        <f t="shared" si="21"/>
        <v>0.71899999999999997</v>
      </c>
    </row>
    <row r="208" spans="1:10" ht="12.75" customHeight="1" x14ac:dyDescent="0.25">
      <c r="A208" s="187" t="s">
        <v>1056</v>
      </c>
      <c r="B208" s="187">
        <v>152</v>
      </c>
      <c r="C208" s="187">
        <v>160</v>
      </c>
      <c r="D208" s="187">
        <v>6</v>
      </c>
      <c r="E208" s="187">
        <v>9</v>
      </c>
      <c r="F208" s="187">
        <v>15</v>
      </c>
      <c r="G208" s="187"/>
      <c r="H208" s="171">
        <f t="shared" si="19"/>
        <v>3877.1416529422968</v>
      </c>
      <c r="I208" s="166">
        <f t="shared" si="20"/>
        <v>30.435561975597029</v>
      </c>
      <c r="J208" s="166">
        <f t="shared" si="21"/>
        <v>0.81200000000000006</v>
      </c>
    </row>
    <row r="209" spans="1:10" ht="12.75" customHeight="1" x14ac:dyDescent="0.25">
      <c r="A209" s="187" t="s">
        <v>1057</v>
      </c>
      <c r="B209" s="187">
        <v>171</v>
      </c>
      <c r="C209" s="187">
        <v>180</v>
      </c>
      <c r="D209" s="187">
        <v>6</v>
      </c>
      <c r="E209" s="187">
        <v>9.5</v>
      </c>
      <c r="F209" s="187">
        <v>15</v>
      </c>
      <c r="G209" s="187"/>
      <c r="H209" s="171">
        <f t="shared" si="19"/>
        <v>4525.1416529422968</v>
      </c>
      <c r="I209" s="166">
        <f t="shared" si="20"/>
        <v>35.522361975597029</v>
      </c>
      <c r="J209" s="166">
        <f t="shared" si="21"/>
        <v>0.93</v>
      </c>
    </row>
    <row r="210" spans="1:10" ht="12.75" customHeight="1" x14ac:dyDescent="0.25">
      <c r="A210" s="187" t="s">
        <v>1058</v>
      </c>
      <c r="B210" s="187">
        <v>190</v>
      </c>
      <c r="C210" s="187">
        <v>200</v>
      </c>
      <c r="D210" s="187">
        <v>6.5</v>
      </c>
      <c r="E210" s="187">
        <v>10</v>
      </c>
      <c r="F210" s="187">
        <v>18</v>
      </c>
      <c r="G210" s="187"/>
      <c r="H210" s="171">
        <f t="shared" si="19"/>
        <v>5383.1239802369073</v>
      </c>
      <c r="I210" s="166">
        <f t="shared" si="20"/>
        <v>42.257523244859719</v>
      </c>
      <c r="J210" s="166">
        <f t="shared" si="21"/>
        <v>1.0229999999999999</v>
      </c>
    </row>
    <row r="211" spans="1:10" ht="12.75" customHeight="1" x14ac:dyDescent="0.25">
      <c r="A211" s="187" t="s">
        <v>1059</v>
      </c>
      <c r="B211" s="187">
        <v>210</v>
      </c>
      <c r="C211" s="187">
        <v>220</v>
      </c>
      <c r="D211" s="187">
        <v>7</v>
      </c>
      <c r="E211" s="187">
        <v>11</v>
      </c>
      <c r="F211" s="187">
        <v>18</v>
      </c>
      <c r="G211" s="187"/>
      <c r="H211" s="171">
        <f t="shared" si="19"/>
        <v>6434.1239802369073</v>
      </c>
      <c r="I211" s="166">
        <f t="shared" si="20"/>
        <v>50.507873244859724</v>
      </c>
      <c r="J211" s="166">
        <f t="shared" si="21"/>
        <v>1.1419999999999999</v>
      </c>
    </row>
    <row r="212" spans="1:10" ht="12.75" customHeight="1" x14ac:dyDescent="0.25">
      <c r="A212" s="187" t="s">
        <v>1060</v>
      </c>
      <c r="B212" s="187">
        <v>230</v>
      </c>
      <c r="C212" s="187">
        <v>240</v>
      </c>
      <c r="D212" s="187">
        <v>7.5</v>
      </c>
      <c r="E212" s="187">
        <v>12</v>
      </c>
      <c r="F212" s="187">
        <v>21</v>
      </c>
      <c r="G212" s="187"/>
      <c r="H212" s="171">
        <f t="shared" si="19"/>
        <v>7683.557639766901</v>
      </c>
      <c r="I212" s="166">
        <f t="shared" si="20"/>
        <v>60.315927472170173</v>
      </c>
      <c r="J212" s="166">
        <f t="shared" si="21"/>
        <v>1.2370000000000001</v>
      </c>
    </row>
    <row r="213" spans="1:10" ht="12.75" customHeight="1" x14ac:dyDescent="0.25">
      <c r="A213" s="187" t="s">
        <v>1061</v>
      </c>
      <c r="B213" s="187">
        <v>250</v>
      </c>
      <c r="C213" s="187">
        <v>260</v>
      </c>
      <c r="D213" s="187">
        <v>7.5</v>
      </c>
      <c r="E213" s="187">
        <v>12.5</v>
      </c>
      <c r="F213" s="187">
        <v>24</v>
      </c>
      <c r="G213" s="187"/>
      <c r="H213" s="171">
        <f t="shared" si="19"/>
        <v>8681.9426315322798</v>
      </c>
      <c r="I213" s="166">
        <f t="shared" si="20"/>
        <v>68.153249657528391</v>
      </c>
      <c r="J213" s="166">
        <f t="shared" si="21"/>
        <v>1.333</v>
      </c>
    </row>
    <row r="214" spans="1:10" ht="12.75" customHeight="1" x14ac:dyDescent="0.25">
      <c r="A214" s="187" t="s">
        <v>1062</v>
      </c>
      <c r="B214" s="187">
        <v>270</v>
      </c>
      <c r="C214" s="187">
        <v>280</v>
      </c>
      <c r="D214" s="187">
        <v>8</v>
      </c>
      <c r="E214" s="187">
        <v>13</v>
      </c>
      <c r="F214" s="187">
        <v>24</v>
      </c>
      <c r="G214" s="187"/>
      <c r="H214" s="171">
        <f t="shared" si="19"/>
        <v>9726.4426315322798</v>
      </c>
      <c r="I214" s="166">
        <f t="shared" si="20"/>
        <v>76.352574657528393</v>
      </c>
      <c r="J214" s="166">
        <f t="shared" si="21"/>
        <v>1.452</v>
      </c>
    </row>
    <row r="215" spans="1:10" ht="12.75" customHeight="1" x14ac:dyDescent="0.25">
      <c r="A215" s="187" t="s">
        <v>1063</v>
      </c>
      <c r="B215" s="187">
        <v>290</v>
      </c>
      <c r="C215" s="187">
        <v>300</v>
      </c>
      <c r="D215" s="187">
        <v>8.5</v>
      </c>
      <c r="E215" s="187">
        <v>14</v>
      </c>
      <c r="F215" s="187">
        <v>27</v>
      </c>
      <c r="G215" s="187"/>
      <c r="H215" s="171">
        <f t="shared" si="19"/>
        <v>11252.778955533042</v>
      </c>
      <c r="I215" s="166">
        <f t="shared" si="20"/>
        <v>88.334314800934379</v>
      </c>
      <c r="J215" s="166">
        <f t="shared" si="21"/>
        <v>1.5469999999999999</v>
      </c>
    </row>
    <row r="216" spans="1:10" ht="12.75" customHeight="1" x14ac:dyDescent="0.25">
      <c r="A216" s="187" t="s">
        <v>1064</v>
      </c>
      <c r="B216" s="187">
        <v>310</v>
      </c>
      <c r="C216" s="187">
        <v>300</v>
      </c>
      <c r="D216" s="187">
        <v>9</v>
      </c>
      <c r="E216" s="187">
        <v>15.5</v>
      </c>
      <c r="F216" s="187">
        <v>27</v>
      </c>
      <c r="G216" s="187"/>
      <c r="H216" s="171">
        <f t="shared" si="19"/>
        <v>12436.778955533042</v>
      </c>
      <c r="I216" s="166">
        <f t="shared" si="20"/>
        <v>97.628714800934389</v>
      </c>
      <c r="J216" s="166">
        <f t="shared" si="21"/>
        <v>1.5860000000000001</v>
      </c>
    </row>
    <row r="217" spans="1:10" ht="12.75" customHeight="1" x14ac:dyDescent="0.25">
      <c r="A217" s="187" t="s">
        <v>1065</v>
      </c>
      <c r="B217" s="187">
        <v>330</v>
      </c>
      <c r="C217" s="187">
        <v>300</v>
      </c>
      <c r="D217" s="187">
        <v>9.5</v>
      </c>
      <c r="E217" s="187">
        <v>16.5</v>
      </c>
      <c r="F217" s="187">
        <v>27</v>
      </c>
      <c r="G217" s="187"/>
      <c r="H217" s="171">
        <f t="shared" si="19"/>
        <v>13347.278955533042</v>
      </c>
      <c r="I217" s="166">
        <f t="shared" si="20"/>
        <v>104.77613980093439</v>
      </c>
      <c r="J217" s="166">
        <f t="shared" si="21"/>
        <v>1.625</v>
      </c>
    </row>
    <row r="218" spans="1:10" ht="12.75" customHeight="1" x14ac:dyDescent="0.25">
      <c r="A218" s="187" t="s">
        <v>1066</v>
      </c>
      <c r="B218" s="187">
        <v>350</v>
      </c>
      <c r="C218" s="187">
        <v>300</v>
      </c>
      <c r="D218" s="187">
        <v>10</v>
      </c>
      <c r="E218" s="187">
        <v>17.5</v>
      </c>
      <c r="F218" s="187">
        <v>27</v>
      </c>
      <c r="G218" s="187"/>
      <c r="H218" s="171">
        <f t="shared" si="19"/>
        <v>14275.778955533042</v>
      </c>
      <c r="I218" s="166">
        <f t="shared" si="20"/>
        <v>112.06486480093439</v>
      </c>
      <c r="J218" s="166">
        <f t="shared" si="21"/>
        <v>1.6639999999999999</v>
      </c>
    </row>
    <row r="219" spans="1:10" ht="12.75" customHeight="1" x14ac:dyDescent="0.25">
      <c r="A219" s="187" t="s">
        <v>1067</v>
      </c>
      <c r="B219" s="187">
        <v>390</v>
      </c>
      <c r="C219" s="187">
        <v>300</v>
      </c>
      <c r="D219" s="187">
        <v>11</v>
      </c>
      <c r="E219" s="187">
        <v>19</v>
      </c>
      <c r="F219" s="187">
        <v>27</v>
      </c>
      <c r="G219" s="187"/>
      <c r="H219" s="171">
        <f t="shared" si="19"/>
        <v>15897.778955533042</v>
      </c>
      <c r="I219" s="166">
        <f t="shared" si="20"/>
        <v>124.79756480093438</v>
      </c>
      <c r="J219" s="166">
        <f t="shared" si="21"/>
        <v>1.742</v>
      </c>
    </row>
    <row r="220" spans="1:10" ht="12.75" customHeight="1" x14ac:dyDescent="0.25">
      <c r="A220" s="187" t="s">
        <v>1068</v>
      </c>
      <c r="B220" s="187">
        <v>440</v>
      </c>
      <c r="C220" s="187">
        <v>300</v>
      </c>
      <c r="D220" s="187">
        <v>11.5</v>
      </c>
      <c r="E220" s="187">
        <v>21</v>
      </c>
      <c r="F220" s="187">
        <v>27</v>
      </c>
      <c r="G220" s="187"/>
      <c r="H220" s="171">
        <f t="shared" si="19"/>
        <v>17802.778955533042</v>
      </c>
      <c r="I220" s="166">
        <f t="shared" si="20"/>
        <v>139.7518148009344</v>
      </c>
      <c r="J220" s="166">
        <f t="shared" si="21"/>
        <v>1.841</v>
      </c>
    </row>
    <row r="221" spans="1:10" ht="12.75" customHeight="1" x14ac:dyDescent="0.25">
      <c r="A221" s="187" t="s">
        <v>1069</v>
      </c>
      <c r="B221" s="187">
        <v>490</v>
      </c>
      <c r="C221" s="187">
        <v>300</v>
      </c>
      <c r="D221" s="187">
        <v>12</v>
      </c>
      <c r="E221" s="187">
        <v>23</v>
      </c>
      <c r="F221" s="187">
        <v>27</v>
      </c>
      <c r="G221" s="187"/>
      <c r="H221" s="171">
        <f t="shared" si="19"/>
        <v>19753.778955533042</v>
      </c>
      <c r="I221" s="166">
        <f t="shared" si="20"/>
        <v>155.06716480093436</v>
      </c>
      <c r="J221" s="166">
        <f t="shared" si="21"/>
        <v>1.94</v>
      </c>
    </row>
    <row r="222" spans="1:10" ht="12.75" customHeight="1" x14ac:dyDescent="0.25">
      <c r="A222" s="187" t="s">
        <v>1070</v>
      </c>
      <c r="B222" s="187">
        <v>540</v>
      </c>
      <c r="C222" s="187">
        <v>300</v>
      </c>
      <c r="D222" s="187">
        <v>12.5</v>
      </c>
      <c r="E222" s="187">
        <v>24</v>
      </c>
      <c r="F222" s="187">
        <v>27</v>
      </c>
      <c r="G222" s="187"/>
      <c r="H222" s="171">
        <f t="shared" si="19"/>
        <v>21175.778955533042</v>
      </c>
      <c r="I222" s="166">
        <f t="shared" si="20"/>
        <v>166.22986480093437</v>
      </c>
      <c r="J222" s="166">
        <f t="shared" si="21"/>
        <v>2.0390000000000001</v>
      </c>
    </row>
    <row r="223" spans="1:10" ht="12.75" customHeight="1" x14ac:dyDescent="0.25">
      <c r="A223" s="187" t="s">
        <v>1071</v>
      </c>
      <c r="B223" s="187">
        <v>590</v>
      </c>
      <c r="C223" s="187">
        <v>300</v>
      </c>
      <c r="D223" s="187">
        <v>13</v>
      </c>
      <c r="E223" s="187">
        <v>25</v>
      </c>
      <c r="F223" s="187">
        <v>27</v>
      </c>
      <c r="G223" s="187"/>
      <c r="H223" s="171">
        <f t="shared" si="19"/>
        <v>22645.778955533042</v>
      </c>
      <c r="I223" s="166">
        <f t="shared" si="20"/>
        <v>177.7693648009344</v>
      </c>
      <c r="J223" s="166">
        <f t="shared" si="21"/>
        <v>2.1379999999999999</v>
      </c>
    </row>
    <row r="224" spans="1:10" ht="12.75" customHeight="1" x14ac:dyDescent="0.25">
      <c r="A224" s="187" t="s">
        <v>1072</v>
      </c>
      <c r="B224" s="187">
        <v>640</v>
      </c>
      <c r="C224" s="187">
        <v>300</v>
      </c>
      <c r="D224" s="187">
        <v>13.5</v>
      </c>
      <c r="E224" s="187">
        <v>26</v>
      </c>
      <c r="F224" s="187">
        <v>27</v>
      </c>
      <c r="G224" s="187"/>
      <c r="H224" s="171">
        <f t="shared" si="19"/>
        <v>24163.778955533042</v>
      </c>
      <c r="I224" s="166">
        <f t="shared" si="20"/>
        <v>189.68566480093438</v>
      </c>
      <c r="J224" s="166">
        <f t="shared" si="21"/>
        <v>2.2370000000000001</v>
      </c>
    </row>
    <row r="225" spans="1:10" ht="12.75" customHeight="1" x14ac:dyDescent="0.25">
      <c r="A225" s="187" t="s">
        <v>1073</v>
      </c>
      <c r="B225" s="187">
        <v>690</v>
      </c>
      <c r="C225" s="187">
        <v>300</v>
      </c>
      <c r="D225" s="187">
        <v>14.5</v>
      </c>
      <c r="E225" s="187">
        <v>27</v>
      </c>
      <c r="F225" s="187">
        <v>27</v>
      </c>
      <c r="G225" s="187"/>
      <c r="H225" s="171">
        <f t="shared" si="19"/>
        <v>26047.778955533042</v>
      </c>
      <c r="I225" s="166">
        <f t="shared" si="20"/>
        <v>204.47506480093438</v>
      </c>
      <c r="J225" s="166">
        <f t="shared" si="21"/>
        <v>2.335</v>
      </c>
    </row>
    <row r="226" spans="1:10" ht="12.75" customHeight="1" x14ac:dyDescent="0.25">
      <c r="A226" s="187" t="s">
        <v>1074</v>
      </c>
      <c r="B226" s="187">
        <v>790</v>
      </c>
      <c r="C226" s="187">
        <v>300</v>
      </c>
      <c r="D226" s="187">
        <v>15</v>
      </c>
      <c r="E226" s="187">
        <v>28</v>
      </c>
      <c r="F226" s="187">
        <v>30</v>
      </c>
      <c r="G226" s="187"/>
      <c r="H226" s="171">
        <f t="shared" si="19"/>
        <v>28582.566611769187</v>
      </c>
      <c r="I226" s="166">
        <f t="shared" si="20"/>
        <v>224.37314790238813</v>
      </c>
      <c r="J226" s="166">
        <f t="shared" si="21"/>
        <v>2.5099999999999998</v>
      </c>
    </row>
    <row r="227" spans="1:10" ht="12.75" customHeight="1" x14ac:dyDescent="0.25">
      <c r="A227" s="187" t="s">
        <v>1075</v>
      </c>
      <c r="B227" s="187">
        <v>890</v>
      </c>
      <c r="C227" s="187">
        <v>300</v>
      </c>
      <c r="D227" s="187">
        <v>16</v>
      </c>
      <c r="E227" s="187">
        <v>30</v>
      </c>
      <c r="F227" s="187">
        <v>30</v>
      </c>
      <c r="G227" s="187"/>
      <c r="H227" s="171">
        <f t="shared" si="19"/>
        <v>32052.566611769187</v>
      </c>
      <c r="I227" s="166">
        <f t="shared" si="20"/>
        <v>251.61264790238812</v>
      </c>
      <c r="J227" s="166">
        <f t="shared" si="21"/>
        <v>2.7080000000000002</v>
      </c>
    </row>
    <row r="228" spans="1:10" ht="12.75" customHeight="1" x14ac:dyDescent="0.25">
      <c r="A228" s="187" t="s">
        <v>1076</v>
      </c>
      <c r="B228" s="187">
        <v>990</v>
      </c>
      <c r="C228" s="187">
        <v>300</v>
      </c>
      <c r="D228" s="187">
        <v>16.5</v>
      </c>
      <c r="E228" s="187">
        <v>31</v>
      </c>
      <c r="F228" s="187">
        <v>30</v>
      </c>
      <c r="G228" s="187"/>
      <c r="H228" s="171">
        <f t="shared" si="19"/>
        <v>34684.566611769187</v>
      </c>
      <c r="I228" s="166">
        <f t="shared" si="20"/>
        <v>272.27384790238807</v>
      </c>
      <c r="J228" s="166">
        <f t="shared" si="21"/>
        <v>2.907</v>
      </c>
    </row>
    <row r="229" spans="1:10" ht="12.75" customHeight="1" x14ac:dyDescent="0.25">
      <c r="A229" s="187"/>
      <c r="B229" s="187"/>
      <c r="C229" s="187"/>
      <c r="D229" s="187"/>
      <c r="E229" s="187"/>
      <c r="F229" s="187"/>
      <c r="G229" s="187"/>
      <c r="H229" s="171"/>
      <c r="I229" s="171"/>
      <c r="J229" s="166"/>
    </row>
    <row r="230" spans="1:10" ht="12.75" customHeight="1" x14ac:dyDescent="0.25">
      <c r="A230" s="191" t="s">
        <v>1077</v>
      </c>
      <c r="B230" s="187"/>
      <c r="C230" s="187"/>
      <c r="D230" s="187"/>
      <c r="E230" s="187"/>
      <c r="F230" s="187"/>
      <c r="G230" s="187"/>
      <c r="H230" s="171"/>
      <c r="I230" s="171"/>
      <c r="J230" s="166"/>
    </row>
    <row r="231" spans="1:10" ht="12.75" customHeight="1" x14ac:dyDescent="0.25">
      <c r="A231" s="187" t="s">
        <v>1078</v>
      </c>
      <c r="B231" s="187">
        <v>100</v>
      </c>
      <c r="C231" s="187">
        <v>100</v>
      </c>
      <c r="D231" s="187">
        <v>6</v>
      </c>
      <c r="E231" s="187">
        <v>10</v>
      </c>
      <c r="F231" s="187">
        <v>12</v>
      </c>
      <c r="G231" s="187"/>
      <c r="H231" s="171">
        <f t="shared" ref="H231:H254" si="22">(C231*E231)*2+D231*(B231-2*E231)+(F231*F231-0.25*PI()*F231*F231)*4</f>
        <v>2603.61065788307</v>
      </c>
      <c r="I231" s="166">
        <f t="shared" ref="I231:I254" si="23">(H231/1000000)*$C$2</f>
        <v>20.438343664382099</v>
      </c>
      <c r="J231" s="166">
        <f t="shared" ref="J231:J254" si="24">(2*C231+4*E231+2*(B231-2*E231-2*F231)+2*(C231-D231-2*F231))/1000</f>
        <v>0.49199999999999999</v>
      </c>
    </row>
    <row r="232" spans="1:10" ht="12.75" customHeight="1" x14ac:dyDescent="0.25">
      <c r="A232" s="187" t="s">
        <v>1079</v>
      </c>
      <c r="B232" s="187">
        <v>120</v>
      </c>
      <c r="C232" s="187">
        <v>120</v>
      </c>
      <c r="D232" s="187">
        <v>6.5</v>
      </c>
      <c r="E232" s="187">
        <v>11</v>
      </c>
      <c r="F232" s="187">
        <v>12</v>
      </c>
      <c r="G232" s="187"/>
      <c r="H232" s="171">
        <f t="shared" si="22"/>
        <v>3400.61065788307</v>
      </c>
      <c r="I232" s="166">
        <f t="shared" si="23"/>
        <v>26.6947936643821</v>
      </c>
      <c r="J232" s="166">
        <f t="shared" si="24"/>
        <v>0.61099999999999999</v>
      </c>
    </row>
    <row r="233" spans="1:10" ht="12.75" customHeight="1" x14ac:dyDescent="0.25">
      <c r="A233" s="187" t="s">
        <v>1080</v>
      </c>
      <c r="B233" s="187">
        <v>140</v>
      </c>
      <c r="C233" s="187">
        <v>140</v>
      </c>
      <c r="D233" s="187">
        <v>7</v>
      </c>
      <c r="E233" s="187">
        <v>12</v>
      </c>
      <c r="F233" s="187">
        <v>12</v>
      </c>
      <c r="G233" s="187"/>
      <c r="H233" s="171">
        <f t="shared" si="22"/>
        <v>4295.6106578830695</v>
      </c>
      <c r="I233" s="166">
        <f t="shared" si="23"/>
        <v>33.720543664382092</v>
      </c>
      <c r="J233" s="166">
        <f t="shared" si="24"/>
        <v>0.73</v>
      </c>
    </row>
    <row r="234" spans="1:10" ht="12.75" customHeight="1" x14ac:dyDescent="0.25">
      <c r="A234" s="187" t="s">
        <v>1081</v>
      </c>
      <c r="B234" s="187">
        <v>160</v>
      </c>
      <c r="C234" s="187">
        <v>160</v>
      </c>
      <c r="D234" s="187">
        <v>8</v>
      </c>
      <c r="E234" s="187">
        <v>13</v>
      </c>
      <c r="F234" s="187">
        <v>15</v>
      </c>
      <c r="G234" s="187"/>
      <c r="H234" s="171">
        <f t="shared" si="22"/>
        <v>5425.1416529422968</v>
      </c>
      <c r="I234" s="166">
        <f t="shared" si="23"/>
        <v>42.587361975597034</v>
      </c>
      <c r="J234" s="166">
        <f t="shared" si="24"/>
        <v>0.82399999999999995</v>
      </c>
    </row>
    <row r="235" spans="1:10" ht="12.75" customHeight="1" x14ac:dyDescent="0.25">
      <c r="A235" s="187" t="s">
        <v>1082</v>
      </c>
      <c r="B235" s="187">
        <v>180</v>
      </c>
      <c r="C235" s="187">
        <v>180</v>
      </c>
      <c r="D235" s="187">
        <v>8.5</v>
      </c>
      <c r="E235" s="187">
        <v>14</v>
      </c>
      <c r="F235" s="187">
        <v>15</v>
      </c>
      <c r="G235" s="187"/>
      <c r="H235" s="171">
        <f t="shared" si="22"/>
        <v>6525.1416529422968</v>
      </c>
      <c r="I235" s="166">
        <f t="shared" si="23"/>
        <v>51.222361975597025</v>
      </c>
      <c r="J235" s="166">
        <f t="shared" si="24"/>
        <v>0.94299999999999995</v>
      </c>
    </row>
    <row r="236" spans="1:10" ht="12.75" customHeight="1" x14ac:dyDescent="0.25">
      <c r="A236" s="187" t="s">
        <v>1083</v>
      </c>
      <c r="B236" s="187">
        <v>200</v>
      </c>
      <c r="C236" s="187">
        <v>200</v>
      </c>
      <c r="D236" s="187">
        <v>9</v>
      </c>
      <c r="E236" s="187">
        <v>15</v>
      </c>
      <c r="F236" s="187">
        <v>18</v>
      </c>
      <c r="G236" s="187"/>
      <c r="H236" s="171">
        <f t="shared" si="22"/>
        <v>7808.1239802369073</v>
      </c>
      <c r="I236" s="166">
        <f t="shared" si="23"/>
        <v>61.293773244859722</v>
      </c>
      <c r="J236" s="166">
        <f t="shared" si="24"/>
        <v>1.038</v>
      </c>
    </row>
    <row r="237" spans="1:10" ht="12.75" customHeight="1" x14ac:dyDescent="0.25">
      <c r="A237" s="187" t="s">
        <v>1084</v>
      </c>
      <c r="B237" s="187">
        <v>220</v>
      </c>
      <c r="C237" s="187">
        <v>220</v>
      </c>
      <c r="D237" s="187">
        <v>9.5</v>
      </c>
      <c r="E237" s="187">
        <v>16</v>
      </c>
      <c r="F237" s="187">
        <v>18</v>
      </c>
      <c r="G237" s="187"/>
      <c r="H237" s="171">
        <f t="shared" si="22"/>
        <v>9104.1239802369073</v>
      </c>
      <c r="I237" s="166">
        <f t="shared" si="23"/>
        <v>71.467373244859729</v>
      </c>
      <c r="J237" s="166">
        <f t="shared" si="24"/>
        <v>1.157</v>
      </c>
    </row>
    <row r="238" spans="1:10" ht="12.75" customHeight="1" x14ac:dyDescent="0.25">
      <c r="A238" s="187" t="s">
        <v>1085</v>
      </c>
      <c r="B238" s="187">
        <v>240</v>
      </c>
      <c r="C238" s="187">
        <v>240</v>
      </c>
      <c r="D238" s="187">
        <v>10</v>
      </c>
      <c r="E238" s="187">
        <v>17</v>
      </c>
      <c r="F238" s="187">
        <v>21</v>
      </c>
      <c r="G238" s="187"/>
      <c r="H238" s="171">
        <f t="shared" si="22"/>
        <v>10598.557639766901</v>
      </c>
      <c r="I238" s="166">
        <f t="shared" si="23"/>
        <v>83.198677472170175</v>
      </c>
      <c r="J238" s="166">
        <f t="shared" si="24"/>
        <v>1.252</v>
      </c>
    </row>
    <row r="239" spans="1:10" ht="12.75" customHeight="1" x14ac:dyDescent="0.25">
      <c r="A239" s="187" t="s">
        <v>1086</v>
      </c>
      <c r="B239" s="187">
        <v>260</v>
      </c>
      <c r="C239" s="187">
        <v>260</v>
      </c>
      <c r="D239" s="187">
        <v>10</v>
      </c>
      <c r="E239" s="187">
        <v>17.5</v>
      </c>
      <c r="F239" s="187">
        <v>24</v>
      </c>
      <c r="G239" s="187"/>
      <c r="H239" s="171">
        <f t="shared" si="22"/>
        <v>11844.44263153228</v>
      </c>
      <c r="I239" s="166">
        <f t="shared" si="23"/>
        <v>92.978874657528394</v>
      </c>
      <c r="J239" s="166">
        <f t="shared" si="24"/>
        <v>1.3480000000000001</v>
      </c>
    </row>
    <row r="240" spans="1:10" ht="12.75" customHeight="1" x14ac:dyDescent="0.25">
      <c r="A240" s="187" t="s">
        <v>1087</v>
      </c>
      <c r="B240" s="187">
        <v>280</v>
      </c>
      <c r="C240" s="187">
        <v>280</v>
      </c>
      <c r="D240" s="187">
        <v>10.5</v>
      </c>
      <c r="E240" s="187">
        <v>18</v>
      </c>
      <c r="F240" s="187">
        <v>24</v>
      </c>
      <c r="G240" s="187"/>
      <c r="H240" s="171">
        <f t="shared" si="22"/>
        <v>13136.44263153228</v>
      </c>
      <c r="I240" s="166">
        <f t="shared" si="23"/>
        <v>103.1210746575284</v>
      </c>
      <c r="J240" s="166">
        <f t="shared" si="24"/>
        <v>1.4670000000000001</v>
      </c>
    </row>
    <row r="241" spans="1:10" ht="12.75" customHeight="1" x14ac:dyDescent="0.25">
      <c r="A241" s="187" t="s">
        <v>1088</v>
      </c>
      <c r="B241" s="187">
        <v>300</v>
      </c>
      <c r="C241" s="187">
        <v>300</v>
      </c>
      <c r="D241" s="187">
        <v>11</v>
      </c>
      <c r="E241" s="187">
        <v>19</v>
      </c>
      <c r="F241" s="187">
        <v>27</v>
      </c>
      <c r="G241" s="187"/>
      <c r="H241" s="171">
        <f t="shared" si="22"/>
        <v>14907.778955533042</v>
      </c>
      <c r="I241" s="166">
        <f t="shared" si="23"/>
        <v>117.02606480093438</v>
      </c>
      <c r="J241" s="166">
        <f t="shared" si="24"/>
        <v>1.5620000000000001</v>
      </c>
    </row>
    <row r="242" spans="1:10" ht="12.75" customHeight="1" x14ac:dyDescent="0.25">
      <c r="A242" s="187" t="s">
        <v>1089</v>
      </c>
      <c r="B242" s="187">
        <v>320</v>
      </c>
      <c r="C242" s="187">
        <v>300</v>
      </c>
      <c r="D242" s="187">
        <v>11.5</v>
      </c>
      <c r="E242" s="187">
        <v>20.5</v>
      </c>
      <c r="F242" s="187">
        <v>27</v>
      </c>
      <c r="G242" s="187"/>
      <c r="H242" s="171">
        <f t="shared" si="22"/>
        <v>16134.278955533042</v>
      </c>
      <c r="I242" s="166">
        <f t="shared" si="23"/>
        <v>126.65408980093439</v>
      </c>
      <c r="J242" s="166">
        <f t="shared" si="24"/>
        <v>1.601</v>
      </c>
    </row>
    <row r="243" spans="1:10" ht="12.75" customHeight="1" x14ac:dyDescent="0.25">
      <c r="A243" s="187" t="s">
        <v>1090</v>
      </c>
      <c r="B243" s="187">
        <v>340</v>
      </c>
      <c r="C243" s="187">
        <v>300</v>
      </c>
      <c r="D243" s="187">
        <v>12</v>
      </c>
      <c r="E243" s="187">
        <v>21.5</v>
      </c>
      <c r="F243" s="187">
        <v>27</v>
      </c>
      <c r="G243" s="187"/>
      <c r="H243" s="171">
        <f t="shared" si="22"/>
        <v>17089.778955533042</v>
      </c>
      <c r="I243" s="166">
        <f t="shared" si="23"/>
        <v>134.15476480093437</v>
      </c>
      <c r="J243" s="166">
        <f t="shared" si="24"/>
        <v>1.64</v>
      </c>
    </row>
    <row r="244" spans="1:10" ht="12.75" customHeight="1" x14ac:dyDescent="0.25">
      <c r="A244" s="187" t="s">
        <v>1091</v>
      </c>
      <c r="B244" s="187">
        <v>360</v>
      </c>
      <c r="C244" s="187">
        <v>300</v>
      </c>
      <c r="D244" s="187">
        <v>12.5</v>
      </c>
      <c r="E244" s="187">
        <v>22.5</v>
      </c>
      <c r="F244" s="187">
        <v>27</v>
      </c>
      <c r="G244" s="187"/>
      <c r="H244" s="171">
        <f t="shared" si="22"/>
        <v>18063.278955533042</v>
      </c>
      <c r="I244" s="166">
        <f t="shared" si="23"/>
        <v>141.79673980093438</v>
      </c>
      <c r="J244" s="166">
        <f t="shared" si="24"/>
        <v>1.679</v>
      </c>
    </row>
    <row r="245" spans="1:10" ht="12.75" customHeight="1" x14ac:dyDescent="0.25">
      <c r="A245" s="187" t="s">
        <v>1092</v>
      </c>
      <c r="B245" s="187">
        <v>400</v>
      </c>
      <c r="C245" s="187">
        <v>300</v>
      </c>
      <c r="D245" s="187">
        <v>13.5</v>
      </c>
      <c r="E245" s="187">
        <v>24</v>
      </c>
      <c r="F245" s="187">
        <v>27</v>
      </c>
      <c r="G245" s="187"/>
      <c r="H245" s="171">
        <f t="shared" si="22"/>
        <v>19777.778955533042</v>
      </c>
      <c r="I245" s="166">
        <f t="shared" si="23"/>
        <v>155.25556480093437</v>
      </c>
      <c r="J245" s="166">
        <f t="shared" si="24"/>
        <v>1.7569999999999999</v>
      </c>
    </row>
    <row r="246" spans="1:10" ht="12.75" customHeight="1" x14ac:dyDescent="0.25">
      <c r="A246" s="187" t="s">
        <v>1093</v>
      </c>
      <c r="B246" s="187">
        <v>450</v>
      </c>
      <c r="C246" s="187">
        <v>300</v>
      </c>
      <c r="D246" s="187">
        <v>14</v>
      </c>
      <c r="E246" s="187">
        <v>26</v>
      </c>
      <c r="F246" s="187">
        <v>27</v>
      </c>
      <c r="G246" s="187"/>
      <c r="H246" s="171">
        <f t="shared" si="22"/>
        <v>21797.778955533042</v>
      </c>
      <c r="I246" s="166">
        <f t="shared" si="23"/>
        <v>171.11256480093436</v>
      </c>
      <c r="J246" s="166">
        <f t="shared" si="24"/>
        <v>1.8560000000000001</v>
      </c>
    </row>
    <row r="247" spans="1:10" ht="12.75" customHeight="1" x14ac:dyDescent="0.25">
      <c r="A247" s="187" t="s">
        <v>1094</v>
      </c>
      <c r="B247" s="187">
        <v>500</v>
      </c>
      <c r="C247" s="187">
        <v>300</v>
      </c>
      <c r="D247" s="187">
        <v>14.5</v>
      </c>
      <c r="E247" s="187">
        <v>28</v>
      </c>
      <c r="F247" s="187">
        <v>27</v>
      </c>
      <c r="G247" s="187"/>
      <c r="H247" s="171">
        <f t="shared" si="22"/>
        <v>23863.778955533042</v>
      </c>
      <c r="I247" s="166">
        <f t="shared" si="23"/>
        <v>187.33066480093436</v>
      </c>
      <c r="J247" s="166">
        <f t="shared" si="24"/>
        <v>1.9550000000000001</v>
      </c>
    </row>
    <row r="248" spans="1:10" ht="12.75" customHeight="1" x14ac:dyDescent="0.25">
      <c r="A248" s="187" t="s">
        <v>1095</v>
      </c>
      <c r="B248" s="187">
        <v>550</v>
      </c>
      <c r="C248" s="187">
        <v>300</v>
      </c>
      <c r="D248" s="187">
        <v>15</v>
      </c>
      <c r="E248" s="187">
        <v>29</v>
      </c>
      <c r="F248" s="187">
        <v>27</v>
      </c>
      <c r="G248" s="187"/>
      <c r="H248" s="171">
        <f t="shared" si="22"/>
        <v>25405.778955533042</v>
      </c>
      <c r="I248" s="166">
        <f t="shared" si="23"/>
        <v>199.43536480093437</v>
      </c>
      <c r="J248" s="166">
        <f t="shared" si="24"/>
        <v>2.0539999999999998</v>
      </c>
    </row>
    <row r="249" spans="1:10" ht="12.75" customHeight="1" x14ac:dyDescent="0.25">
      <c r="A249" s="187" t="s">
        <v>1096</v>
      </c>
      <c r="B249" s="187">
        <v>600</v>
      </c>
      <c r="C249" s="187">
        <v>300</v>
      </c>
      <c r="D249" s="187">
        <v>15.5</v>
      </c>
      <c r="E249" s="187">
        <v>30</v>
      </c>
      <c r="F249" s="187">
        <v>27</v>
      </c>
      <c r="G249" s="187"/>
      <c r="H249" s="171">
        <f t="shared" si="22"/>
        <v>26995.778955533042</v>
      </c>
      <c r="I249" s="166">
        <f t="shared" si="23"/>
        <v>211.91686480093438</v>
      </c>
      <c r="J249" s="166">
        <f t="shared" si="24"/>
        <v>2.153</v>
      </c>
    </row>
    <row r="250" spans="1:10" ht="12.75" customHeight="1" x14ac:dyDescent="0.25">
      <c r="A250" s="187" t="s">
        <v>1097</v>
      </c>
      <c r="B250" s="187">
        <v>650</v>
      </c>
      <c r="C250" s="187">
        <v>300</v>
      </c>
      <c r="D250" s="187">
        <v>16</v>
      </c>
      <c r="E250" s="187">
        <v>31</v>
      </c>
      <c r="F250" s="187">
        <v>27</v>
      </c>
      <c r="G250" s="187"/>
      <c r="H250" s="171">
        <f t="shared" si="22"/>
        <v>28633.778955533042</v>
      </c>
      <c r="I250" s="166">
        <f t="shared" si="23"/>
        <v>224.77516480093436</v>
      </c>
      <c r="J250" s="166">
        <f t="shared" si="24"/>
        <v>2.2519999999999998</v>
      </c>
    </row>
    <row r="251" spans="1:10" ht="12.75" customHeight="1" x14ac:dyDescent="0.25">
      <c r="A251" s="187" t="s">
        <v>1098</v>
      </c>
      <c r="B251" s="187">
        <v>700</v>
      </c>
      <c r="C251" s="187">
        <v>300</v>
      </c>
      <c r="D251" s="187">
        <v>17</v>
      </c>
      <c r="E251" s="187">
        <v>32</v>
      </c>
      <c r="F251" s="187">
        <v>27</v>
      </c>
      <c r="G251" s="187"/>
      <c r="H251" s="171">
        <f t="shared" si="22"/>
        <v>30637.778955533042</v>
      </c>
      <c r="I251" s="166">
        <f t="shared" si="23"/>
        <v>240.50656480093437</v>
      </c>
      <c r="J251" s="166">
        <f t="shared" si="24"/>
        <v>2.35</v>
      </c>
    </row>
    <row r="252" spans="1:10" ht="12.75" customHeight="1" x14ac:dyDescent="0.25">
      <c r="A252" s="187" t="s">
        <v>1099</v>
      </c>
      <c r="B252" s="187">
        <v>800</v>
      </c>
      <c r="C252" s="187">
        <v>300</v>
      </c>
      <c r="D252" s="187">
        <v>17.5</v>
      </c>
      <c r="E252" s="187">
        <v>33</v>
      </c>
      <c r="F252" s="187">
        <v>30</v>
      </c>
      <c r="G252" s="187"/>
      <c r="H252" s="171">
        <f t="shared" si="22"/>
        <v>33417.566611769187</v>
      </c>
      <c r="I252" s="166">
        <f t="shared" si="23"/>
        <v>262.32789790238809</v>
      </c>
      <c r="J252" s="166">
        <f t="shared" si="24"/>
        <v>2.5249999999999999</v>
      </c>
    </row>
    <row r="253" spans="1:10" ht="12.75" customHeight="1" x14ac:dyDescent="0.25">
      <c r="A253" s="187" t="s">
        <v>1100</v>
      </c>
      <c r="B253" s="187">
        <v>900</v>
      </c>
      <c r="C253" s="187">
        <v>300</v>
      </c>
      <c r="D253" s="187">
        <v>18.5</v>
      </c>
      <c r="E253" s="187">
        <v>35</v>
      </c>
      <c r="F253" s="187">
        <v>30</v>
      </c>
      <c r="G253" s="187"/>
      <c r="H253" s="171">
        <f t="shared" si="22"/>
        <v>37127.566611769187</v>
      </c>
      <c r="I253" s="166">
        <f t="shared" si="23"/>
        <v>291.45139790238812</v>
      </c>
      <c r="J253" s="166">
        <f t="shared" si="24"/>
        <v>2.7229999999999999</v>
      </c>
    </row>
    <row r="254" spans="1:10" ht="12.75" customHeight="1" x14ac:dyDescent="0.25">
      <c r="A254" s="187" t="s">
        <v>1101</v>
      </c>
      <c r="B254" s="187">
        <v>1000</v>
      </c>
      <c r="C254" s="187">
        <v>300</v>
      </c>
      <c r="D254" s="187">
        <v>19</v>
      </c>
      <c r="E254" s="187">
        <v>36</v>
      </c>
      <c r="F254" s="187">
        <v>30</v>
      </c>
      <c r="G254" s="187"/>
      <c r="H254" s="171">
        <f t="shared" si="22"/>
        <v>40004.566611769187</v>
      </c>
      <c r="I254" s="166">
        <f t="shared" si="23"/>
        <v>314.03584790238813</v>
      </c>
      <c r="J254" s="166">
        <f t="shared" si="24"/>
        <v>2.9220000000000002</v>
      </c>
    </row>
    <row r="256" spans="1:10" ht="12.75" customHeight="1" x14ac:dyDescent="0.25">
      <c r="A256" s="191" t="s">
        <v>1102</v>
      </c>
      <c r="B256" s="187"/>
      <c r="C256" s="187"/>
      <c r="D256" s="187"/>
      <c r="E256" s="187"/>
      <c r="F256" s="187"/>
      <c r="G256" s="187"/>
      <c r="H256" s="171"/>
      <c r="I256" s="171"/>
    </row>
    <row r="257" spans="1:10" ht="12.75" customHeight="1" x14ac:dyDescent="0.25">
      <c r="A257" s="187" t="s">
        <v>1103</v>
      </c>
      <c r="B257" s="187">
        <v>120</v>
      </c>
      <c r="C257" s="187">
        <v>106</v>
      </c>
      <c r="D257" s="187">
        <v>12</v>
      </c>
      <c r="E257" s="187">
        <v>20</v>
      </c>
      <c r="F257" s="187">
        <v>12</v>
      </c>
      <c r="G257" s="187"/>
      <c r="H257" s="171">
        <f t="shared" ref="H257:H280" si="25">(C257*E257)*2+D257*(B257-2*E257)+(F257*F257-0.25*PI()*F257*F257)*4</f>
        <v>5323.6106578830695</v>
      </c>
      <c r="I257" s="166">
        <f t="shared" ref="I257:I280" si="26">(H257/1000000)*$C$2</f>
        <v>41.790343664382092</v>
      </c>
      <c r="J257" s="166">
        <f t="shared" ref="J257:J280" si="27">(2*C257+4*E257+2*(B257-2*E257-2*F257)+2*(C257-D257-2*F257))/1000</f>
        <v>0.54400000000000004</v>
      </c>
    </row>
    <row r="258" spans="1:10" ht="12.75" customHeight="1" x14ac:dyDescent="0.25">
      <c r="A258" s="187" t="s">
        <v>1104</v>
      </c>
      <c r="B258" s="187">
        <v>140</v>
      </c>
      <c r="C258" s="187">
        <v>126</v>
      </c>
      <c r="D258" s="187">
        <v>12.5</v>
      </c>
      <c r="E258" s="187">
        <v>21</v>
      </c>
      <c r="F258" s="187">
        <v>12</v>
      </c>
      <c r="G258" s="187"/>
      <c r="H258" s="171">
        <f t="shared" si="25"/>
        <v>6640.6106578830695</v>
      </c>
      <c r="I258" s="166">
        <f t="shared" si="26"/>
        <v>52.128793664382094</v>
      </c>
      <c r="J258" s="166">
        <f t="shared" si="27"/>
        <v>0.66300000000000003</v>
      </c>
    </row>
    <row r="259" spans="1:10" ht="12.75" customHeight="1" x14ac:dyDescent="0.25">
      <c r="A259" s="187" t="s">
        <v>1105</v>
      </c>
      <c r="B259" s="187">
        <v>160</v>
      </c>
      <c r="C259" s="187">
        <v>146</v>
      </c>
      <c r="D259" s="187">
        <v>13</v>
      </c>
      <c r="E259" s="187">
        <v>22</v>
      </c>
      <c r="F259" s="187">
        <v>12</v>
      </c>
      <c r="G259" s="187"/>
      <c r="H259" s="171">
        <f t="shared" si="25"/>
        <v>8055.6106578830695</v>
      </c>
      <c r="I259" s="166">
        <f t="shared" si="26"/>
        <v>63.23654366438209</v>
      </c>
      <c r="J259" s="166">
        <f t="shared" si="27"/>
        <v>0.78200000000000003</v>
      </c>
    </row>
    <row r="260" spans="1:10" ht="12.75" customHeight="1" x14ac:dyDescent="0.25">
      <c r="A260" s="187" t="s">
        <v>1106</v>
      </c>
      <c r="B260" s="187">
        <v>180</v>
      </c>
      <c r="C260" s="187">
        <v>166</v>
      </c>
      <c r="D260" s="187">
        <v>14</v>
      </c>
      <c r="E260" s="187">
        <v>23</v>
      </c>
      <c r="F260" s="187">
        <v>15</v>
      </c>
      <c r="G260" s="187"/>
      <c r="H260" s="171">
        <f t="shared" si="25"/>
        <v>9705.1416529422968</v>
      </c>
      <c r="I260" s="166">
        <f t="shared" si="26"/>
        <v>76.185361975597019</v>
      </c>
      <c r="J260" s="166">
        <f t="shared" si="27"/>
        <v>0.876</v>
      </c>
    </row>
    <row r="261" spans="1:10" ht="12.75" customHeight="1" x14ac:dyDescent="0.25">
      <c r="A261" s="187" t="s">
        <v>1107</v>
      </c>
      <c r="B261" s="187">
        <v>200</v>
      </c>
      <c r="C261" s="187">
        <v>186</v>
      </c>
      <c r="D261" s="187">
        <v>14.5</v>
      </c>
      <c r="E261" s="187">
        <v>24</v>
      </c>
      <c r="F261" s="187">
        <v>15</v>
      </c>
      <c r="G261" s="187"/>
      <c r="H261" s="171">
        <f t="shared" si="25"/>
        <v>11325.141652942297</v>
      </c>
      <c r="I261" s="166">
        <f t="shared" si="26"/>
        <v>88.902361975597017</v>
      </c>
      <c r="J261" s="166">
        <f t="shared" si="27"/>
        <v>0.995</v>
      </c>
    </row>
    <row r="262" spans="1:10" ht="12.75" customHeight="1" x14ac:dyDescent="0.25">
      <c r="A262" s="187" t="s">
        <v>1108</v>
      </c>
      <c r="B262" s="187">
        <v>220</v>
      </c>
      <c r="C262" s="187">
        <v>206</v>
      </c>
      <c r="D262" s="187">
        <v>15</v>
      </c>
      <c r="E262" s="187">
        <v>25</v>
      </c>
      <c r="F262" s="187">
        <v>18</v>
      </c>
      <c r="G262" s="187"/>
      <c r="H262" s="171">
        <f t="shared" si="25"/>
        <v>13128.123980236907</v>
      </c>
      <c r="I262" s="166">
        <f t="shared" si="26"/>
        <v>103.05577324485972</v>
      </c>
      <c r="J262" s="166">
        <f t="shared" si="27"/>
        <v>1.0900000000000001</v>
      </c>
    </row>
    <row r="263" spans="1:10" ht="12.75" customHeight="1" x14ac:dyDescent="0.25">
      <c r="A263" s="187" t="s">
        <v>1109</v>
      </c>
      <c r="B263" s="187">
        <v>240</v>
      </c>
      <c r="C263" s="187">
        <v>226</v>
      </c>
      <c r="D263" s="187">
        <v>15.5</v>
      </c>
      <c r="E263" s="187">
        <v>26</v>
      </c>
      <c r="F263" s="187">
        <v>18</v>
      </c>
      <c r="G263" s="187"/>
      <c r="H263" s="171">
        <f t="shared" si="25"/>
        <v>14944.123980236907</v>
      </c>
      <c r="I263" s="166">
        <f t="shared" si="26"/>
        <v>117.31137324485972</v>
      </c>
      <c r="J263" s="166">
        <f t="shared" si="27"/>
        <v>1.2090000000000001</v>
      </c>
    </row>
    <row r="264" spans="1:10" ht="12.75" customHeight="1" x14ac:dyDescent="0.25">
      <c r="A264" s="187" t="s">
        <v>1110</v>
      </c>
      <c r="B264" s="187">
        <v>270</v>
      </c>
      <c r="C264" s="187">
        <v>248</v>
      </c>
      <c r="D264" s="187">
        <v>18</v>
      </c>
      <c r="E264" s="187">
        <v>32</v>
      </c>
      <c r="F264" s="187">
        <v>21</v>
      </c>
      <c r="G264" s="187"/>
      <c r="H264" s="171">
        <f t="shared" si="25"/>
        <v>19958.557639766899</v>
      </c>
      <c r="I264" s="166">
        <f t="shared" si="26"/>
        <v>156.67467747217017</v>
      </c>
      <c r="J264" s="166">
        <f t="shared" si="27"/>
        <v>1.3280000000000001</v>
      </c>
    </row>
    <row r="265" spans="1:10" ht="12.75" customHeight="1" x14ac:dyDescent="0.25">
      <c r="A265" s="187" t="s">
        <v>1111</v>
      </c>
      <c r="B265" s="187">
        <v>290</v>
      </c>
      <c r="C265" s="187">
        <v>268</v>
      </c>
      <c r="D265" s="187">
        <v>18</v>
      </c>
      <c r="E265" s="187">
        <v>32.5</v>
      </c>
      <c r="F265" s="187">
        <v>24</v>
      </c>
      <c r="G265" s="187"/>
      <c r="H265" s="171">
        <f t="shared" si="25"/>
        <v>21964.442631532278</v>
      </c>
      <c r="I265" s="166">
        <f t="shared" si="26"/>
        <v>172.42087465752837</v>
      </c>
      <c r="J265" s="166">
        <f t="shared" si="27"/>
        <v>1.4239999999999999</v>
      </c>
    </row>
    <row r="266" spans="1:10" ht="12.75" customHeight="1" x14ac:dyDescent="0.25">
      <c r="A266" s="187" t="s">
        <v>1112</v>
      </c>
      <c r="B266" s="187">
        <v>310</v>
      </c>
      <c r="C266" s="187">
        <v>288</v>
      </c>
      <c r="D266" s="187">
        <v>18.5</v>
      </c>
      <c r="E266" s="187">
        <v>33</v>
      </c>
      <c r="F266" s="187">
        <v>24</v>
      </c>
      <c r="G266" s="187"/>
      <c r="H266" s="171">
        <f t="shared" si="25"/>
        <v>24016.442631532278</v>
      </c>
      <c r="I266" s="166">
        <f t="shared" si="26"/>
        <v>188.52907465752838</v>
      </c>
      <c r="J266" s="166">
        <f t="shared" si="27"/>
        <v>1.5429999999999999</v>
      </c>
    </row>
    <row r="267" spans="1:10" ht="12.75" customHeight="1" x14ac:dyDescent="0.25">
      <c r="A267" s="187" t="s">
        <v>1113</v>
      </c>
      <c r="B267" s="187">
        <v>340</v>
      </c>
      <c r="C267" s="187">
        <v>310</v>
      </c>
      <c r="D267" s="187">
        <v>21</v>
      </c>
      <c r="E267" s="187">
        <v>39</v>
      </c>
      <c r="F267" s="187">
        <v>27</v>
      </c>
      <c r="G267" s="187"/>
      <c r="H267" s="171">
        <f t="shared" si="25"/>
        <v>30307.778955533042</v>
      </c>
      <c r="I267" s="166">
        <f t="shared" si="26"/>
        <v>237.91606480093438</v>
      </c>
      <c r="J267" s="166">
        <f t="shared" si="27"/>
        <v>1.6619999999999999</v>
      </c>
    </row>
    <row r="268" spans="1:10" ht="12.75" customHeight="1" x14ac:dyDescent="0.25">
      <c r="A268" s="187" t="s">
        <v>1114</v>
      </c>
      <c r="B268" s="187">
        <v>359</v>
      </c>
      <c r="C268" s="187">
        <v>309</v>
      </c>
      <c r="D268" s="187">
        <v>21</v>
      </c>
      <c r="E268" s="187">
        <v>40</v>
      </c>
      <c r="F268" s="187">
        <v>27</v>
      </c>
      <c r="G268" s="187"/>
      <c r="H268" s="171">
        <f t="shared" si="25"/>
        <v>31204.778955533042</v>
      </c>
      <c r="I268" s="166">
        <f t="shared" si="26"/>
        <v>244.95751480093438</v>
      </c>
      <c r="J268" s="166">
        <f t="shared" si="27"/>
        <v>1.696</v>
      </c>
    </row>
    <row r="269" spans="1:10" ht="12.75" customHeight="1" x14ac:dyDescent="0.25">
      <c r="A269" s="187" t="s">
        <v>1115</v>
      </c>
      <c r="B269" s="187">
        <v>377</v>
      </c>
      <c r="C269" s="187">
        <v>309</v>
      </c>
      <c r="D269" s="187">
        <v>21</v>
      </c>
      <c r="E269" s="187">
        <v>40</v>
      </c>
      <c r="F269" s="187">
        <v>27</v>
      </c>
      <c r="G269" s="187"/>
      <c r="H269" s="171">
        <f t="shared" si="25"/>
        <v>31582.778955533042</v>
      </c>
      <c r="I269" s="166">
        <f t="shared" si="26"/>
        <v>247.92481480093437</v>
      </c>
      <c r="J269" s="166">
        <f t="shared" si="27"/>
        <v>1.732</v>
      </c>
    </row>
    <row r="270" spans="1:10" ht="12.75" customHeight="1" x14ac:dyDescent="0.25">
      <c r="A270" s="187" t="s">
        <v>1116</v>
      </c>
      <c r="B270" s="187">
        <v>395</v>
      </c>
      <c r="C270" s="187">
        <v>308</v>
      </c>
      <c r="D270" s="187">
        <v>21</v>
      </c>
      <c r="E270" s="187">
        <v>40</v>
      </c>
      <c r="F270" s="187">
        <v>27</v>
      </c>
      <c r="G270" s="187"/>
      <c r="H270" s="171">
        <f t="shared" si="25"/>
        <v>31880.778955533042</v>
      </c>
      <c r="I270" s="166">
        <f t="shared" si="26"/>
        <v>250.26411480093435</v>
      </c>
      <c r="J270" s="166">
        <f t="shared" si="27"/>
        <v>1.764</v>
      </c>
    </row>
    <row r="271" spans="1:10" ht="12.75" customHeight="1" x14ac:dyDescent="0.25">
      <c r="A271" s="187" t="s">
        <v>1117</v>
      </c>
      <c r="B271" s="187">
        <v>432</v>
      </c>
      <c r="C271" s="187">
        <v>307</v>
      </c>
      <c r="D271" s="187">
        <v>21</v>
      </c>
      <c r="E271" s="187">
        <v>40</v>
      </c>
      <c r="F271" s="187">
        <v>27</v>
      </c>
      <c r="G271" s="187"/>
      <c r="H271" s="171">
        <f t="shared" si="25"/>
        <v>32577.778955533042</v>
      </c>
      <c r="I271" s="166">
        <f t="shared" si="26"/>
        <v>255.73556480093438</v>
      </c>
      <c r="J271" s="166">
        <f t="shared" si="27"/>
        <v>1.8340000000000001</v>
      </c>
    </row>
    <row r="272" spans="1:10" ht="12.75" customHeight="1" x14ac:dyDescent="0.25">
      <c r="A272" s="187" t="s">
        <v>1118</v>
      </c>
      <c r="B272" s="187">
        <v>478</v>
      </c>
      <c r="C272" s="187">
        <v>307</v>
      </c>
      <c r="D272" s="187">
        <v>21</v>
      </c>
      <c r="E272" s="187">
        <v>40</v>
      </c>
      <c r="F272" s="187">
        <v>27</v>
      </c>
      <c r="G272" s="187"/>
      <c r="H272" s="171">
        <f t="shared" si="25"/>
        <v>33543.778955533038</v>
      </c>
      <c r="I272" s="166">
        <f t="shared" si="26"/>
        <v>263.31866480093436</v>
      </c>
      <c r="J272" s="166">
        <f t="shared" si="27"/>
        <v>1.9259999999999999</v>
      </c>
    </row>
    <row r="273" spans="1:10" ht="12.75" customHeight="1" x14ac:dyDescent="0.25">
      <c r="A273" s="187" t="s">
        <v>1119</v>
      </c>
      <c r="B273" s="187">
        <v>524</v>
      </c>
      <c r="C273" s="187">
        <v>306</v>
      </c>
      <c r="D273" s="187">
        <v>21</v>
      </c>
      <c r="E273" s="187">
        <v>40</v>
      </c>
      <c r="F273" s="187">
        <v>27</v>
      </c>
      <c r="G273" s="187"/>
      <c r="H273" s="171">
        <f t="shared" si="25"/>
        <v>34429.778955533038</v>
      </c>
      <c r="I273" s="166">
        <f t="shared" si="26"/>
        <v>270.27376480093432</v>
      </c>
      <c r="J273" s="166">
        <f t="shared" si="27"/>
        <v>2.0139999999999998</v>
      </c>
    </row>
    <row r="274" spans="1:10" ht="12.75" customHeight="1" x14ac:dyDescent="0.25">
      <c r="A274" s="187" t="s">
        <v>1120</v>
      </c>
      <c r="B274" s="187">
        <v>572</v>
      </c>
      <c r="C274" s="187">
        <v>306</v>
      </c>
      <c r="D274" s="187">
        <v>21</v>
      </c>
      <c r="E274" s="187">
        <v>40</v>
      </c>
      <c r="F274" s="187">
        <v>27</v>
      </c>
      <c r="G274" s="187"/>
      <c r="H274" s="171">
        <f t="shared" si="25"/>
        <v>35437.778955533038</v>
      </c>
      <c r="I274" s="166">
        <f t="shared" si="26"/>
        <v>278.18656480093432</v>
      </c>
      <c r="J274" s="166">
        <f t="shared" si="27"/>
        <v>2.11</v>
      </c>
    </row>
    <row r="275" spans="1:10" ht="12.75" customHeight="1" x14ac:dyDescent="0.25">
      <c r="A275" s="187" t="s">
        <v>1121</v>
      </c>
      <c r="B275" s="187">
        <v>620</v>
      </c>
      <c r="C275" s="187">
        <v>305</v>
      </c>
      <c r="D275" s="187">
        <v>21</v>
      </c>
      <c r="E275" s="187">
        <v>40</v>
      </c>
      <c r="F275" s="187">
        <v>27</v>
      </c>
      <c r="G275" s="187"/>
      <c r="H275" s="171">
        <f t="shared" si="25"/>
        <v>36365.778955533038</v>
      </c>
      <c r="I275" s="166">
        <f t="shared" si="26"/>
        <v>285.47136480093434</v>
      </c>
      <c r="J275" s="166">
        <f t="shared" si="27"/>
        <v>2.202</v>
      </c>
    </row>
    <row r="276" spans="1:10" ht="12.75" customHeight="1" x14ac:dyDescent="0.25">
      <c r="A276" s="187" t="s">
        <v>1122</v>
      </c>
      <c r="B276" s="187">
        <v>668</v>
      </c>
      <c r="C276" s="187">
        <v>305</v>
      </c>
      <c r="D276" s="187">
        <v>21</v>
      </c>
      <c r="E276" s="187">
        <v>40</v>
      </c>
      <c r="F276" s="187">
        <v>27</v>
      </c>
      <c r="G276" s="187"/>
      <c r="H276" s="171">
        <f t="shared" si="25"/>
        <v>37373.778955533038</v>
      </c>
      <c r="I276" s="166">
        <f t="shared" si="26"/>
        <v>293.38416480093434</v>
      </c>
      <c r="J276" s="166">
        <f t="shared" si="27"/>
        <v>2.298</v>
      </c>
    </row>
    <row r="277" spans="1:10" ht="12.75" customHeight="1" x14ac:dyDescent="0.25">
      <c r="A277" s="187" t="s">
        <v>1123</v>
      </c>
      <c r="B277" s="187">
        <v>716</v>
      </c>
      <c r="C277" s="187">
        <v>304</v>
      </c>
      <c r="D277" s="187">
        <v>21</v>
      </c>
      <c r="E277" s="187">
        <v>40</v>
      </c>
      <c r="F277" s="187">
        <v>27</v>
      </c>
      <c r="G277" s="187"/>
      <c r="H277" s="171">
        <f t="shared" si="25"/>
        <v>38301.778955533038</v>
      </c>
      <c r="I277" s="166">
        <f t="shared" si="26"/>
        <v>300.66896480093436</v>
      </c>
      <c r="J277" s="166">
        <f t="shared" si="27"/>
        <v>2.39</v>
      </c>
    </row>
    <row r="278" spans="1:10" ht="12.75" customHeight="1" x14ac:dyDescent="0.25">
      <c r="A278" s="187" t="s">
        <v>1124</v>
      </c>
      <c r="B278" s="187">
        <v>814</v>
      </c>
      <c r="C278" s="187">
        <v>303</v>
      </c>
      <c r="D278" s="187">
        <v>21</v>
      </c>
      <c r="E278" s="187">
        <v>40</v>
      </c>
      <c r="F278" s="187">
        <v>30</v>
      </c>
      <c r="G278" s="187"/>
      <c r="H278" s="171">
        <f t="shared" si="25"/>
        <v>40426.566611769187</v>
      </c>
      <c r="I278" s="166">
        <f t="shared" si="26"/>
        <v>317.34854790238813</v>
      </c>
      <c r="J278" s="166">
        <f t="shared" si="27"/>
        <v>2.5579999999999998</v>
      </c>
    </row>
    <row r="279" spans="1:10" ht="12.75" customHeight="1" x14ac:dyDescent="0.25">
      <c r="A279" s="187" t="s">
        <v>1125</v>
      </c>
      <c r="B279" s="187">
        <v>910</v>
      </c>
      <c r="C279" s="187">
        <v>302</v>
      </c>
      <c r="D279" s="187">
        <v>21</v>
      </c>
      <c r="E279" s="187">
        <v>40</v>
      </c>
      <c r="F279" s="187">
        <v>30</v>
      </c>
      <c r="G279" s="187"/>
      <c r="H279" s="171">
        <f t="shared" si="25"/>
        <v>42362.566611769187</v>
      </c>
      <c r="I279" s="166">
        <f t="shared" si="26"/>
        <v>332.5461479023881</v>
      </c>
      <c r="J279" s="166">
        <f t="shared" si="27"/>
        <v>2.746</v>
      </c>
    </row>
    <row r="280" spans="1:10" ht="12.75" customHeight="1" x14ac:dyDescent="0.25">
      <c r="A280" s="187" t="s">
        <v>1101</v>
      </c>
      <c r="B280" s="187">
        <v>1008</v>
      </c>
      <c r="C280" s="187">
        <v>302</v>
      </c>
      <c r="D280" s="187">
        <v>21</v>
      </c>
      <c r="E280" s="187">
        <v>40</v>
      </c>
      <c r="F280" s="187">
        <v>30</v>
      </c>
      <c r="G280" s="187"/>
      <c r="H280" s="171">
        <f t="shared" si="25"/>
        <v>44420.566611769187</v>
      </c>
      <c r="I280" s="166">
        <f t="shared" si="26"/>
        <v>348.70144790238811</v>
      </c>
      <c r="J280" s="166">
        <f t="shared" si="27"/>
        <v>2.9420000000000002</v>
      </c>
    </row>
    <row r="283" spans="1:10" ht="12.75" customHeight="1" x14ac:dyDescent="0.25">
      <c r="G283" s="187"/>
      <c r="H283" s="171">
        <f>(IPE!C2*IPE!E2)*2+IPE!D2*(IPE!B2-2*IPE!E2)+(IPE!F2*IPE!F2-0.25*PI()*IPE!F2*IPE!F2)*4</f>
        <v>764.34018366025521</v>
      </c>
      <c r="I283" s="166">
        <f t="shared" ref="I283:I300" si="28">(H283/1000000)*$C$2</f>
        <v>6.0000704417330031</v>
      </c>
      <c r="J283" s="166">
        <f>(2*IPE!C2+4*IPE!E2+2*(IPE!B2-2*IPE!E2-2*IPE!F2)+2*(IPE!C2-IPE!D2-2*IPE!F2))/1000</f>
        <v>0.2964</v>
      </c>
    </row>
    <row r="284" spans="1:10" ht="12.75" customHeight="1" x14ac:dyDescent="0.25">
      <c r="G284" s="187"/>
      <c r="H284" s="171">
        <f>(IPE!C3*IPE!E3)*2+IPE!D3*(IPE!B3-2*IPE!E3)+(IPE!F3*IPE!F3-0.25*PI()*IPE!F3*IPE!F3)*4</f>
        <v>1032.3219599741001</v>
      </c>
      <c r="I284" s="166">
        <f t="shared" si="28"/>
        <v>8.1037273857966863</v>
      </c>
      <c r="J284" s="166">
        <f>(2*IPE!C3+4*IPE!E3+2*(IPE!B3-2*IPE!E3-2*IPE!F3)+2*(IPE!C3-IPE!D3-2*IPE!F3))/1000</f>
        <v>0.35580000000000001</v>
      </c>
    </row>
    <row r="285" spans="1:10" ht="12.75" customHeight="1" x14ac:dyDescent="0.25">
      <c r="G285" s="187"/>
      <c r="H285" s="171">
        <f>(IPE!C4*IPE!E4)*2+IPE!D4*(IPE!B4-2*IPE!E4)+(IPE!F4*IPE!F4-0.25*PI()*IPE!F4*IPE!F4)*4</f>
        <v>1321.0219599741001</v>
      </c>
      <c r="I285" s="166">
        <f t="shared" si="28"/>
        <v>10.370022385796686</v>
      </c>
      <c r="J285" s="166">
        <f>(2*IPE!C4+4*IPE!E4+2*(IPE!B4-2*IPE!E4-2*IPE!F4)+2*(IPE!C4-IPE!D4-2*IPE!F4))/1000</f>
        <v>0.43119999999999997</v>
      </c>
    </row>
    <row r="286" spans="1:10" ht="12.75" customHeight="1" x14ac:dyDescent="0.25">
      <c r="G286" s="187"/>
      <c r="H286" s="171">
        <f>(IPE!C5*IPE!E5)*2+IPE!D5*(IPE!B5-2*IPE!E5)+(IPE!F5*IPE!F5-0.25*PI()*IPE!F5*IPE!F5)*4</f>
        <v>1642.6019599741001</v>
      </c>
      <c r="I286" s="166">
        <f t="shared" si="28"/>
        <v>12.894425385796685</v>
      </c>
      <c r="J286" s="166">
        <f>(2*IPE!C5+4*IPE!E5+2*(IPE!B5-2*IPE!E5-2*IPE!F5)+2*(IPE!C5-IPE!D5-2*IPE!F5))/1000</f>
        <v>0.50660000000000005</v>
      </c>
    </row>
    <row r="287" spans="1:10" ht="12.75" customHeight="1" x14ac:dyDescent="0.25">
      <c r="G287" s="187"/>
      <c r="H287" s="171">
        <f>(IPE!C6*IPE!E6)*2+IPE!D6*(IPE!B6-2*IPE!E6)+(IPE!F6*IPE!F6-0.25*PI()*IPE!F6*IPE!F6)*4</f>
        <v>2009.130995059227</v>
      </c>
      <c r="I287" s="166">
        <f t="shared" si="28"/>
        <v>15.771678311214931</v>
      </c>
      <c r="J287" s="166">
        <f>(2*IPE!C6+4*IPE!E6+2*(IPE!B6-2*IPE!E6-2*IPE!F6)+2*(IPE!C6-IPE!D6-2*IPE!F6))/1000</f>
        <v>0.56599999999999995</v>
      </c>
    </row>
    <row r="288" spans="1:10" ht="12.75" customHeight="1" x14ac:dyDescent="0.25">
      <c r="G288" s="187"/>
      <c r="H288" s="171">
        <f>(IPE!C7*IPE!E7)*2+IPE!D7*(IPE!B7-2*IPE!E7)+(IPE!F7*IPE!F7-0.25*PI()*IPE!F7*IPE!F7)*4</f>
        <v>2394.7309950592266</v>
      </c>
      <c r="I288" s="166">
        <f t="shared" si="28"/>
        <v>18.79863831121493</v>
      </c>
      <c r="J288" s="166">
        <f>(2*IPE!C7+4*IPE!E7+2*(IPE!B7-2*IPE!E7-2*IPE!F7)+2*(IPE!C7-IPE!D7-2*IPE!F7))/1000</f>
        <v>0.64139999999999997</v>
      </c>
    </row>
    <row r="289" spans="7:10" ht="12.75" customHeight="1" x14ac:dyDescent="0.25">
      <c r="G289" s="187"/>
      <c r="H289" s="171">
        <f>(IPE!C8*IPE!E8)*2+IPE!D8*(IPE!B8-2*IPE!E8)+(IPE!F8*IPE!F8-0.25*PI()*IPE!F8*IPE!F8)*4</f>
        <v>2848.4106578830701</v>
      </c>
      <c r="I289" s="166">
        <f t="shared" si="28"/>
        <v>22.360023664382101</v>
      </c>
      <c r="J289" s="166">
        <f>(2*IPE!C8+4*IPE!E8+2*(IPE!B8-2*IPE!E8-2*IPE!F8)+2*(IPE!C8-IPE!D8-2*IPE!F8))/1000</f>
        <v>0.69279999999999997</v>
      </c>
    </row>
    <row r="290" spans="7:10" ht="12.75" customHeight="1" x14ac:dyDescent="0.25">
      <c r="G290" s="187"/>
      <c r="H290" s="171">
        <f>(IPE!C9*IPE!E9)*2+IPE!D9*(IPE!B9-2*IPE!E9)+(IPE!F9*IPE!F9-0.25*PI()*IPE!F9*IPE!F9)*4</f>
        <v>3337.0506578830696</v>
      </c>
      <c r="I290" s="166">
        <f t="shared" si="28"/>
        <v>26.195847664382097</v>
      </c>
      <c r="J290" s="166">
        <f>(2*IPE!C9+4*IPE!E9+2*(IPE!B9-2*IPE!E9-2*IPE!F9)+2*(IPE!C9-IPE!D9-2*IPE!F9))/1000</f>
        <v>0.7722</v>
      </c>
    </row>
    <row r="291" spans="7:10" ht="12.75" customHeight="1" x14ac:dyDescent="0.25">
      <c r="G291" s="187"/>
      <c r="H291" s="171">
        <f>(IPE!C10*IPE!E10)*2+IPE!D10*(IPE!B10-2*IPE!E10)+(IPE!F10*IPE!F10-0.25*PI()*IPE!F10*IPE!F10)*4</f>
        <v>3911.6216529422964</v>
      </c>
      <c r="I291" s="166">
        <f t="shared" si="28"/>
        <v>30.706229975597026</v>
      </c>
      <c r="J291" s="166">
        <f>(2*IPE!C10+4*IPE!E10+2*(IPE!B10-2*IPE!E10-2*IPE!F10)+2*(IPE!C10-IPE!D10-2*IPE!F10))/1000</f>
        <v>0.8276</v>
      </c>
    </row>
    <row r="292" spans="7:10" ht="12.75" customHeight="1" x14ac:dyDescent="0.25">
      <c r="G292" s="187"/>
      <c r="H292" s="171">
        <f>(IPE!C11*IPE!E11)*2+IPE!D11*(IPE!B11-2*IPE!E11)+(IPE!F11*IPE!F11-0.25*PI()*IPE!F11*IPE!F11)*4</f>
        <v>4594.5016529422965</v>
      </c>
      <c r="I292" s="166">
        <f t="shared" si="28"/>
        <v>36.066837975597025</v>
      </c>
      <c r="J292" s="166">
        <f>(2*IPE!C11+4*IPE!E11+2*(IPE!B11-2*IPE!E11-2*IPE!F11)+2*(IPE!C11-IPE!D11-2*IPE!F11))/1000</f>
        <v>0.94679999999999997</v>
      </c>
    </row>
    <row r="293" spans="7:10" ht="12.75" customHeight="1" x14ac:dyDescent="0.25">
      <c r="G293" s="187"/>
      <c r="H293" s="171">
        <f>(IPE!C12*IPE!E12)*2+IPE!D12*(IPE!B12-2*IPE!E12)+(IPE!F12*IPE!F12-0.25*PI()*IPE!F12*IPE!F12)*4</f>
        <v>5381.2016529422972</v>
      </c>
      <c r="I293" s="166">
        <f t="shared" si="28"/>
        <v>42.242432975597033</v>
      </c>
      <c r="J293" s="166">
        <f>(2*IPE!C12+4*IPE!E12+2*(IPE!B12-2*IPE!E12-2*IPE!F12)+2*(IPE!C12-IPE!D12-2*IPE!F12))/1000</f>
        <v>1.0657999999999999</v>
      </c>
    </row>
    <row r="294" spans="7:10" ht="12.75" customHeight="1" x14ac:dyDescent="0.25">
      <c r="G294" s="187"/>
      <c r="H294" s="171">
        <f>(IPE!C13*IPE!E13)*2+IPE!D13*(IPE!B13-2*IPE!E13)+(IPE!F13*IPE!F13-0.25*PI()*IPE!F13*IPE!F13)*4</f>
        <v>6260.6239802369073</v>
      </c>
      <c r="I294" s="166">
        <f t="shared" si="28"/>
        <v>49.145898244859723</v>
      </c>
      <c r="J294" s="166">
        <f>(2*IPE!C13+4*IPE!E13+2*(IPE!B13-2*IPE!E13-2*IPE!F13)+2*(IPE!C13-IPE!D13-2*IPE!F13))/1000</f>
        <v>1.141</v>
      </c>
    </row>
    <row r="295" spans="7:10" ht="12.75" customHeight="1" x14ac:dyDescent="0.25">
      <c r="G295" s="187"/>
      <c r="H295" s="171">
        <f>(IPE!C14*IPE!E14)*2+IPE!D14*(IPE!B14-2*IPE!E14)+(IPE!F14*IPE!F14-0.25*PI()*IPE!F14*IPE!F14)*4</f>
        <v>7272.9239802369075</v>
      </c>
      <c r="I295" s="166">
        <f t="shared" si="28"/>
        <v>57.092453244859726</v>
      </c>
      <c r="J295" s="166">
        <f>(2*IPE!C14+4*IPE!E14+2*(IPE!B14-2*IPE!E14-2*IPE!F14)+2*(IPE!C14-IPE!D14-2*IPE!F14))/1000</f>
        <v>1.24</v>
      </c>
    </row>
    <row r="296" spans="7:10" ht="12.75" customHeight="1" x14ac:dyDescent="0.25">
      <c r="G296" s="187"/>
      <c r="H296" s="171">
        <f>(IPE!C15*IPE!E15)*2+IPE!D15*(IPE!B15-2*IPE!E15)+(IPE!F15*IPE!F15-0.25*PI()*IPE!F15*IPE!F15)*4</f>
        <v>8446.3576397669003</v>
      </c>
      <c r="I296" s="166">
        <f t="shared" si="28"/>
        <v>66.303907472170167</v>
      </c>
      <c r="J296" s="166">
        <f>(2*IPE!C15+4*IPE!E15+2*(IPE!B15-2*IPE!E15-2*IPE!F15)+2*(IPE!C15-IPE!D15-2*IPE!F15))/1000</f>
        <v>1.3348</v>
      </c>
    </row>
    <row r="297" spans="7:10" ht="12.75" customHeight="1" x14ac:dyDescent="0.25">
      <c r="G297" s="187"/>
      <c r="H297" s="171">
        <f>(IPE!C16*IPE!E16)*2+IPE!D16*(IPE!B16-2*IPE!E16)+(IPE!F16*IPE!F16-0.25*PI()*IPE!F16*IPE!F16)*4</f>
        <v>9882.0776397669015</v>
      </c>
      <c r="I297" s="166">
        <f t="shared" si="28"/>
        <v>77.574309472170185</v>
      </c>
      <c r="J297" s="166">
        <f>(2*IPE!C16+4*IPE!E16+2*(IPE!B16-2*IPE!E16-2*IPE!F16)+2*(IPE!C16-IPE!D16-2*IPE!F16))/1000</f>
        <v>1.4732000000000001</v>
      </c>
    </row>
    <row r="298" spans="7:10" ht="12.75" customHeight="1" x14ac:dyDescent="0.25">
      <c r="G298" s="187"/>
      <c r="H298" s="171">
        <f>(IPE!C17*IPE!E17)*2+IPE!D17*(IPE!B17-2*IPE!E17)+(IPE!F17*IPE!F17-0.25*PI()*IPE!F17*IPE!F17)*4</f>
        <v>11552.1576397669</v>
      </c>
      <c r="I298" s="166">
        <f t="shared" si="28"/>
        <v>90.68443747217016</v>
      </c>
      <c r="J298" s="166">
        <f>(2*IPE!C17+4*IPE!E17+2*(IPE!B17-2*IPE!E17-2*IPE!F17)+2*(IPE!C17-IPE!D17-2*IPE!F17))/1000</f>
        <v>1.6115999999999999</v>
      </c>
    </row>
    <row r="299" spans="7:10" ht="12.75" customHeight="1" x14ac:dyDescent="0.25">
      <c r="G299" s="187"/>
      <c r="H299" s="171">
        <f>(IPE!C18*IPE!E18)*2+IPE!D18*(IPE!B18-2*IPE!E18)+(IPE!F18*IPE!F18-0.25*PI()*IPE!F18*IPE!F18)*4</f>
        <v>13441.60263153228</v>
      </c>
      <c r="I299" s="166">
        <f t="shared" si="28"/>
        <v>105.51658065752839</v>
      </c>
      <c r="J299" s="166">
        <f>(2*IPE!C18+4*IPE!E18+2*(IPE!B18-2*IPE!E18-2*IPE!F18)+2*(IPE!C18-IPE!D18-2*IPE!F18))/1000</f>
        <v>1.7258</v>
      </c>
    </row>
    <row r="300" spans="7:10" ht="12.75" customHeight="1" x14ac:dyDescent="0.25">
      <c r="G300" s="187"/>
      <c r="H300" s="171">
        <f>(IPE!C19*IPE!E19)*2+IPE!D19*(IPE!B19-2*IPE!E19)+(IPE!F19*IPE!F19-0.25*PI()*IPE!F19*IPE!F19)*4</f>
        <v>15598.44263153228</v>
      </c>
      <c r="I300" s="166">
        <f t="shared" si="28"/>
        <v>122.4477746575284</v>
      </c>
      <c r="J300" s="166">
        <f>(2*IPE!C19+4*IPE!E19+2*(IPE!B19-2*IPE!E19-2*IPE!F19)+2*(IPE!C19-IPE!D19-2*IPE!F19))/1000</f>
        <v>1.8640000000000001</v>
      </c>
    </row>
  </sheetData>
  <sheetProtection selectLockedCells="1" selectUnlockedCells="1"/>
  <pageMargins left="0.39370078740157483" right="0.39370078740157483" top="0.19685039370078741" bottom="0.19685039370078741" header="0.51181102362204722" footer="0.51181102362204722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BBAD-CCFC-48A0-9A25-EE60CD14988E}">
  <dimension ref="A1:F20"/>
  <sheetViews>
    <sheetView zoomScale="160" zoomScaleNormal="160" workbookViewId="0">
      <selection activeCell="F19" sqref="F19"/>
    </sheetView>
  </sheetViews>
  <sheetFormatPr defaultColWidth="8.85546875" defaultRowHeight="15" x14ac:dyDescent="0.25"/>
  <cols>
    <col min="1" max="1" width="19.42578125" style="288" customWidth="1"/>
    <col min="2" max="3" width="8.85546875" style="288"/>
    <col min="4" max="4" width="9.42578125" style="288" customWidth="1"/>
    <col min="5" max="16384" width="8.85546875" style="288"/>
  </cols>
  <sheetData>
    <row r="1" spans="1:6" x14ac:dyDescent="0.25">
      <c r="A1" s="285" t="s">
        <v>1126</v>
      </c>
      <c r="B1" s="286" t="s">
        <v>728</v>
      </c>
      <c r="C1" s="286" t="s">
        <v>729</v>
      </c>
      <c r="D1" s="287" t="s">
        <v>764</v>
      </c>
      <c r="E1" s="287" t="s">
        <v>765</v>
      </c>
      <c r="F1" s="287" t="s">
        <v>766</v>
      </c>
    </row>
    <row r="2" spans="1:6" x14ac:dyDescent="0.25">
      <c r="A2" s="289" t="s">
        <v>1127</v>
      </c>
      <c r="B2" s="289">
        <v>80</v>
      </c>
      <c r="C2" s="289">
        <v>46</v>
      </c>
      <c r="D2" s="290">
        <v>3.8</v>
      </c>
      <c r="E2" s="290">
        <v>5.2</v>
      </c>
      <c r="F2" s="290">
        <v>5</v>
      </c>
    </row>
    <row r="3" spans="1:6" x14ac:dyDescent="0.25">
      <c r="A3" s="289" t="s">
        <v>1128</v>
      </c>
      <c r="B3" s="289">
        <v>100</v>
      </c>
      <c r="C3" s="289">
        <v>55</v>
      </c>
      <c r="D3" s="290">
        <v>4.0999999999999996</v>
      </c>
      <c r="E3" s="290">
        <v>5.7</v>
      </c>
      <c r="F3" s="290">
        <v>7</v>
      </c>
    </row>
    <row r="4" spans="1:6" x14ac:dyDescent="0.25">
      <c r="A4" s="289" t="s">
        <v>1129</v>
      </c>
      <c r="B4" s="289">
        <v>120</v>
      </c>
      <c r="C4" s="289">
        <v>64</v>
      </c>
      <c r="D4" s="290">
        <v>4.4000000000000004</v>
      </c>
      <c r="E4" s="290">
        <v>6.3</v>
      </c>
      <c r="F4" s="290">
        <v>7</v>
      </c>
    </row>
    <row r="5" spans="1:6" x14ac:dyDescent="0.25">
      <c r="A5" s="289" t="s">
        <v>1130</v>
      </c>
      <c r="B5" s="289">
        <v>140</v>
      </c>
      <c r="C5" s="289">
        <v>73</v>
      </c>
      <c r="D5" s="290">
        <v>4.7</v>
      </c>
      <c r="E5" s="290">
        <v>6.9</v>
      </c>
      <c r="F5" s="290">
        <v>7</v>
      </c>
    </row>
    <row r="6" spans="1:6" x14ac:dyDescent="0.25">
      <c r="A6" s="289" t="s">
        <v>1131</v>
      </c>
      <c r="B6" s="289">
        <v>160</v>
      </c>
      <c r="C6" s="289">
        <v>82</v>
      </c>
      <c r="D6" s="290">
        <v>5</v>
      </c>
      <c r="E6" s="290">
        <v>7.4</v>
      </c>
      <c r="F6" s="290">
        <v>9</v>
      </c>
    </row>
    <row r="7" spans="1:6" x14ac:dyDescent="0.25">
      <c r="A7" s="289" t="s">
        <v>1132</v>
      </c>
      <c r="B7" s="289">
        <v>180</v>
      </c>
      <c r="C7" s="289">
        <v>91</v>
      </c>
      <c r="D7" s="290">
        <v>5.3</v>
      </c>
      <c r="E7" s="290">
        <v>8</v>
      </c>
      <c r="F7" s="290">
        <v>9</v>
      </c>
    </row>
    <row r="8" spans="1:6" x14ac:dyDescent="0.25">
      <c r="A8" s="289" t="s">
        <v>1133</v>
      </c>
      <c r="B8" s="289">
        <v>200</v>
      </c>
      <c r="C8" s="289">
        <v>100</v>
      </c>
      <c r="D8" s="290">
        <v>5.6</v>
      </c>
      <c r="E8" s="290">
        <v>8.5</v>
      </c>
      <c r="F8" s="290">
        <v>12</v>
      </c>
    </row>
    <row r="9" spans="1:6" x14ac:dyDescent="0.25">
      <c r="A9" s="289" t="s">
        <v>1134</v>
      </c>
      <c r="B9" s="289">
        <v>220</v>
      </c>
      <c r="C9" s="289">
        <v>110</v>
      </c>
      <c r="D9" s="290">
        <v>5.9</v>
      </c>
      <c r="E9" s="290">
        <v>9.1999999999999993</v>
      </c>
      <c r="F9" s="290">
        <v>12</v>
      </c>
    </row>
    <row r="10" spans="1:6" x14ac:dyDescent="0.25">
      <c r="A10" s="289" t="s">
        <v>1135</v>
      </c>
      <c r="B10" s="289">
        <v>240</v>
      </c>
      <c r="C10" s="289">
        <v>120</v>
      </c>
      <c r="D10" s="290">
        <v>6.2</v>
      </c>
      <c r="E10" s="290">
        <v>9.8000000000000007</v>
      </c>
      <c r="F10" s="290">
        <v>15</v>
      </c>
    </row>
    <row r="11" spans="1:6" x14ac:dyDescent="0.25">
      <c r="A11" s="289" t="s">
        <v>1136</v>
      </c>
      <c r="B11" s="289">
        <v>270</v>
      </c>
      <c r="C11" s="289">
        <v>135</v>
      </c>
      <c r="D11" s="290">
        <v>6.6</v>
      </c>
      <c r="E11" s="290">
        <v>10.199999999999999</v>
      </c>
      <c r="F11" s="290">
        <v>15</v>
      </c>
    </row>
    <row r="12" spans="1:6" x14ac:dyDescent="0.25">
      <c r="A12" s="289" t="s">
        <v>1137</v>
      </c>
      <c r="B12" s="289">
        <v>300</v>
      </c>
      <c r="C12" s="289">
        <v>150</v>
      </c>
      <c r="D12" s="290">
        <v>7.1</v>
      </c>
      <c r="E12" s="290">
        <v>10.7</v>
      </c>
      <c r="F12" s="290">
        <v>15</v>
      </c>
    </row>
    <row r="13" spans="1:6" x14ac:dyDescent="0.25">
      <c r="A13" s="289" t="s">
        <v>1138</v>
      </c>
      <c r="B13" s="289">
        <v>330</v>
      </c>
      <c r="C13" s="289">
        <v>160</v>
      </c>
      <c r="D13" s="290">
        <v>7.5</v>
      </c>
      <c r="E13" s="290">
        <v>11.5</v>
      </c>
      <c r="F13" s="290">
        <v>18</v>
      </c>
    </row>
    <row r="14" spans="1:6" x14ac:dyDescent="0.25">
      <c r="A14" s="289" t="s">
        <v>1139</v>
      </c>
      <c r="B14" s="289">
        <v>360</v>
      </c>
      <c r="C14" s="289">
        <v>170</v>
      </c>
      <c r="D14" s="290">
        <v>8</v>
      </c>
      <c r="E14" s="290">
        <v>12.7</v>
      </c>
      <c r="F14" s="290">
        <v>18</v>
      </c>
    </row>
    <row r="15" spans="1:6" x14ac:dyDescent="0.25">
      <c r="A15" s="289" t="s">
        <v>1140</v>
      </c>
      <c r="B15" s="289">
        <v>400</v>
      </c>
      <c r="C15" s="289">
        <v>180</v>
      </c>
      <c r="D15" s="290">
        <v>8.6</v>
      </c>
      <c r="E15" s="290">
        <v>13.5</v>
      </c>
      <c r="F15" s="290">
        <v>21</v>
      </c>
    </row>
    <row r="16" spans="1:6" x14ac:dyDescent="0.25">
      <c r="A16" s="289" t="s">
        <v>1141</v>
      </c>
      <c r="B16" s="289">
        <v>450</v>
      </c>
      <c r="C16" s="289">
        <v>190</v>
      </c>
      <c r="D16" s="290">
        <v>9.4</v>
      </c>
      <c r="E16" s="290">
        <v>14.6</v>
      </c>
      <c r="F16" s="290">
        <v>21</v>
      </c>
    </row>
    <row r="17" spans="1:6" x14ac:dyDescent="0.25">
      <c r="A17" s="289" t="s">
        <v>1142</v>
      </c>
      <c r="B17" s="289">
        <v>500</v>
      </c>
      <c r="C17" s="289">
        <v>200</v>
      </c>
      <c r="D17" s="290">
        <v>10.199999999999999</v>
      </c>
      <c r="E17" s="290">
        <v>16</v>
      </c>
      <c r="F17" s="290">
        <v>21</v>
      </c>
    </row>
    <row r="18" spans="1:6" x14ac:dyDescent="0.25">
      <c r="A18" s="289" t="s">
        <v>1143</v>
      </c>
      <c r="B18" s="289">
        <v>550</v>
      </c>
      <c r="C18" s="289">
        <v>210</v>
      </c>
      <c r="D18" s="290">
        <v>11.1</v>
      </c>
      <c r="E18" s="290">
        <v>17.2</v>
      </c>
      <c r="F18" s="290">
        <v>24</v>
      </c>
    </row>
    <row r="19" spans="1:6" x14ac:dyDescent="0.25">
      <c r="A19" s="289" t="s">
        <v>1144</v>
      </c>
      <c r="B19" s="289">
        <v>600</v>
      </c>
      <c r="C19" s="289">
        <v>220</v>
      </c>
      <c r="D19" s="290">
        <v>12</v>
      </c>
      <c r="E19" s="290">
        <v>19</v>
      </c>
      <c r="F19" s="290">
        <v>24</v>
      </c>
    </row>
    <row r="20" spans="1:6" x14ac:dyDescent="0.25">
      <c r="A20" s="275"/>
      <c r="B20" s="275"/>
      <c r="C20" s="275"/>
      <c r="D20" s="275"/>
      <c r="E20" s="275"/>
      <c r="F20" s="27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B9AD1-0365-4B2A-997D-AAEB0724A450}">
  <dimension ref="A1:L277"/>
  <sheetViews>
    <sheetView topLeftCell="A257" zoomScale="160" zoomScaleNormal="160" workbookViewId="0">
      <selection activeCell="J264" sqref="J264"/>
    </sheetView>
  </sheetViews>
  <sheetFormatPr defaultColWidth="8.85546875" defaultRowHeight="15" x14ac:dyDescent="0.25"/>
  <cols>
    <col min="1" max="1" width="17.140625" style="276" customWidth="1"/>
    <col min="2" max="2" width="13.28515625" style="276" customWidth="1"/>
    <col min="3" max="3" width="7.7109375" style="276" customWidth="1"/>
    <col min="4" max="4" width="10.42578125" style="276" customWidth="1"/>
    <col min="5" max="5" width="8" style="276" customWidth="1"/>
    <col min="6" max="6" width="7.5703125" style="276" customWidth="1"/>
    <col min="7" max="8" width="8.85546875" style="278"/>
    <col min="9" max="16384" width="8.85546875" style="276"/>
  </cols>
  <sheetData>
    <row r="1" spans="1:12" x14ac:dyDescent="0.25">
      <c r="A1" s="273" t="s">
        <v>1503</v>
      </c>
      <c r="I1" s="278"/>
    </row>
    <row r="2" spans="1:12" x14ac:dyDescent="0.25">
      <c r="A2" s="273" t="s">
        <v>1388</v>
      </c>
      <c r="B2" s="276" t="s">
        <v>116</v>
      </c>
      <c r="I2" s="278"/>
    </row>
    <row r="3" spans="1:12" x14ac:dyDescent="0.25">
      <c r="A3" s="273" t="s">
        <v>1501</v>
      </c>
      <c r="B3" s="276" t="s">
        <v>116</v>
      </c>
      <c r="I3" s="278"/>
    </row>
    <row r="4" spans="1:12" x14ac:dyDescent="0.25">
      <c r="A4" s="273" t="s">
        <v>1502</v>
      </c>
      <c r="B4" s="276" t="s">
        <v>116</v>
      </c>
      <c r="I4" s="278"/>
    </row>
    <row r="5" spans="1:12" x14ac:dyDescent="0.25">
      <c r="A5" s="273"/>
      <c r="I5" s="278"/>
    </row>
    <row r="6" spans="1:12" x14ac:dyDescent="0.25">
      <c r="A6" s="273" t="s">
        <v>1498</v>
      </c>
      <c r="B6" s="276" t="s">
        <v>1500</v>
      </c>
      <c r="I6" s="278"/>
    </row>
    <row r="7" spans="1:12" x14ac:dyDescent="0.25">
      <c r="G7" s="282"/>
      <c r="H7" s="282"/>
      <c r="I7" s="282"/>
      <c r="J7" s="281"/>
      <c r="K7" s="281"/>
      <c r="L7" s="281"/>
    </row>
    <row r="8" spans="1:12" s="280" customFormat="1" x14ac:dyDescent="0.25">
      <c r="A8" s="279" t="s">
        <v>1504</v>
      </c>
      <c r="B8" s="277" t="s">
        <v>1506</v>
      </c>
      <c r="C8" s="277" t="s">
        <v>1507</v>
      </c>
      <c r="D8" s="277" t="s">
        <v>1508</v>
      </c>
      <c r="E8" s="277" t="s">
        <v>1509</v>
      </c>
      <c r="F8" s="277"/>
      <c r="G8" s="279" t="s">
        <v>728</v>
      </c>
      <c r="H8" s="279" t="s">
        <v>729</v>
      </c>
      <c r="I8" s="279" t="s">
        <v>764</v>
      </c>
      <c r="J8" s="279" t="s">
        <v>765</v>
      </c>
      <c r="K8" s="283" t="s">
        <v>1505</v>
      </c>
      <c r="L8" s="279" t="s">
        <v>1710</v>
      </c>
    </row>
    <row r="9" spans="1:12" s="278" customFormat="1" x14ac:dyDescent="0.25">
      <c r="A9" t="s">
        <v>1711</v>
      </c>
      <c r="G9" s="274">
        <v>40</v>
      </c>
      <c r="H9" s="274">
        <v>40</v>
      </c>
      <c r="I9">
        <v>2.6</v>
      </c>
      <c r="J9">
        <v>2.6</v>
      </c>
      <c r="K9">
        <v>3.9</v>
      </c>
      <c r="L9">
        <v>2.6</v>
      </c>
    </row>
    <row r="10" spans="1:12" s="278" customFormat="1" x14ac:dyDescent="0.25">
      <c r="A10" t="s">
        <v>1712</v>
      </c>
      <c r="G10" s="274">
        <v>40</v>
      </c>
      <c r="H10" s="274">
        <v>40</v>
      </c>
      <c r="I10">
        <v>3.2</v>
      </c>
      <c r="J10">
        <v>3.2</v>
      </c>
      <c r="K10">
        <v>4.8</v>
      </c>
      <c r="L10">
        <v>3.2</v>
      </c>
    </row>
    <row r="11" spans="1:12" s="278" customFormat="1" x14ac:dyDescent="0.25">
      <c r="A11" t="s">
        <v>1713</v>
      </c>
      <c r="G11" s="274">
        <v>40</v>
      </c>
      <c r="H11" s="274">
        <v>40</v>
      </c>
      <c r="I11">
        <v>4</v>
      </c>
      <c r="J11">
        <v>4</v>
      </c>
      <c r="K11">
        <v>6</v>
      </c>
      <c r="L11">
        <v>4</v>
      </c>
    </row>
    <row r="12" spans="1:12" s="278" customFormat="1" x14ac:dyDescent="0.25">
      <c r="A12" t="s">
        <v>1714</v>
      </c>
      <c r="G12" s="274">
        <v>40</v>
      </c>
      <c r="H12" s="274">
        <v>40</v>
      </c>
      <c r="I12">
        <v>5</v>
      </c>
      <c r="J12">
        <v>5</v>
      </c>
      <c r="K12">
        <v>7.5</v>
      </c>
      <c r="L12">
        <v>5</v>
      </c>
    </row>
    <row r="13" spans="1:12" s="278" customFormat="1" x14ac:dyDescent="0.25">
      <c r="A13" t="s">
        <v>1715</v>
      </c>
      <c r="G13" s="274">
        <v>50</v>
      </c>
      <c r="H13" s="274">
        <v>50</v>
      </c>
      <c r="I13">
        <v>2.6</v>
      </c>
      <c r="J13">
        <v>2.6</v>
      </c>
      <c r="K13">
        <v>3.9</v>
      </c>
      <c r="L13">
        <v>2.6</v>
      </c>
    </row>
    <row r="14" spans="1:12" s="278" customFormat="1" x14ac:dyDescent="0.25">
      <c r="A14" t="s">
        <v>1716</v>
      </c>
      <c r="G14" s="274">
        <v>50</v>
      </c>
      <c r="H14" s="274">
        <v>50</v>
      </c>
      <c r="I14">
        <v>3.2</v>
      </c>
      <c r="J14">
        <v>3.2</v>
      </c>
      <c r="K14">
        <v>4.8</v>
      </c>
      <c r="L14">
        <v>3.2</v>
      </c>
    </row>
    <row r="15" spans="1:12" s="278" customFormat="1" x14ac:dyDescent="0.25">
      <c r="A15" t="s">
        <v>1717</v>
      </c>
      <c r="G15" s="274">
        <v>50</v>
      </c>
      <c r="H15" s="274">
        <v>50</v>
      </c>
      <c r="I15">
        <v>4</v>
      </c>
      <c r="J15">
        <v>4</v>
      </c>
      <c r="K15">
        <v>6</v>
      </c>
      <c r="L15">
        <v>4</v>
      </c>
    </row>
    <row r="16" spans="1:12" s="278" customFormat="1" x14ac:dyDescent="0.25">
      <c r="A16" t="s">
        <v>1718</v>
      </c>
      <c r="G16" s="274">
        <v>50</v>
      </c>
      <c r="H16" s="274">
        <v>50</v>
      </c>
      <c r="I16">
        <v>5</v>
      </c>
      <c r="J16">
        <v>5</v>
      </c>
      <c r="K16">
        <v>7.5</v>
      </c>
      <c r="L16">
        <v>5</v>
      </c>
    </row>
    <row r="17" spans="1:12" s="278" customFormat="1" x14ac:dyDescent="0.25">
      <c r="A17" t="s">
        <v>1719</v>
      </c>
      <c r="G17" s="274">
        <v>50</v>
      </c>
      <c r="H17" s="274">
        <v>50</v>
      </c>
      <c r="I17">
        <v>6.3</v>
      </c>
      <c r="J17">
        <v>6.3</v>
      </c>
      <c r="K17">
        <v>9.4499999999999993</v>
      </c>
      <c r="L17">
        <v>6.3</v>
      </c>
    </row>
    <row r="18" spans="1:12" x14ac:dyDescent="0.25">
      <c r="A18" t="s">
        <v>1720</v>
      </c>
      <c r="G18" s="274">
        <v>60</v>
      </c>
      <c r="H18" s="274">
        <v>60</v>
      </c>
      <c r="I18">
        <v>2.6</v>
      </c>
      <c r="J18">
        <v>2.6</v>
      </c>
      <c r="K18">
        <v>3.9</v>
      </c>
      <c r="L18">
        <v>2.6</v>
      </c>
    </row>
    <row r="19" spans="1:12" x14ac:dyDescent="0.25">
      <c r="A19" t="s">
        <v>1721</v>
      </c>
      <c r="G19" s="274">
        <v>60</v>
      </c>
      <c r="H19" s="274">
        <v>60</v>
      </c>
      <c r="I19">
        <v>3.2</v>
      </c>
      <c r="J19">
        <v>3.2</v>
      </c>
      <c r="K19">
        <v>4.8</v>
      </c>
      <c r="L19">
        <v>3.2</v>
      </c>
    </row>
    <row r="20" spans="1:12" x14ac:dyDescent="0.25">
      <c r="A20" t="s">
        <v>1722</v>
      </c>
      <c r="G20" s="274">
        <v>60</v>
      </c>
      <c r="H20" s="274">
        <v>60</v>
      </c>
      <c r="I20">
        <v>4</v>
      </c>
      <c r="J20">
        <v>4</v>
      </c>
      <c r="K20">
        <v>6</v>
      </c>
      <c r="L20">
        <v>4</v>
      </c>
    </row>
    <row r="21" spans="1:12" x14ac:dyDescent="0.25">
      <c r="A21" t="s">
        <v>1723</v>
      </c>
      <c r="G21" s="274">
        <v>60</v>
      </c>
      <c r="H21" s="274">
        <v>60</v>
      </c>
      <c r="I21">
        <v>5</v>
      </c>
      <c r="J21">
        <v>5</v>
      </c>
      <c r="K21">
        <v>7.5</v>
      </c>
      <c r="L21">
        <v>5</v>
      </c>
    </row>
    <row r="22" spans="1:12" x14ac:dyDescent="0.25">
      <c r="A22" t="s">
        <v>1724</v>
      </c>
      <c r="G22" s="274">
        <v>60</v>
      </c>
      <c r="H22" s="274">
        <v>60</v>
      </c>
      <c r="I22">
        <v>6.3</v>
      </c>
      <c r="J22">
        <v>6.3</v>
      </c>
      <c r="K22">
        <v>9.4499999999999993</v>
      </c>
      <c r="L22">
        <v>6.3</v>
      </c>
    </row>
    <row r="23" spans="1:12" x14ac:dyDescent="0.25">
      <c r="A23" t="s">
        <v>1725</v>
      </c>
      <c r="G23" s="274">
        <v>60</v>
      </c>
      <c r="H23" s="274">
        <v>60</v>
      </c>
      <c r="I23">
        <v>8</v>
      </c>
      <c r="J23">
        <v>8</v>
      </c>
      <c r="K23">
        <v>12</v>
      </c>
      <c r="L23">
        <v>8</v>
      </c>
    </row>
    <row r="24" spans="1:12" x14ac:dyDescent="0.25">
      <c r="A24" t="s">
        <v>1726</v>
      </c>
      <c r="G24" s="274">
        <v>70</v>
      </c>
      <c r="H24" s="274">
        <v>70</v>
      </c>
      <c r="I24">
        <v>3.2</v>
      </c>
      <c r="J24">
        <v>3.2</v>
      </c>
      <c r="K24">
        <v>4.8</v>
      </c>
      <c r="L24">
        <v>3.2</v>
      </c>
    </row>
    <row r="25" spans="1:12" x14ac:dyDescent="0.25">
      <c r="A25" t="s">
        <v>1727</v>
      </c>
      <c r="G25" s="274">
        <v>70</v>
      </c>
      <c r="H25" s="274">
        <v>70</v>
      </c>
      <c r="I25">
        <v>4</v>
      </c>
      <c r="J25">
        <v>4</v>
      </c>
      <c r="K25">
        <v>6</v>
      </c>
      <c r="L25">
        <v>4</v>
      </c>
    </row>
    <row r="26" spans="1:12" x14ac:dyDescent="0.25">
      <c r="A26" t="s">
        <v>1728</v>
      </c>
      <c r="G26" s="274">
        <v>70</v>
      </c>
      <c r="H26" s="274">
        <v>70</v>
      </c>
      <c r="I26">
        <v>5</v>
      </c>
      <c r="J26">
        <v>5</v>
      </c>
      <c r="K26">
        <v>7.5</v>
      </c>
      <c r="L26">
        <v>5</v>
      </c>
    </row>
    <row r="27" spans="1:12" x14ac:dyDescent="0.25">
      <c r="A27" t="s">
        <v>1729</v>
      </c>
      <c r="G27" s="274">
        <v>70</v>
      </c>
      <c r="H27" s="274">
        <v>70</v>
      </c>
      <c r="I27">
        <v>6.3</v>
      </c>
      <c r="J27">
        <v>6.3</v>
      </c>
      <c r="K27">
        <v>9.4499999999999993</v>
      </c>
      <c r="L27">
        <v>6.3</v>
      </c>
    </row>
    <row r="28" spans="1:12" x14ac:dyDescent="0.25">
      <c r="A28" t="s">
        <v>1730</v>
      </c>
      <c r="G28" s="274">
        <v>70</v>
      </c>
      <c r="H28" s="274">
        <v>70</v>
      </c>
      <c r="I28">
        <v>8</v>
      </c>
      <c r="J28">
        <v>8</v>
      </c>
      <c r="K28">
        <v>12</v>
      </c>
      <c r="L28">
        <v>8</v>
      </c>
    </row>
    <row r="29" spans="1:12" x14ac:dyDescent="0.25">
      <c r="A29" t="s">
        <v>1731</v>
      </c>
      <c r="G29" s="274">
        <v>80</v>
      </c>
      <c r="H29" s="274">
        <v>80</v>
      </c>
      <c r="I29">
        <v>3.2</v>
      </c>
      <c r="J29">
        <v>3.2</v>
      </c>
      <c r="K29">
        <v>4.8</v>
      </c>
      <c r="L29">
        <v>3.2</v>
      </c>
    </row>
    <row r="30" spans="1:12" x14ac:dyDescent="0.25">
      <c r="A30" t="s">
        <v>1732</v>
      </c>
      <c r="G30" s="274">
        <v>80</v>
      </c>
      <c r="H30" s="274">
        <v>80</v>
      </c>
      <c r="I30">
        <v>4</v>
      </c>
      <c r="J30">
        <v>4</v>
      </c>
      <c r="K30">
        <v>6</v>
      </c>
      <c r="L30">
        <v>4</v>
      </c>
    </row>
    <row r="31" spans="1:12" x14ac:dyDescent="0.25">
      <c r="A31" t="s">
        <v>1733</v>
      </c>
      <c r="G31" s="274">
        <v>80</v>
      </c>
      <c r="H31" s="274">
        <v>80</v>
      </c>
      <c r="I31">
        <v>5</v>
      </c>
      <c r="J31">
        <v>5</v>
      </c>
      <c r="K31">
        <v>7.5</v>
      </c>
      <c r="L31">
        <v>5</v>
      </c>
    </row>
    <row r="32" spans="1:12" x14ac:dyDescent="0.25">
      <c r="A32" t="s">
        <v>1734</v>
      </c>
      <c r="G32" s="274">
        <v>80</v>
      </c>
      <c r="H32" s="274">
        <v>80</v>
      </c>
      <c r="I32">
        <v>6.3</v>
      </c>
      <c r="J32">
        <v>6.3</v>
      </c>
      <c r="K32">
        <v>9.4499999999999993</v>
      </c>
      <c r="L32">
        <v>6.3</v>
      </c>
    </row>
    <row r="33" spans="1:12" x14ac:dyDescent="0.25">
      <c r="A33" t="s">
        <v>1735</v>
      </c>
      <c r="G33" s="274">
        <v>80</v>
      </c>
      <c r="H33" s="274">
        <v>80</v>
      </c>
      <c r="I33">
        <v>8</v>
      </c>
      <c r="J33">
        <v>8</v>
      </c>
      <c r="K33">
        <v>12</v>
      </c>
      <c r="L33">
        <v>8</v>
      </c>
    </row>
    <row r="34" spans="1:12" x14ac:dyDescent="0.25">
      <c r="A34" t="s">
        <v>1736</v>
      </c>
      <c r="G34" s="274">
        <v>90</v>
      </c>
      <c r="H34" s="274">
        <v>90</v>
      </c>
      <c r="I34">
        <v>4</v>
      </c>
      <c r="J34">
        <v>4</v>
      </c>
      <c r="K34">
        <v>6</v>
      </c>
      <c r="L34">
        <v>4</v>
      </c>
    </row>
    <row r="35" spans="1:12" x14ac:dyDescent="0.25">
      <c r="A35" t="s">
        <v>1737</v>
      </c>
      <c r="G35" s="274">
        <v>90</v>
      </c>
      <c r="H35" s="274">
        <v>90</v>
      </c>
      <c r="I35">
        <v>5</v>
      </c>
      <c r="J35">
        <v>5</v>
      </c>
      <c r="K35">
        <v>7.5</v>
      </c>
      <c r="L35">
        <v>5</v>
      </c>
    </row>
    <row r="36" spans="1:12" x14ac:dyDescent="0.25">
      <c r="A36" t="s">
        <v>1738</v>
      </c>
      <c r="G36" s="274">
        <v>90</v>
      </c>
      <c r="H36" s="274">
        <v>90</v>
      </c>
      <c r="I36">
        <v>6.3</v>
      </c>
      <c r="J36">
        <v>6.3</v>
      </c>
      <c r="K36">
        <v>9.4499999999999993</v>
      </c>
      <c r="L36">
        <v>6.3</v>
      </c>
    </row>
    <row r="37" spans="1:12" x14ac:dyDescent="0.25">
      <c r="A37" t="s">
        <v>1739</v>
      </c>
      <c r="G37" s="274">
        <v>90</v>
      </c>
      <c r="H37" s="274">
        <v>90</v>
      </c>
      <c r="I37">
        <v>8</v>
      </c>
      <c r="J37">
        <v>8</v>
      </c>
      <c r="K37">
        <v>12</v>
      </c>
      <c r="L37">
        <v>8</v>
      </c>
    </row>
    <row r="38" spans="1:12" x14ac:dyDescent="0.25">
      <c r="A38" t="s">
        <v>1740</v>
      </c>
      <c r="G38" s="274">
        <v>100</v>
      </c>
      <c r="H38" s="274">
        <v>100</v>
      </c>
      <c r="I38">
        <v>4</v>
      </c>
      <c r="J38">
        <v>4</v>
      </c>
      <c r="K38">
        <v>6</v>
      </c>
      <c r="L38">
        <v>4</v>
      </c>
    </row>
    <row r="39" spans="1:12" x14ac:dyDescent="0.25">
      <c r="A39" t="s">
        <v>1741</v>
      </c>
      <c r="G39" s="274">
        <v>100</v>
      </c>
      <c r="H39" s="274">
        <v>100</v>
      </c>
      <c r="I39">
        <v>5</v>
      </c>
      <c r="J39">
        <v>5</v>
      </c>
      <c r="K39">
        <v>7.5</v>
      </c>
      <c r="L39">
        <v>5</v>
      </c>
    </row>
    <row r="40" spans="1:12" x14ac:dyDescent="0.25">
      <c r="A40" t="s">
        <v>1742</v>
      </c>
      <c r="G40" s="274">
        <v>100</v>
      </c>
      <c r="H40" s="274">
        <v>100</v>
      </c>
      <c r="I40">
        <v>6.3</v>
      </c>
      <c r="J40">
        <v>6.3</v>
      </c>
      <c r="K40">
        <v>9.4499999999999993</v>
      </c>
      <c r="L40">
        <v>6.3</v>
      </c>
    </row>
    <row r="41" spans="1:12" x14ac:dyDescent="0.25">
      <c r="A41" t="s">
        <v>1743</v>
      </c>
      <c r="G41" s="274">
        <v>100</v>
      </c>
      <c r="H41" s="274">
        <v>100</v>
      </c>
      <c r="I41">
        <v>8</v>
      </c>
      <c r="J41">
        <v>8</v>
      </c>
      <c r="K41">
        <v>12</v>
      </c>
      <c r="L41">
        <v>8</v>
      </c>
    </row>
    <row r="42" spans="1:12" x14ac:dyDescent="0.25">
      <c r="A42" t="s">
        <v>1744</v>
      </c>
      <c r="G42" s="274">
        <v>100</v>
      </c>
      <c r="H42" s="274">
        <v>100</v>
      </c>
      <c r="I42">
        <v>10</v>
      </c>
      <c r="J42">
        <v>10</v>
      </c>
      <c r="K42">
        <v>15</v>
      </c>
      <c r="L42">
        <v>10</v>
      </c>
    </row>
    <row r="43" spans="1:12" x14ac:dyDescent="0.25">
      <c r="A43" t="s">
        <v>1745</v>
      </c>
      <c r="G43" s="274">
        <v>120</v>
      </c>
      <c r="H43" s="274">
        <v>120</v>
      </c>
      <c r="I43">
        <v>5</v>
      </c>
      <c r="J43">
        <v>5</v>
      </c>
      <c r="K43">
        <v>7.5</v>
      </c>
      <c r="L43">
        <v>5</v>
      </c>
    </row>
    <row r="44" spans="1:12" x14ac:dyDescent="0.25">
      <c r="A44" t="s">
        <v>1746</v>
      </c>
      <c r="G44" s="274">
        <v>120</v>
      </c>
      <c r="H44" s="274">
        <v>120</v>
      </c>
      <c r="I44">
        <v>6.3</v>
      </c>
      <c r="J44">
        <v>6.3</v>
      </c>
      <c r="K44">
        <v>9.4499999999999993</v>
      </c>
      <c r="L44">
        <v>6.3</v>
      </c>
    </row>
    <row r="45" spans="1:12" x14ac:dyDescent="0.25">
      <c r="A45" t="s">
        <v>1747</v>
      </c>
      <c r="G45" s="274">
        <v>120</v>
      </c>
      <c r="H45" s="274">
        <v>120</v>
      </c>
      <c r="I45">
        <v>8</v>
      </c>
      <c r="J45">
        <v>8</v>
      </c>
      <c r="K45">
        <v>12</v>
      </c>
      <c r="L45">
        <v>8</v>
      </c>
    </row>
    <row r="46" spans="1:12" x14ac:dyDescent="0.25">
      <c r="A46" t="s">
        <v>1748</v>
      </c>
      <c r="G46" s="274">
        <v>120</v>
      </c>
      <c r="H46" s="274">
        <v>120</v>
      </c>
      <c r="I46">
        <v>10</v>
      </c>
      <c r="J46">
        <v>10</v>
      </c>
      <c r="K46">
        <v>15</v>
      </c>
      <c r="L46">
        <v>10</v>
      </c>
    </row>
    <row r="47" spans="1:12" x14ac:dyDescent="0.25">
      <c r="A47" t="s">
        <v>1749</v>
      </c>
      <c r="G47" s="274">
        <v>120</v>
      </c>
      <c r="H47" s="274">
        <v>120</v>
      </c>
      <c r="I47">
        <v>12.5</v>
      </c>
      <c r="J47">
        <v>12.5</v>
      </c>
      <c r="K47">
        <v>18.75</v>
      </c>
      <c r="L47">
        <v>12.5</v>
      </c>
    </row>
    <row r="48" spans="1:12" x14ac:dyDescent="0.25">
      <c r="A48" t="s">
        <v>1750</v>
      </c>
      <c r="G48" s="274">
        <v>140</v>
      </c>
      <c r="H48" s="274">
        <v>140</v>
      </c>
      <c r="I48">
        <v>5</v>
      </c>
      <c r="J48">
        <v>5</v>
      </c>
      <c r="K48">
        <v>7.5</v>
      </c>
      <c r="L48">
        <v>5</v>
      </c>
    </row>
    <row r="49" spans="1:12" x14ac:dyDescent="0.25">
      <c r="A49" t="s">
        <v>1751</v>
      </c>
      <c r="G49" s="274">
        <v>140</v>
      </c>
      <c r="H49" s="274">
        <v>140</v>
      </c>
      <c r="I49">
        <v>6.3</v>
      </c>
      <c r="J49">
        <v>6.3</v>
      </c>
      <c r="K49">
        <v>9.4499999999999993</v>
      </c>
      <c r="L49">
        <v>6.3</v>
      </c>
    </row>
    <row r="50" spans="1:12" x14ac:dyDescent="0.25">
      <c r="A50" t="s">
        <v>1752</v>
      </c>
      <c r="G50" s="274">
        <v>140</v>
      </c>
      <c r="H50" s="274">
        <v>140</v>
      </c>
      <c r="I50">
        <v>8</v>
      </c>
      <c r="J50">
        <v>8</v>
      </c>
      <c r="K50">
        <v>12</v>
      </c>
      <c r="L50">
        <v>8</v>
      </c>
    </row>
    <row r="51" spans="1:12" x14ac:dyDescent="0.25">
      <c r="A51" t="s">
        <v>1753</v>
      </c>
      <c r="G51" s="274">
        <v>140</v>
      </c>
      <c r="H51" s="274">
        <v>140</v>
      </c>
      <c r="I51">
        <v>10</v>
      </c>
      <c r="J51">
        <v>10</v>
      </c>
      <c r="K51">
        <v>15</v>
      </c>
      <c r="L51">
        <v>10</v>
      </c>
    </row>
    <row r="52" spans="1:12" x14ac:dyDescent="0.25">
      <c r="A52" t="s">
        <v>1754</v>
      </c>
      <c r="G52" s="274">
        <v>140</v>
      </c>
      <c r="H52" s="274">
        <v>140</v>
      </c>
      <c r="I52">
        <v>12.5</v>
      </c>
      <c r="J52">
        <v>12.5</v>
      </c>
      <c r="K52">
        <v>18.75</v>
      </c>
      <c r="L52">
        <v>12.5</v>
      </c>
    </row>
    <row r="53" spans="1:12" x14ac:dyDescent="0.25">
      <c r="A53" t="s">
        <v>1755</v>
      </c>
      <c r="G53" s="274">
        <v>150</v>
      </c>
      <c r="H53" s="274">
        <v>150</v>
      </c>
      <c r="I53">
        <v>5</v>
      </c>
      <c r="J53">
        <v>5</v>
      </c>
      <c r="K53">
        <v>7.5</v>
      </c>
      <c r="L53">
        <v>5</v>
      </c>
    </row>
    <row r="54" spans="1:12" x14ac:dyDescent="0.25">
      <c r="A54" t="s">
        <v>1756</v>
      </c>
      <c r="G54" s="274">
        <v>150</v>
      </c>
      <c r="H54" s="274">
        <v>150</v>
      </c>
      <c r="I54">
        <v>6.3</v>
      </c>
      <c r="J54">
        <v>6.3</v>
      </c>
      <c r="K54">
        <v>9.4499999999999993</v>
      </c>
      <c r="L54">
        <v>6.3</v>
      </c>
    </row>
    <row r="55" spans="1:12" x14ac:dyDescent="0.25">
      <c r="A55" t="s">
        <v>1757</v>
      </c>
      <c r="G55" s="274">
        <v>150</v>
      </c>
      <c r="H55" s="274">
        <v>150</v>
      </c>
      <c r="I55">
        <v>8</v>
      </c>
      <c r="J55">
        <v>8</v>
      </c>
      <c r="K55">
        <v>12</v>
      </c>
      <c r="L55">
        <v>8</v>
      </c>
    </row>
    <row r="56" spans="1:12" x14ac:dyDescent="0.25">
      <c r="A56" t="s">
        <v>1758</v>
      </c>
      <c r="G56" s="274">
        <v>150</v>
      </c>
      <c r="H56" s="274">
        <v>150</v>
      </c>
      <c r="I56">
        <v>10</v>
      </c>
      <c r="J56">
        <v>10</v>
      </c>
      <c r="K56">
        <v>15</v>
      </c>
      <c r="L56">
        <v>10</v>
      </c>
    </row>
    <row r="57" spans="1:12" x14ac:dyDescent="0.25">
      <c r="A57" t="s">
        <v>1759</v>
      </c>
      <c r="G57" s="274">
        <v>150</v>
      </c>
      <c r="H57" s="274">
        <v>150</v>
      </c>
      <c r="I57">
        <v>12.5</v>
      </c>
      <c r="J57">
        <v>12.5</v>
      </c>
      <c r="K57">
        <v>18.75</v>
      </c>
      <c r="L57">
        <v>12.5</v>
      </c>
    </row>
    <row r="58" spans="1:12" x14ac:dyDescent="0.25">
      <c r="A58" t="s">
        <v>1760</v>
      </c>
      <c r="G58" s="274">
        <v>150</v>
      </c>
      <c r="H58" s="274">
        <v>150</v>
      </c>
      <c r="I58">
        <v>14.2</v>
      </c>
      <c r="J58">
        <v>14.2</v>
      </c>
      <c r="K58">
        <v>21.3</v>
      </c>
      <c r="L58">
        <v>14.2</v>
      </c>
    </row>
    <row r="59" spans="1:12" x14ac:dyDescent="0.25">
      <c r="A59" t="s">
        <v>1761</v>
      </c>
      <c r="G59" s="274">
        <v>150</v>
      </c>
      <c r="H59" s="274">
        <v>150</v>
      </c>
      <c r="I59">
        <v>16</v>
      </c>
      <c r="J59">
        <v>16</v>
      </c>
      <c r="K59">
        <v>24</v>
      </c>
      <c r="L59">
        <v>16</v>
      </c>
    </row>
    <row r="60" spans="1:12" x14ac:dyDescent="0.25">
      <c r="A60" t="s">
        <v>1762</v>
      </c>
      <c r="G60" s="274">
        <v>160</v>
      </c>
      <c r="H60" s="274">
        <v>160</v>
      </c>
      <c r="I60">
        <v>5</v>
      </c>
      <c r="J60">
        <v>5</v>
      </c>
      <c r="K60">
        <v>7.5</v>
      </c>
      <c r="L60">
        <v>5</v>
      </c>
    </row>
    <row r="61" spans="1:12" x14ac:dyDescent="0.25">
      <c r="A61" t="s">
        <v>1763</v>
      </c>
      <c r="G61" s="274">
        <v>160</v>
      </c>
      <c r="H61" s="274">
        <v>160</v>
      </c>
      <c r="I61">
        <v>6.3</v>
      </c>
      <c r="J61">
        <v>6.3</v>
      </c>
      <c r="K61">
        <v>9.4499999999999993</v>
      </c>
      <c r="L61">
        <v>6.3</v>
      </c>
    </row>
    <row r="62" spans="1:12" x14ac:dyDescent="0.25">
      <c r="A62" t="s">
        <v>1764</v>
      </c>
      <c r="G62" s="274">
        <v>160</v>
      </c>
      <c r="H62" s="274">
        <v>160</v>
      </c>
      <c r="I62">
        <v>8</v>
      </c>
      <c r="J62">
        <v>8</v>
      </c>
      <c r="K62">
        <v>12</v>
      </c>
      <c r="L62">
        <v>8</v>
      </c>
    </row>
    <row r="63" spans="1:12" x14ac:dyDescent="0.25">
      <c r="A63" t="s">
        <v>1765</v>
      </c>
      <c r="G63" s="274">
        <v>160</v>
      </c>
      <c r="H63" s="274">
        <v>160</v>
      </c>
      <c r="I63">
        <v>10</v>
      </c>
      <c r="J63">
        <v>10</v>
      </c>
      <c r="K63">
        <v>15</v>
      </c>
      <c r="L63">
        <v>10</v>
      </c>
    </row>
    <row r="64" spans="1:12" x14ac:dyDescent="0.25">
      <c r="A64" t="s">
        <v>1766</v>
      </c>
      <c r="G64" s="274">
        <v>160</v>
      </c>
      <c r="H64" s="274">
        <v>160</v>
      </c>
      <c r="I64">
        <v>12.5</v>
      </c>
      <c r="J64">
        <v>12.5</v>
      </c>
      <c r="K64">
        <v>18.75</v>
      </c>
      <c r="L64">
        <v>12.5</v>
      </c>
    </row>
    <row r="65" spans="1:12" x14ac:dyDescent="0.25">
      <c r="A65" t="s">
        <v>1767</v>
      </c>
      <c r="G65" s="274">
        <v>160</v>
      </c>
      <c r="H65" s="274">
        <v>160</v>
      </c>
      <c r="I65">
        <v>14.2</v>
      </c>
      <c r="J65">
        <v>14.2</v>
      </c>
      <c r="K65">
        <v>21.3</v>
      </c>
      <c r="L65">
        <v>14.2</v>
      </c>
    </row>
    <row r="66" spans="1:12" x14ac:dyDescent="0.25">
      <c r="A66" t="s">
        <v>1768</v>
      </c>
      <c r="G66" s="274">
        <v>160</v>
      </c>
      <c r="H66" s="274">
        <v>160</v>
      </c>
      <c r="I66">
        <v>16</v>
      </c>
      <c r="J66">
        <v>16</v>
      </c>
      <c r="K66">
        <v>24</v>
      </c>
      <c r="L66">
        <v>16</v>
      </c>
    </row>
    <row r="67" spans="1:12" x14ac:dyDescent="0.25">
      <c r="A67" t="s">
        <v>1769</v>
      </c>
      <c r="G67" s="274">
        <v>180</v>
      </c>
      <c r="H67" s="274">
        <v>180</v>
      </c>
      <c r="I67">
        <v>5</v>
      </c>
      <c r="J67">
        <v>5</v>
      </c>
      <c r="K67">
        <v>7.5</v>
      </c>
      <c r="L67">
        <v>5</v>
      </c>
    </row>
    <row r="68" spans="1:12" x14ac:dyDescent="0.25">
      <c r="A68" t="s">
        <v>1770</v>
      </c>
      <c r="G68" s="274">
        <v>180</v>
      </c>
      <c r="H68" s="274">
        <v>180</v>
      </c>
      <c r="I68">
        <v>6.3</v>
      </c>
      <c r="J68">
        <v>6.3</v>
      </c>
      <c r="K68">
        <v>9.4499999999999993</v>
      </c>
      <c r="L68">
        <v>6.3</v>
      </c>
    </row>
    <row r="69" spans="1:12" x14ac:dyDescent="0.25">
      <c r="A69" t="s">
        <v>1771</v>
      </c>
      <c r="G69" s="274">
        <v>180</v>
      </c>
      <c r="H69" s="274">
        <v>180</v>
      </c>
      <c r="I69">
        <v>8</v>
      </c>
      <c r="J69">
        <v>8</v>
      </c>
      <c r="K69">
        <v>12</v>
      </c>
      <c r="L69">
        <v>8</v>
      </c>
    </row>
    <row r="70" spans="1:12" x14ac:dyDescent="0.25">
      <c r="A70" t="s">
        <v>1772</v>
      </c>
      <c r="G70" s="274">
        <v>180</v>
      </c>
      <c r="H70" s="274">
        <v>180</v>
      </c>
      <c r="I70">
        <v>10</v>
      </c>
      <c r="J70">
        <v>10</v>
      </c>
      <c r="K70">
        <v>15</v>
      </c>
      <c r="L70">
        <v>10</v>
      </c>
    </row>
    <row r="71" spans="1:12" x14ac:dyDescent="0.25">
      <c r="A71" t="s">
        <v>1773</v>
      </c>
      <c r="G71" s="274">
        <v>180</v>
      </c>
      <c r="H71" s="274">
        <v>180</v>
      </c>
      <c r="I71">
        <v>12.5</v>
      </c>
      <c r="J71">
        <v>12.5</v>
      </c>
      <c r="K71">
        <v>18.75</v>
      </c>
      <c r="L71">
        <v>12.5</v>
      </c>
    </row>
    <row r="72" spans="1:12" x14ac:dyDescent="0.25">
      <c r="A72" t="s">
        <v>1774</v>
      </c>
      <c r="G72" s="274">
        <v>180</v>
      </c>
      <c r="H72" s="274">
        <v>180</v>
      </c>
      <c r="I72">
        <v>14.2</v>
      </c>
      <c r="J72">
        <v>14.2</v>
      </c>
      <c r="K72">
        <v>21.3</v>
      </c>
      <c r="L72">
        <v>14.2</v>
      </c>
    </row>
    <row r="73" spans="1:12" x14ac:dyDescent="0.25">
      <c r="A73" t="s">
        <v>1775</v>
      </c>
      <c r="G73" s="274">
        <v>180</v>
      </c>
      <c r="H73" s="274">
        <v>180</v>
      </c>
      <c r="I73">
        <v>16</v>
      </c>
      <c r="J73">
        <v>16</v>
      </c>
      <c r="K73">
        <v>24</v>
      </c>
      <c r="L73">
        <v>16</v>
      </c>
    </row>
    <row r="74" spans="1:12" x14ac:dyDescent="0.25">
      <c r="A74" t="s">
        <v>1776</v>
      </c>
      <c r="G74" s="274">
        <v>200</v>
      </c>
      <c r="H74" s="274">
        <v>200</v>
      </c>
      <c r="I74">
        <v>5</v>
      </c>
      <c r="J74">
        <v>5</v>
      </c>
      <c r="K74">
        <v>7.5</v>
      </c>
      <c r="L74">
        <v>5</v>
      </c>
    </row>
    <row r="75" spans="1:12" x14ac:dyDescent="0.25">
      <c r="A75" t="s">
        <v>1777</v>
      </c>
      <c r="G75" s="274">
        <v>200</v>
      </c>
      <c r="H75" s="274">
        <v>200</v>
      </c>
      <c r="I75">
        <v>6.3</v>
      </c>
      <c r="J75">
        <v>6.3</v>
      </c>
      <c r="K75">
        <v>9.4499999999999993</v>
      </c>
      <c r="L75">
        <v>6.3</v>
      </c>
    </row>
    <row r="76" spans="1:12" x14ac:dyDescent="0.25">
      <c r="A76" t="s">
        <v>1778</v>
      </c>
      <c r="G76" s="274">
        <v>200</v>
      </c>
      <c r="H76" s="274">
        <v>200</v>
      </c>
      <c r="I76">
        <v>8</v>
      </c>
      <c r="J76">
        <v>8</v>
      </c>
      <c r="K76">
        <v>12</v>
      </c>
      <c r="L76">
        <v>8</v>
      </c>
    </row>
    <row r="77" spans="1:12" x14ac:dyDescent="0.25">
      <c r="A77" t="s">
        <v>1779</v>
      </c>
      <c r="G77" s="274">
        <v>200</v>
      </c>
      <c r="H77" s="274">
        <v>200</v>
      </c>
      <c r="I77">
        <v>10</v>
      </c>
      <c r="J77">
        <v>10</v>
      </c>
      <c r="K77">
        <v>15</v>
      </c>
      <c r="L77">
        <v>10</v>
      </c>
    </row>
    <row r="78" spans="1:12" x14ac:dyDescent="0.25">
      <c r="A78" t="s">
        <v>1780</v>
      </c>
      <c r="G78" s="274">
        <v>200</v>
      </c>
      <c r="H78" s="274">
        <v>200</v>
      </c>
      <c r="I78">
        <v>12.5</v>
      </c>
      <c r="J78">
        <v>12.5</v>
      </c>
      <c r="K78">
        <v>18.75</v>
      </c>
      <c r="L78">
        <v>12.5</v>
      </c>
    </row>
    <row r="79" spans="1:12" x14ac:dyDescent="0.25">
      <c r="A79" t="s">
        <v>1781</v>
      </c>
      <c r="G79" s="274">
        <v>200</v>
      </c>
      <c r="H79" s="274">
        <v>200</v>
      </c>
      <c r="I79">
        <v>14.2</v>
      </c>
      <c r="J79">
        <v>14.2</v>
      </c>
      <c r="K79">
        <v>21.3</v>
      </c>
      <c r="L79">
        <v>14.2</v>
      </c>
    </row>
    <row r="80" spans="1:12" x14ac:dyDescent="0.25">
      <c r="A80" t="s">
        <v>1782</v>
      </c>
      <c r="G80" s="274">
        <v>200</v>
      </c>
      <c r="H80" s="274">
        <v>200</v>
      </c>
      <c r="I80">
        <v>16</v>
      </c>
      <c r="J80">
        <v>16</v>
      </c>
      <c r="K80">
        <v>24</v>
      </c>
      <c r="L80">
        <v>16</v>
      </c>
    </row>
    <row r="81" spans="1:12" x14ac:dyDescent="0.25">
      <c r="A81" t="s">
        <v>1783</v>
      </c>
      <c r="G81" s="274">
        <v>220</v>
      </c>
      <c r="H81" s="274">
        <v>220</v>
      </c>
      <c r="I81">
        <v>6.3</v>
      </c>
      <c r="J81">
        <v>6.3</v>
      </c>
      <c r="K81">
        <v>9.4499999999999993</v>
      </c>
      <c r="L81">
        <v>6.3</v>
      </c>
    </row>
    <row r="82" spans="1:12" x14ac:dyDescent="0.25">
      <c r="A82" t="s">
        <v>1784</v>
      </c>
      <c r="G82" s="274">
        <v>220</v>
      </c>
      <c r="H82" s="274">
        <v>220</v>
      </c>
      <c r="I82">
        <v>8</v>
      </c>
      <c r="J82">
        <v>8</v>
      </c>
      <c r="K82">
        <v>12</v>
      </c>
      <c r="L82">
        <v>8</v>
      </c>
    </row>
    <row r="83" spans="1:12" x14ac:dyDescent="0.25">
      <c r="A83" t="s">
        <v>1785</v>
      </c>
      <c r="G83" s="274">
        <v>220</v>
      </c>
      <c r="H83" s="274">
        <v>220</v>
      </c>
      <c r="I83">
        <v>10</v>
      </c>
      <c r="J83">
        <v>10</v>
      </c>
      <c r="K83">
        <v>15</v>
      </c>
      <c r="L83">
        <v>10</v>
      </c>
    </row>
    <row r="84" spans="1:12" x14ac:dyDescent="0.25">
      <c r="A84" t="s">
        <v>1786</v>
      </c>
      <c r="G84" s="274">
        <v>220</v>
      </c>
      <c r="H84" s="274">
        <v>220</v>
      </c>
      <c r="I84">
        <v>12.5</v>
      </c>
      <c r="J84">
        <v>12.5</v>
      </c>
      <c r="K84">
        <v>18.75</v>
      </c>
      <c r="L84">
        <v>12.5</v>
      </c>
    </row>
    <row r="85" spans="1:12" x14ac:dyDescent="0.25">
      <c r="A85" t="s">
        <v>1787</v>
      </c>
      <c r="G85" s="274">
        <v>220</v>
      </c>
      <c r="H85" s="274">
        <v>220</v>
      </c>
      <c r="I85">
        <v>14.2</v>
      </c>
      <c r="J85">
        <v>14.2</v>
      </c>
      <c r="K85">
        <v>21.3</v>
      </c>
      <c r="L85">
        <v>14.2</v>
      </c>
    </row>
    <row r="86" spans="1:12" x14ac:dyDescent="0.25">
      <c r="A86" t="s">
        <v>1788</v>
      </c>
      <c r="G86" s="274">
        <v>220</v>
      </c>
      <c r="H86" s="274">
        <v>220</v>
      </c>
      <c r="I86">
        <v>16</v>
      </c>
      <c r="J86">
        <v>16</v>
      </c>
      <c r="K86">
        <v>24</v>
      </c>
      <c r="L86">
        <v>16</v>
      </c>
    </row>
    <row r="87" spans="1:12" x14ac:dyDescent="0.25">
      <c r="A87" t="s">
        <v>1789</v>
      </c>
      <c r="G87" s="274">
        <v>250</v>
      </c>
      <c r="H87" s="274">
        <v>250</v>
      </c>
      <c r="I87">
        <v>6.3</v>
      </c>
      <c r="J87">
        <v>6.3</v>
      </c>
      <c r="K87">
        <v>9.4499999999999993</v>
      </c>
      <c r="L87">
        <v>6.3</v>
      </c>
    </row>
    <row r="88" spans="1:12" x14ac:dyDescent="0.25">
      <c r="A88" t="s">
        <v>1790</v>
      </c>
      <c r="G88" s="274">
        <v>250</v>
      </c>
      <c r="H88" s="274">
        <v>250</v>
      </c>
      <c r="I88">
        <v>8</v>
      </c>
      <c r="J88">
        <v>8</v>
      </c>
      <c r="K88">
        <v>12</v>
      </c>
      <c r="L88">
        <v>8</v>
      </c>
    </row>
    <row r="89" spans="1:12" x14ac:dyDescent="0.25">
      <c r="A89" t="s">
        <v>1791</v>
      </c>
      <c r="G89" s="274">
        <v>250</v>
      </c>
      <c r="H89" s="274">
        <v>250</v>
      </c>
      <c r="I89">
        <v>10</v>
      </c>
      <c r="J89">
        <v>10</v>
      </c>
      <c r="K89">
        <v>15</v>
      </c>
      <c r="L89">
        <v>10</v>
      </c>
    </row>
    <row r="90" spans="1:12" x14ac:dyDescent="0.25">
      <c r="A90" t="s">
        <v>1792</v>
      </c>
      <c r="G90" s="274">
        <v>250</v>
      </c>
      <c r="H90" s="274">
        <v>250</v>
      </c>
      <c r="I90">
        <v>12.5</v>
      </c>
      <c r="J90">
        <v>12.5</v>
      </c>
      <c r="K90">
        <v>18.75</v>
      </c>
      <c r="L90">
        <v>12.5</v>
      </c>
    </row>
    <row r="91" spans="1:12" x14ac:dyDescent="0.25">
      <c r="A91" t="s">
        <v>1793</v>
      </c>
      <c r="G91" s="274">
        <v>250</v>
      </c>
      <c r="H91" s="274">
        <v>250</v>
      </c>
      <c r="I91">
        <v>14.2</v>
      </c>
      <c r="J91">
        <v>14.2</v>
      </c>
      <c r="K91">
        <v>21.3</v>
      </c>
      <c r="L91">
        <v>14.2</v>
      </c>
    </row>
    <row r="92" spans="1:12" x14ac:dyDescent="0.25">
      <c r="A92" t="s">
        <v>1794</v>
      </c>
      <c r="G92" s="274">
        <v>250</v>
      </c>
      <c r="H92" s="274">
        <v>250</v>
      </c>
      <c r="I92">
        <v>16</v>
      </c>
      <c r="J92">
        <v>16</v>
      </c>
      <c r="K92">
        <v>24</v>
      </c>
      <c r="L92">
        <v>16</v>
      </c>
    </row>
    <row r="93" spans="1:12" x14ac:dyDescent="0.25">
      <c r="A93" t="s">
        <v>1795</v>
      </c>
      <c r="G93" s="274">
        <v>260</v>
      </c>
      <c r="H93" s="274">
        <v>260</v>
      </c>
      <c r="I93">
        <v>6.3</v>
      </c>
      <c r="J93">
        <v>6.3</v>
      </c>
      <c r="K93">
        <v>9.4499999999999993</v>
      </c>
      <c r="L93">
        <v>6.3</v>
      </c>
    </row>
    <row r="94" spans="1:12" x14ac:dyDescent="0.25">
      <c r="A94" t="s">
        <v>1796</v>
      </c>
      <c r="G94" s="274">
        <v>260</v>
      </c>
      <c r="H94" s="274">
        <v>260</v>
      </c>
      <c r="I94">
        <v>8</v>
      </c>
      <c r="J94">
        <v>8</v>
      </c>
      <c r="K94">
        <v>12</v>
      </c>
      <c r="L94">
        <v>8</v>
      </c>
    </row>
    <row r="95" spans="1:12" x14ac:dyDescent="0.25">
      <c r="A95" t="s">
        <v>1797</v>
      </c>
      <c r="G95" s="274">
        <v>260</v>
      </c>
      <c r="H95" s="274">
        <v>260</v>
      </c>
      <c r="I95">
        <v>10</v>
      </c>
      <c r="J95">
        <v>10</v>
      </c>
      <c r="K95">
        <v>15</v>
      </c>
      <c r="L95">
        <v>10</v>
      </c>
    </row>
    <row r="96" spans="1:12" x14ac:dyDescent="0.25">
      <c r="A96" t="s">
        <v>1798</v>
      </c>
      <c r="G96" s="274">
        <v>260</v>
      </c>
      <c r="H96" s="274">
        <v>260</v>
      </c>
      <c r="I96">
        <v>12.5</v>
      </c>
      <c r="J96">
        <v>12.5</v>
      </c>
      <c r="K96">
        <v>18.75</v>
      </c>
      <c r="L96">
        <v>12.5</v>
      </c>
    </row>
    <row r="97" spans="1:12" x14ac:dyDescent="0.25">
      <c r="A97" t="s">
        <v>1799</v>
      </c>
      <c r="G97" s="274">
        <v>260</v>
      </c>
      <c r="H97" s="274">
        <v>260</v>
      </c>
      <c r="I97">
        <v>14.2</v>
      </c>
      <c r="J97">
        <v>14.2</v>
      </c>
      <c r="K97">
        <v>21.3</v>
      </c>
      <c r="L97">
        <v>14.2</v>
      </c>
    </row>
    <row r="98" spans="1:12" x14ac:dyDescent="0.25">
      <c r="A98" t="s">
        <v>1800</v>
      </c>
      <c r="G98" s="274">
        <v>260</v>
      </c>
      <c r="H98" s="274">
        <v>260</v>
      </c>
      <c r="I98">
        <v>16</v>
      </c>
      <c r="J98">
        <v>16</v>
      </c>
      <c r="K98">
        <v>24</v>
      </c>
      <c r="L98">
        <v>16</v>
      </c>
    </row>
    <row r="99" spans="1:12" x14ac:dyDescent="0.25">
      <c r="A99" t="s">
        <v>1801</v>
      </c>
      <c r="G99" s="274">
        <v>300</v>
      </c>
      <c r="H99" s="274">
        <v>300</v>
      </c>
      <c r="I99">
        <v>6.3</v>
      </c>
      <c r="J99">
        <v>6.3</v>
      </c>
      <c r="K99">
        <v>9.4499999999999993</v>
      </c>
      <c r="L99">
        <v>6.3</v>
      </c>
    </row>
    <row r="100" spans="1:12" x14ac:dyDescent="0.25">
      <c r="A100" t="s">
        <v>1802</v>
      </c>
      <c r="G100" s="274">
        <v>300</v>
      </c>
      <c r="H100" s="274">
        <v>300</v>
      </c>
      <c r="I100">
        <v>8</v>
      </c>
      <c r="J100">
        <v>8</v>
      </c>
      <c r="K100">
        <v>12</v>
      </c>
      <c r="L100">
        <v>8</v>
      </c>
    </row>
    <row r="101" spans="1:12" x14ac:dyDescent="0.25">
      <c r="A101" t="s">
        <v>1803</v>
      </c>
      <c r="G101" s="274">
        <v>300</v>
      </c>
      <c r="H101" s="274">
        <v>300</v>
      </c>
      <c r="I101">
        <v>10</v>
      </c>
      <c r="J101">
        <v>10</v>
      </c>
      <c r="K101">
        <v>15</v>
      </c>
      <c r="L101">
        <v>10</v>
      </c>
    </row>
    <row r="102" spans="1:12" x14ac:dyDescent="0.25">
      <c r="A102" t="s">
        <v>1804</v>
      </c>
      <c r="G102" s="274">
        <v>300</v>
      </c>
      <c r="H102" s="274">
        <v>300</v>
      </c>
      <c r="I102">
        <v>12.5</v>
      </c>
      <c r="J102">
        <v>12.5</v>
      </c>
      <c r="K102">
        <v>18.75</v>
      </c>
      <c r="L102">
        <v>12.5</v>
      </c>
    </row>
    <row r="103" spans="1:12" x14ac:dyDescent="0.25">
      <c r="A103" t="s">
        <v>1805</v>
      </c>
      <c r="G103" s="274">
        <v>300</v>
      </c>
      <c r="H103" s="274">
        <v>300</v>
      </c>
      <c r="I103">
        <v>14.2</v>
      </c>
      <c r="J103">
        <v>14.2</v>
      </c>
      <c r="K103">
        <v>21.3</v>
      </c>
      <c r="L103">
        <v>14.2</v>
      </c>
    </row>
    <row r="104" spans="1:12" x14ac:dyDescent="0.25">
      <c r="A104" t="s">
        <v>1806</v>
      </c>
      <c r="G104" s="274">
        <v>300</v>
      </c>
      <c r="H104" s="274">
        <v>300</v>
      </c>
      <c r="I104">
        <v>16</v>
      </c>
      <c r="J104">
        <v>16</v>
      </c>
      <c r="K104">
        <v>24</v>
      </c>
      <c r="L104">
        <v>16</v>
      </c>
    </row>
    <row r="105" spans="1:12" x14ac:dyDescent="0.25">
      <c r="A105" t="s">
        <v>1807</v>
      </c>
      <c r="G105" s="274">
        <v>350</v>
      </c>
      <c r="H105" s="274">
        <v>350</v>
      </c>
      <c r="I105">
        <v>8</v>
      </c>
      <c r="J105">
        <v>8</v>
      </c>
      <c r="K105">
        <v>12</v>
      </c>
      <c r="L105">
        <v>8</v>
      </c>
    </row>
    <row r="106" spans="1:12" x14ac:dyDescent="0.25">
      <c r="A106" t="s">
        <v>1808</v>
      </c>
      <c r="G106" s="274">
        <v>350</v>
      </c>
      <c r="H106" s="274">
        <v>350</v>
      </c>
      <c r="I106">
        <v>10</v>
      </c>
      <c r="J106">
        <v>10</v>
      </c>
      <c r="K106">
        <v>15</v>
      </c>
      <c r="L106">
        <v>10</v>
      </c>
    </row>
    <row r="107" spans="1:12" x14ac:dyDescent="0.25">
      <c r="A107" t="s">
        <v>1809</v>
      </c>
      <c r="G107" s="274">
        <v>350</v>
      </c>
      <c r="H107" s="274">
        <v>350</v>
      </c>
      <c r="I107">
        <v>12.5</v>
      </c>
      <c r="J107">
        <v>12.5</v>
      </c>
      <c r="K107">
        <v>18.75</v>
      </c>
      <c r="L107">
        <v>12.5</v>
      </c>
    </row>
    <row r="108" spans="1:12" x14ac:dyDescent="0.25">
      <c r="A108" t="s">
        <v>1810</v>
      </c>
      <c r="G108" s="274">
        <v>350</v>
      </c>
      <c r="H108" s="274">
        <v>350</v>
      </c>
      <c r="I108">
        <v>14.2</v>
      </c>
      <c r="J108">
        <v>14.2</v>
      </c>
      <c r="K108">
        <v>21.3</v>
      </c>
      <c r="L108">
        <v>14.2</v>
      </c>
    </row>
    <row r="109" spans="1:12" x14ac:dyDescent="0.25">
      <c r="A109" t="s">
        <v>1811</v>
      </c>
      <c r="G109" s="274">
        <v>350</v>
      </c>
      <c r="H109" s="274">
        <v>350</v>
      </c>
      <c r="I109">
        <v>16</v>
      </c>
      <c r="J109">
        <v>16</v>
      </c>
      <c r="K109">
        <v>24</v>
      </c>
      <c r="L109">
        <v>16</v>
      </c>
    </row>
    <row r="110" spans="1:12" x14ac:dyDescent="0.25">
      <c r="A110" t="s">
        <v>1812</v>
      </c>
      <c r="G110" s="274">
        <v>400</v>
      </c>
      <c r="H110" s="274">
        <v>400</v>
      </c>
      <c r="I110">
        <v>10</v>
      </c>
      <c r="J110">
        <v>10</v>
      </c>
      <c r="K110">
        <v>15</v>
      </c>
      <c r="L110">
        <v>10</v>
      </c>
    </row>
    <row r="111" spans="1:12" x14ac:dyDescent="0.25">
      <c r="A111" t="s">
        <v>1813</v>
      </c>
      <c r="G111" s="274">
        <v>400</v>
      </c>
      <c r="H111" s="274">
        <v>400</v>
      </c>
      <c r="I111">
        <v>12.5</v>
      </c>
      <c r="J111">
        <v>12.5</v>
      </c>
      <c r="K111">
        <v>18.75</v>
      </c>
      <c r="L111">
        <v>12.5</v>
      </c>
    </row>
    <row r="112" spans="1:12" x14ac:dyDescent="0.25">
      <c r="A112" t="s">
        <v>1814</v>
      </c>
      <c r="G112" s="274">
        <v>400</v>
      </c>
      <c r="H112" s="274">
        <v>400</v>
      </c>
      <c r="I112">
        <v>14.2</v>
      </c>
      <c r="J112">
        <v>14.2</v>
      </c>
      <c r="K112">
        <v>21.3</v>
      </c>
      <c r="L112">
        <v>14.2</v>
      </c>
    </row>
    <row r="113" spans="1:12" x14ac:dyDescent="0.25">
      <c r="A113" t="s">
        <v>1815</v>
      </c>
      <c r="G113" s="274">
        <v>400</v>
      </c>
      <c r="H113" s="274">
        <v>400</v>
      </c>
      <c r="I113">
        <v>16</v>
      </c>
      <c r="J113">
        <v>16</v>
      </c>
      <c r="K113">
        <v>24</v>
      </c>
      <c r="L113">
        <v>16</v>
      </c>
    </row>
    <row r="114" spans="1:12" x14ac:dyDescent="0.25">
      <c r="A114" t="s">
        <v>1816</v>
      </c>
      <c r="G114" s="274">
        <v>400</v>
      </c>
      <c r="H114" s="274">
        <v>400</v>
      </c>
      <c r="I114">
        <v>20</v>
      </c>
      <c r="J114">
        <v>20</v>
      </c>
      <c r="K114">
        <v>30</v>
      </c>
      <c r="L114">
        <v>20</v>
      </c>
    </row>
    <row r="115" spans="1:12" x14ac:dyDescent="0.25">
      <c r="A115" t="s">
        <v>1817</v>
      </c>
      <c r="G115" s="274">
        <v>40</v>
      </c>
      <c r="H115" s="274">
        <v>20</v>
      </c>
      <c r="I115">
        <v>2</v>
      </c>
      <c r="J115">
        <v>2</v>
      </c>
      <c r="K115">
        <v>4</v>
      </c>
      <c r="L115">
        <v>2</v>
      </c>
    </row>
    <row r="116" spans="1:12" x14ac:dyDescent="0.25">
      <c r="A116" t="s">
        <v>1818</v>
      </c>
      <c r="G116" s="274">
        <v>40</v>
      </c>
      <c r="H116" s="274">
        <v>20</v>
      </c>
      <c r="I116">
        <v>2.5</v>
      </c>
      <c r="J116">
        <v>2.5</v>
      </c>
      <c r="K116">
        <v>5</v>
      </c>
      <c r="L116">
        <v>2.5</v>
      </c>
    </row>
    <row r="117" spans="1:12" x14ac:dyDescent="0.25">
      <c r="A117" t="s">
        <v>1819</v>
      </c>
      <c r="G117" s="274">
        <v>40</v>
      </c>
      <c r="H117" s="274">
        <v>20</v>
      </c>
      <c r="I117">
        <v>3</v>
      </c>
      <c r="J117">
        <v>3</v>
      </c>
      <c r="K117">
        <v>6</v>
      </c>
      <c r="L117">
        <v>3</v>
      </c>
    </row>
    <row r="118" spans="1:12" x14ac:dyDescent="0.25">
      <c r="A118" t="s">
        <v>1820</v>
      </c>
      <c r="G118" s="274">
        <v>50</v>
      </c>
      <c r="H118" s="274">
        <v>30</v>
      </c>
      <c r="I118">
        <v>2</v>
      </c>
      <c r="J118">
        <v>2</v>
      </c>
      <c r="K118">
        <v>4</v>
      </c>
      <c r="L118">
        <v>2</v>
      </c>
    </row>
    <row r="119" spans="1:12" x14ac:dyDescent="0.25">
      <c r="A119" t="s">
        <v>1821</v>
      </c>
      <c r="G119" s="274">
        <v>50</v>
      </c>
      <c r="H119" s="274">
        <v>30</v>
      </c>
      <c r="I119">
        <v>2.5</v>
      </c>
      <c r="J119">
        <v>2.5</v>
      </c>
      <c r="K119">
        <v>5</v>
      </c>
      <c r="L119">
        <v>2.5</v>
      </c>
    </row>
    <row r="120" spans="1:12" x14ac:dyDescent="0.25">
      <c r="A120" t="s">
        <v>1822</v>
      </c>
      <c r="G120" s="274">
        <v>50</v>
      </c>
      <c r="H120" s="274">
        <v>30</v>
      </c>
      <c r="I120">
        <v>3</v>
      </c>
      <c r="J120">
        <v>3</v>
      </c>
      <c r="K120">
        <v>6</v>
      </c>
      <c r="L120">
        <v>3</v>
      </c>
    </row>
    <row r="121" spans="1:12" x14ac:dyDescent="0.25">
      <c r="A121" t="s">
        <v>1823</v>
      </c>
      <c r="G121" s="274">
        <v>50</v>
      </c>
      <c r="H121" s="274">
        <v>30</v>
      </c>
      <c r="I121">
        <v>4</v>
      </c>
      <c r="J121">
        <v>4</v>
      </c>
      <c r="K121">
        <v>8</v>
      </c>
      <c r="L121">
        <v>4</v>
      </c>
    </row>
    <row r="122" spans="1:12" x14ac:dyDescent="0.25">
      <c r="A122" t="s">
        <v>1824</v>
      </c>
      <c r="G122" s="274">
        <v>60</v>
      </c>
      <c r="H122" s="274">
        <v>40</v>
      </c>
      <c r="I122">
        <v>2</v>
      </c>
      <c r="J122">
        <v>2</v>
      </c>
      <c r="K122">
        <v>4</v>
      </c>
      <c r="L122">
        <v>2</v>
      </c>
    </row>
    <row r="123" spans="1:12" x14ac:dyDescent="0.25">
      <c r="A123" t="s">
        <v>1825</v>
      </c>
      <c r="G123" s="274">
        <v>60</v>
      </c>
      <c r="H123" s="274">
        <v>40</v>
      </c>
      <c r="I123">
        <v>2.5</v>
      </c>
      <c r="J123">
        <v>2.5</v>
      </c>
      <c r="K123">
        <v>5</v>
      </c>
      <c r="L123">
        <v>2.5</v>
      </c>
    </row>
    <row r="124" spans="1:12" x14ac:dyDescent="0.25">
      <c r="A124" t="s">
        <v>1826</v>
      </c>
      <c r="G124" s="274">
        <v>60</v>
      </c>
      <c r="H124" s="274">
        <v>40</v>
      </c>
      <c r="I124">
        <v>3</v>
      </c>
      <c r="J124">
        <v>3</v>
      </c>
      <c r="K124">
        <v>6</v>
      </c>
      <c r="L124">
        <v>3</v>
      </c>
    </row>
    <row r="125" spans="1:12" x14ac:dyDescent="0.25">
      <c r="A125" t="s">
        <v>1827</v>
      </c>
      <c r="G125" s="274">
        <v>60</v>
      </c>
      <c r="H125" s="274">
        <v>40</v>
      </c>
      <c r="I125">
        <v>4</v>
      </c>
      <c r="J125">
        <v>4</v>
      </c>
      <c r="K125">
        <v>8</v>
      </c>
      <c r="L125">
        <v>4</v>
      </c>
    </row>
    <row r="126" spans="1:12" x14ac:dyDescent="0.25">
      <c r="A126" t="s">
        <v>1828</v>
      </c>
      <c r="G126" s="274">
        <v>60</v>
      </c>
      <c r="H126" s="274">
        <v>40</v>
      </c>
      <c r="I126">
        <v>5</v>
      </c>
      <c r="J126">
        <v>5</v>
      </c>
      <c r="K126">
        <v>10</v>
      </c>
      <c r="L126">
        <v>5</v>
      </c>
    </row>
    <row r="127" spans="1:12" x14ac:dyDescent="0.25">
      <c r="A127" t="s">
        <v>1829</v>
      </c>
      <c r="G127" s="274">
        <v>70</v>
      </c>
      <c r="H127" s="274">
        <v>50</v>
      </c>
      <c r="I127">
        <v>2</v>
      </c>
      <c r="J127">
        <v>2</v>
      </c>
      <c r="K127">
        <v>4</v>
      </c>
      <c r="L127">
        <v>2</v>
      </c>
    </row>
    <row r="128" spans="1:12" x14ac:dyDescent="0.25">
      <c r="A128" t="s">
        <v>1830</v>
      </c>
      <c r="G128" s="274">
        <v>70</v>
      </c>
      <c r="H128" s="274">
        <v>50</v>
      </c>
      <c r="I128">
        <v>2.5</v>
      </c>
      <c r="J128">
        <v>2.5</v>
      </c>
      <c r="K128">
        <v>5</v>
      </c>
      <c r="L128">
        <v>2.5</v>
      </c>
    </row>
    <row r="129" spans="1:12" x14ac:dyDescent="0.25">
      <c r="A129" t="s">
        <v>1831</v>
      </c>
      <c r="G129" s="274">
        <v>70</v>
      </c>
      <c r="H129" s="274">
        <v>50</v>
      </c>
      <c r="I129">
        <v>3</v>
      </c>
      <c r="J129">
        <v>3</v>
      </c>
      <c r="K129">
        <v>6</v>
      </c>
      <c r="L129">
        <v>3</v>
      </c>
    </row>
    <row r="130" spans="1:12" x14ac:dyDescent="0.25">
      <c r="A130" t="s">
        <v>1832</v>
      </c>
      <c r="G130" s="274">
        <v>70</v>
      </c>
      <c r="H130" s="274">
        <v>50</v>
      </c>
      <c r="I130">
        <v>4</v>
      </c>
      <c r="J130">
        <v>4</v>
      </c>
      <c r="K130">
        <v>8</v>
      </c>
      <c r="L130">
        <v>4</v>
      </c>
    </row>
    <row r="131" spans="1:12" x14ac:dyDescent="0.25">
      <c r="A131" t="s">
        <v>1833</v>
      </c>
      <c r="G131" s="274">
        <v>70</v>
      </c>
      <c r="H131" s="274">
        <v>50</v>
      </c>
      <c r="I131">
        <v>5</v>
      </c>
      <c r="J131">
        <v>5</v>
      </c>
      <c r="K131">
        <v>10</v>
      </c>
      <c r="L131">
        <v>5</v>
      </c>
    </row>
    <row r="132" spans="1:12" x14ac:dyDescent="0.25">
      <c r="A132" t="s">
        <v>1834</v>
      </c>
      <c r="G132" s="274">
        <v>80</v>
      </c>
      <c r="H132" s="274">
        <v>40</v>
      </c>
      <c r="I132">
        <v>2</v>
      </c>
      <c r="J132">
        <v>2</v>
      </c>
      <c r="K132">
        <v>4</v>
      </c>
      <c r="L132">
        <v>2</v>
      </c>
    </row>
    <row r="133" spans="1:12" x14ac:dyDescent="0.25">
      <c r="A133" t="s">
        <v>1835</v>
      </c>
      <c r="G133" s="274">
        <v>80</v>
      </c>
      <c r="H133" s="274">
        <v>40</v>
      </c>
      <c r="I133">
        <v>2.5</v>
      </c>
      <c r="J133">
        <v>2.5</v>
      </c>
      <c r="K133">
        <v>5</v>
      </c>
      <c r="L133">
        <v>2.5</v>
      </c>
    </row>
    <row r="134" spans="1:12" x14ac:dyDescent="0.25">
      <c r="A134" t="s">
        <v>1836</v>
      </c>
      <c r="G134" s="274">
        <v>80</v>
      </c>
      <c r="H134" s="274">
        <v>40</v>
      </c>
      <c r="I134">
        <v>3</v>
      </c>
      <c r="J134">
        <v>3</v>
      </c>
      <c r="K134">
        <v>6</v>
      </c>
      <c r="L134">
        <v>3</v>
      </c>
    </row>
    <row r="135" spans="1:12" x14ac:dyDescent="0.25">
      <c r="A135" t="s">
        <v>1837</v>
      </c>
      <c r="G135" s="274">
        <v>80</v>
      </c>
      <c r="H135" s="274">
        <v>40</v>
      </c>
      <c r="I135">
        <v>4</v>
      </c>
      <c r="J135">
        <v>4</v>
      </c>
      <c r="K135">
        <v>8</v>
      </c>
      <c r="L135">
        <v>4</v>
      </c>
    </row>
    <row r="136" spans="1:12" x14ac:dyDescent="0.25">
      <c r="A136" t="s">
        <v>1838</v>
      </c>
      <c r="G136" s="274">
        <v>80</v>
      </c>
      <c r="H136" s="274">
        <v>40</v>
      </c>
      <c r="I136">
        <v>5</v>
      </c>
      <c r="J136">
        <v>5</v>
      </c>
      <c r="K136">
        <v>10</v>
      </c>
      <c r="L136">
        <v>5</v>
      </c>
    </row>
    <row r="137" spans="1:12" x14ac:dyDescent="0.25">
      <c r="A137" t="s">
        <v>1839</v>
      </c>
      <c r="G137" s="274">
        <v>80</v>
      </c>
      <c r="H137" s="274">
        <v>60</v>
      </c>
      <c r="I137">
        <v>2</v>
      </c>
      <c r="J137">
        <v>2</v>
      </c>
      <c r="K137">
        <v>4</v>
      </c>
      <c r="L137">
        <v>2</v>
      </c>
    </row>
    <row r="138" spans="1:12" x14ac:dyDescent="0.25">
      <c r="A138" t="s">
        <v>1840</v>
      </c>
      <c r="G138" s="274">
        <v>80</v>
      </c>
      <c r="H138" s="274">
        <v>60</v>
      </c>
      <c r="I138">
        <v>2.5</v>
      </c>
      <c r="J138">
        <v>2.5</v>
      </c>
      <c r="K138">
        <v>5</v>
      </c>
      <c r="L138">
        <v>2.5</v>
      </c>
    </row>
    <row r="139" spans="1:12" x14ac:dyDescent="0.25">
      <c r="A139" t="s">
        <v>1841</v>
      </c>
      <c r="G139" s="274">
        <v>80</v>
      </c>
      <c r="H139" s="274">
        <v>60</v>
      </c>
      <c r="I139">
        <v>3</v>
      </c>
      <c r="J139">
        <v>3</v>
      </c>
      <c r="K139">
        <v>6</v>
      </c>
      <c r="L139">
        <v>3</v>
      </c>
    </row>
    <row r="140" spans="1:12" x14ac:dyDescent="0.25">
      <c r="A140" t="s">
        <v>1842</v>
      </c>
      <c r="G140" s="274">
        <v>80</v>
      </c>
      <c r="H140" s="274">
        <v>60</v>
      </c>
      <c r="I140">
        <v>4</v>
      </c>
      <c r="J140">
        <v>4</v>
      </c>
      <c r="K140">
        <v>8</v>
      </c>
      <c r="L140">
        <v>4</v>
      </c>
    </row>
    <row r="141" spans="1:12" x14ac:dyDescent="0.25">
      <c r="A141" t="s">
        <v>1843</v>
      </c>
      <c r="G141" s="274">
        <v>80</v>
      </c>
      <c r="H141" s="274">
        <v>60</v>
      </c>
      <c r="I141">
        <v>5</v>
      </c>
      <c r="J141">
        <v>5</v>
      </c>
      <c r="K141">
        <v>10</v>
      </c>
      <c r="L141">
        <v>5</v>
      </c>
    </row>
    <row r="142" spans="1:12" x14ac:dyDescent="0.25">
      <c r="A142" t="s">
        <v>1844</v>
      </c>
      <c r="G142" s="274">
        <v>90</v>
      </c>
      <c r="H142" s="274">
        <v>50</v>
      </c>
      <c r="I142">
        <v>2</v>
      </c>
      <c r="J142">
        <v>2</v>
      </c>
      <c r="K142">
        <v>4</v>
      </c>
      <c r="L142">
        <v>2</v>
      </c>
    </row>
    <row r="143" spans="1:12" x14ac:dyDescent="0.25">
      <c r="A143" t="s">
        <v>1845</v>
      </c>
      <c r="G143" s="274">
        <v>90</v>
      </c>
      <c r="H143" s="274">
        <v>50</v>
      </c>
      <c r="I143">
        <v>2.5</v>
      </c>
      <c r="J143">
        <v>2.5</v>
      </c>
      <c r="K143">
        <v>5</v>
      </c>
      <c r="L143">
        <v>2.5</v>
      </c>
    </row>
    <row r="144" spans="1:12" x14ac:dyDescent="0.25">
      <c r="A144" t="s">
        <v>1846</v>
      </c>
      <c r="G144" s="274">
        <v>90</v>
      </c>
      <c r="H144" s="274">
        <v>50</v>
      </c>
      <c r="I144">
        <v>3</v>
      </c>
      <c r="J144">
        <v>3</v>
      </c>
      <c r="K144">
        <v>6</v>
      </c>
      <c r="L144">
        <v>3</v>
      </c>
    </row>
    <row r="145" spans="1:12" x14ac:dyDescent="0.25">
      <c r="A145" t="s">
        <v>1847</v>
      </c>
      <c r="G145" s="274">
        <v>90</v>
      </c>
      <c r="H145" s="274">
        <v>50</v>
      </c>
      <c r="I145">
        <v>4</v>
      </c>
      <c r="J145">
        <v>4</v>
      </c>
      <c r="K145">
        <v>8</v>
      </c>
      <c r="L145">
        <v>4</v>
      </c>
    </row>
    <row r="146" spans="1:12" x14ac:dyDescent="0.25">
      <c r="A146" t="s">
        <v>1848</v>
      </c>
      <c r="G146" s="274">
        <v>90</v>
      </c>
      <c r="H146" s="274">
        <v>50</v>
      </c>
      <c r="I146">
        <v>5</v>
      </c>
      <c r="J146">
        <v>5</v>
      </c>
      <c r="K146">
        <v>10</v>
      </c>
      <c r="L146">
        <v>5</v>
      </c>
    </row>
    <row r="147" spans="1:12" x14ac:dyDescent="0.25">
      <c r="A147" t="s">
        <v>1849</v>
      </c>
      <c r="G147" s="274">
        <v>100</v>
      </c>
      <c r="H147" s="274">
        <v>40</v>
      </c>
      <c r="I147">
        <v>2.5</v>
      </c>
      <c r="J147">
        <v>2.5</v>
      </c>
      <c r="K147">
        <v>5</v>
      </c>
      <c r="L147">
        <v>2.5</v>
      </c>
    </row>
    <row r="148" spans="1:12" x14ac:dyDescent="0.25">
      <c r="A148" t="s">
        <v>1850</v>
      </c>
      <c r="G148" s="274">
        <v>100</v>
      </c>
      <c r="H148" s="274">
        <v>40</v>
      </c>
      <c r="I148">
        <v>3</v>
      </c>
      <c r="J148">
        <v>3</v>
      </c>
      <c r="K148">
        <v>6</v>
      </c>
      <c r="L148">
        <v>3</v>
      </c>
    </row>
    <row r="149" spans="1:12" x14ac:dyDescent="0.25">
      <c r="A149" t="s">
        <v>1851</v>
      </c>
      <c r="G149" s="274">
        <v>100</v>
      </c>
      <c r="H149" s="274">
        <v>40</v>
      </c>
      <c r="I149">
        <v>4</v>
      </c>
      <c r="J149">
        <v>4</v>
      </c>
      <c r="K149">
        <v>8</v>
      </c>
      <c r="L149">
        <v>4</v>
      </c>
    </row>
    <row r="150" spans="1:12" x14ac:dyDescent="0.25">
      <c r="A150" t="s">
        <v>1852</v>
      </c>
      <c r="G150" s="274">
        <v>100</v>
      </c>
      <c r="H150" s="274">
        <v>40</v>
      </c>
      <c r="I150">
        <v>5</v>
      </c>
      <c r="J150">
        <v>5</v>
      </c>
      <c r="K150">
        <v>10</v>
      </c>
      <c r="L150">
        <v>5</v>
      </c>
    </row>
    <row r="151" spans="1:12" x14ac:dyDescent="0.25">
      <c r="A151" t="s">
        <v>1853</v>
      </c>
      <c r="G151" s="274">
        <v>100</v>
      </c>
      <c r="H151" s="274">
        <v>50</v>
      </c>
      <c r="I151">
        <v>2.5</v>
      </c>
      <c r="J151">
        <v>2.5</v>
      </c>
      <c r="K151">
        <v>5</v>
      </c>
      <c r="L151">
        <v>2.5</v>
      </c>
    </row>
    <row r="152" spans="1:12" x14ac:dyDescent="0.25">
      <c r="A152" t="s">
        <v>1854</v>
      </c>
      <c r="G152" s="274">
        <v>100</v>
      </c>
      <c r="H152" s="274">
        <v>50</v>
      </c>
      <c r="I152">
        <v>3</v>
      </c>
      <c r="J152">
        <v>3</v>
      </c>
      <c r="K152">
        <v>6</v>
      </c>
      <c r="L152">
        <v>3</v>
      </c>
    </row>
    <row r="153" spans="1:12" x14ac:dyDescent="0.25">
      <c r="A153" t="s">
        <v>1855</v>
      </c>
      <c r="G153" s="274">
        <v>100</v>
      </c>
      <c r="H153" s="274">
        <v>50</v>
      </c>
      <c r="I153">
        <v>4</v>
      </c>
      <c r="J153">
        <v>4</v>
      </c>
      <c r="K153">
        <v>8</v>
      </c>
      <c r="L153">
        <v>4</v>
      </c>
    </row>
    <row r="154" spans="1:12" x14ac:dyDescent="0.25">
      <c r="A154" t="s">
        <v>1856</v>
      </c>
      <c r="G154" s="274">
        <v>100</v>
      </c>
      <c r="H154" s="274">
        <v>50</v>
      </c>
      <c r="I154">
        <v>5</v>
      </c>
      <c r="J154">
        <v>5</v>
      </c>
      <c r="K154">
        <v>10</v>
      </c>
      <c r="L154">
        <v>5</v>
      </c>
    </row>
    <row r="155" spans="1:12" x14ac:dyDescent="0.25">
      <c r="A155" t="s">
        <v>1857</v>
      </c>
      <c r="G155" s="274">
        <v>100</v>
      </c>
      <c r="H155" s="274">
        <v>50</v>
      </c>
      <c r="I155">
        <v>6</v>
      </c>
      <c r="J155">
        <v>6</v>
      </c>
      <c r="K155">
        <v>12</v>
      </c>
      <c r="L155">
        <v>6</v>
      </c>
    </row>
    <row r="156" spans="1:12" x14ac:dyDescent="0.25">
      <c r="A156" t="s">
        <v>1858</v>
      </c>
      <c r="G156" s="274">
        <v>100</v>
      </c>
      <c r="H156" s="274">
        <v>50</v>
      </c>
      <c r="I156">
        <v>6.3</v>
      </c>
      <c r="J156">
        <v>6.3</v>
      </c>
      <c r="K156">
        <v>12.6</v>
      </c>
      <c r="L156">
        <v>6.3</v>
      </c>
    </row>
    <row r="157" spans="1:12" x14ac:dyDescent="0.25">
      <c r="A157" t="s">
        <v>1859</v>
      </c>
      <c r="G157" s="274">
        <v>100</v>
      </c>
      <c r="H157" s="274">
        <v>60</v>
      </c>
      <c r="I157">
        <v>2.5</v>
      </c>
      <c r="J157">
        <v>2.5</v>
      </c>
      <c r="K157">
        <v>5</v>
      </c>
      <c r="L157">
        <v>2.5</v>
      </c>
    </row>
    <row r="158" spans="1:12" x14ac:dyDescent="0.25">
      <c r="A158" t="s">
        <v>1860</v>
      </c>
      <c r="G158" s="274">
        <v>100</v>
      </c>
      <c r="H158" s="274">
        <v>60</v>
      </c>
      <c r="I158">
        <v>3</v>
      </c>
      <c r="J158">
        <v>3</v>
      </c>
      <c r="K158">
        <v>6</v>
      </c>
      <c r="L158">
        <v>3</v>
      </c>
    </row>
    <row r="159" spans="1:12" x14ac:dyDescent="0.25">
      <c r="A159" t="s">
        <v>1861</v>
      </c>
      <c r="G159" s="274">
        <v>100</v>
      </c>
      <c r="H159" s="274">
        <v>60</v>
      </c>
      <c r="I159">
        <v>4</v>
      </c>
      <c r="J159">
        <v>4</v>
      </c>
      <c r="K159">
        <v>8</v>
      </c>
      <c r="L159">
        <v>4</v>
      </c>
    </row>
    <row r="160" spans="1:12" x14ac:dyDescent="0.25">
      <c r="A160" t="s">
        <v>1862</v>
      </c>
      <c r="G160" s="274">
        <v>100</v>
      </c>
      <c r="H160" s="274">
        <v>60</v>
      </c>
      <c r="I160">
        <v>5</v>
      </c>
      <c r="J160">
        <v>5</v>
      </c>
      <c r="K160">
        <v>10</v>
      </c>
      <c r="L160">
        <v>5</v>
      </c>
    </row>
    <row r="161" spans="1:12" x14ac:dyDescent="0.25">
      <c r="A161" t="s">
        <v>1863</v>
      </c>
      <c r="G161" s="274">
        <v>100</v>
      </c>
      <c r="H161" s="274">
        <v>60</v>
      </c>
      <c r="I161">
        <v>6</v>
      </c>
      <c r="J161">
        <v>6</v>
      </c>
      <c r="K161">
        <v>12</v>
      </c>
      <c r="L161">
        <v>6</v>
      </c>
    </row>
    <row r="162" spans="1:12" x14ac:dyDescent="0.25">
      <c r="A162" t="s">
        <v>1864</v>
      </c>
      <c r="G162" s="274">
        <v>100</v>
      </c>
      <c r="H162" s="274">
        <v>60</v>
      </c>
      <c r="I162">
        <v>6.3</v>
      </c>
      <c r="J162">
        <v>6.3</v>
      </c>
      <c r="K162">
        <v>12.6</v>
      </c>
      <c r="L162">
        <v>6.3</v>
      </c>
    </row>
    <row r="163" spans="1:12" x14ac:dyDescent="0.25">
      <c r="A163" t="s">
        <v>1865</v>
      </c>
      <c r="G163" s="274">
        <v>100</v>
      </c>
      <c r="H163" s="274">
        <v>80</v>
      </c>
      <c r="I163">
        <v>2.5</v>
      </c>
      <c r="J163">
        <v>2.5</v>
      </c>
      <c r="K163">
        <v>5</v>
      </c>
      <c r="L163">
        <v>2.5</v>
      </c>
    </row>
    <row r="164" spans="1:12" x14ac:dyDescent="0.25">
      <c r="A164" t="s">
        <v>1866</v>
      </c>
      <c r="G164" s="274">
        <v>100</v>
      </c>
      <c r="H164" s="274">
        <v>80</v>
      </c>
      <c r="I164">
        <v>3</v>
      </c>
      <c r="J164">
        <v>3</v>
      </c>
      <c r="K164">
        <v>6</v>
      </c>
      <c r="L164">
        <v>3</v>
      </c>
    </row>
    <row r="165" spans="1:12" x14ac:dyDescent="0.25">
      <c r="A165" t="s">
        <v>1867</v>
      </c>
      <c r="G165" s="274">
        <v>100</v>
      </c>
      <c r="H165" s="274">
        <v>80</v>
      </c>
      <c r="I165">
        <v>4</v>
      </c>
      <c r="J165">
        <v>4</v>
      </c>
      <c r="K165">
        <v>8</v>
      </c>
      <c r="L165">
        <v>4</v>
      </c>
    </row>
    <row r="166" spans="1:12" x14ac:dyDescent="0.25">
      <c r="A166" t="s">
        <v>1868</v>
      </c>
      <c r="G166" s="274">
        <v>100</v>
      </c>
      <c r="H166" s="274">
        <v>80</v>
      </c>
      <c r="I166">
        <v>5</v>
      </c>
      <c r="J166">
        <v>5</v>
      </c>
      <c r="K166">
        <v>10</v>
      </c>
      <c r="L166">
        <v>5</v>
      </c>
    </row>
    <row r="167" spans="1:12" x14ac:dyDescent="0.25">
      <c r="A167" t="s">
        <v>1869</v>
      </c>
      <c r="G167" s="274">
        <v>100</v>
      </c>
      <c r="H167" s="274">
        <v>80</v>
      </c>
      <c r="I167">
        <v>6</v>
      </c>
      <c r="J167">
        <v>6</v>
      </c>
      <c r="K167">
        <v>12</v>
      </c>
      <c r="L167">
        <v>6</v>
      </c>
    </row>
    <row r="168" spans="1:12" x14ac:dyDescent="0.25">
      <c r="A168" t="s">
        <v>1870</v>
      </c>
      <c r="G168" s="274">
        <v>100</v>
      </c>
      <c r="H168" s="274">
        <v>80</v>
      </c>
      <c r="I168">
        <v>6.3</v>
      </c>
      <c r="J168">
        <v>6.3</v>
      </c>
      <c r="K168">
        <v>12.6</v>
      </c>
      <c r="L168">
        <v>6.3</v>
      </c>
    </row>
    <row r="169" spans="1:12" x14ac:dyDescent="0.25">
      <c r="A169" t="s">
        <v>1871</v>
      </c>
      <c r="G169" s="274">
        <v>120</v>
      </c>
      <c r="H169" s="274">
        <v>60</v>
      </c>
      <c r="I169">
        <v>2.5</v>
      </c>
      <c r="J169">
        <v>2.5</v>
      </c>
      <c r="K169">
        <v>5</v>
      </c>
      <c r="L169">
        <v>2.5</v>
      </c>
    </row>
    <row r="170" spans="1:12" x14ac:dyDescent="0.25">
      <c r="A170" t="s">
        <v>1872</v>
      </c>
      <c r="G170" s="274">
        <v>120</v>
      </c>
      <c r="H170" s="274">
        <v>60</v>
      </c>
      <c r="I170">
        <v>3</v>
      </c>
      <c r="J170">
        <v>3</v>
      </c>
      <c r="K170">
        <v>6</v>
      </c>
      <c r="L170">
        <v>3</v>
      </c>
    </row>
    <row r="171" spans="1:12" x14ac:dyDescent="0.25">
      <c r="A171" t="s">
        <v>1873</v>
      </c>
      <c r="G171" s="274">
        <v>120</v>
      </c>
      <c r="H171" s="274">
        <v>60</v>
      </c>
      <c r="I171">
        <v>4</v>
      </c>
      <c r="J171">
        <v>4</v>
      </c>
      <c r="K171">
        <v>8</v>
      </c>
      <c r="L171">
        <v>4</v>
      </c>
    </row>
    <row r="172" spans="1:12" x14ac:dyDescent="0.25">
      <c r="A172" t="s">
        <v>1874</v>
      </c>
      <c r="G172" s="274">
        <v>120</v>
      </c>
      <c r="H172" s="274">
        <v>60</v>
      </c>
      <c r="I172">
        <v>5</v>
      </c>
      <c r="J172">
        <v>5</v>
      </c>
      <c r="K172">
        <v>10</v>
      </c>
      <c r="L172">
        <v>5</v>
      </c>
    </row>
    <row r="173" spans="1:12" x14ac:dyDescent="0.25">
      <c r="A173" t="s">
        <v>1875</v>
      </c>
      <c r="G173" s="274">
        <v>120</v>
      </c>
      <c r="H173" s="274">
        <v>60</v>
      </c>
      <c r="I173">
        <v>6</v>
      </c>
      <c r="J173">
        <v>6</v>
      </c>
      <c r="K173">
        <v>12</v>
      </c>
      <c r="L173">
        <v>6</v>
      </c>
    </row>
    <row r="174" spans="1:12" x14ac:dyDescent="0.25">
      <c r="A174" t="s">
        <v>1876</v>
      </c>
      <c r="G174" s="274">
        <v>120</v>
      </c>
      <c r="H174" s="274">
        <v>60</v>
      </c>
      <c r="I174">
        <v>6.3</v>
      </c>
      <c r="J174">
        <v>6.3</v>
      </c>
      <c r="K174">
        <v>12.6</v>
      </c>
      <c r="L174">
        <v>6.3</v>
      </c>
    </row>
    <row r="175" spans="1:12" x14ac:dyDescent="0.25">
      <c r="A175" t="s">
        <v>1877</v>
      </c>
      <c r="G175" s="274">
        <v>120</v>
      </c>
      <c r="H175" s="274">
        <v>60</v>
      </c>
      <c r="I175">
        <v>8</v>
      </c>
      <c r="J175">
        <v>8</v>
      </c>
      <c r="K175">
        <v>16</v>
      </c>
      <c r="L175">
        <v>8</v>
      </c>
    </row>
    <row r="176" spans="1:12" x14ac:dyDescent="0.25">
      <c r="A176" t="s">
        <v>1878</v>
      </c>
      <c r="G176" s="274">
        <v>120</v>
      </c>
      <c r="H176" s="274">
        <v>80</v>
      </c>
      <c r="I176">
        <v>3</v>
      </c>
      <c r="J176">
        <v>3</v>
      </c>
      <c r="K176">
        <v>6</v>
      </c>
      <c r="L176">
        <v>3</v>
      </c>
    </row>
    <row r="177" spans="1:12" x14ac:dyDescent="0.25">
      <c r="A177" t="s">
        <v>1879</v>
      </c>
      <c r="G177" s="274">
        <v>120</v>
      </c>
      <c r="H177" s="274">
        <v>80</v>
      </c>
      <c r="I177">
        <v>4</v>
      </c>
      <c r="J177">
        <v>4</v>
      </c>
      <c r="K177">
        <v>8</v>
      </c>
      <c r="L177">
        <v>4</v>
      </c>
    </row>
    <row r="178" spans="1:12" x14ac:dyDescent="0.25">
      <c r="A178" t="s">
        <v>1880</v>
      </c>
      <c r="G178" s="274">
        <v>120</v>
      </c>
      <c r="H178" s="274">
        <v>80</v>
      </c>
      <c r="I178">
        <v>5</v>
      </c>
      <c r="J178">
        <v>5</v>
      </c>
      <c r="K178">
        <v>10</v>
      </c>
      <c r="L178">
        <v>5</v>
      </c>
    </row>
    <row r="179" spans="1:12" x14ac:dyDescent="0.25">
      <c r="A179" t="s">
        <v>1881</v>
      </c>
      <c r="G179" s="274">
        <v>120</v>
      </c>
      <c r="H179" s="274">
        <v>80</v>
      </c>
      <c r="I179">
        <v>6</v>
      </c>
      <c r="J179">
        <v>6</v>
      </c>
      <c r="K179">
        <v>12</v>
      </c>
      <c r="L179">
        <v>6</v>
      </c>
    </row>
    <row r="180" spans="1:12" x14ac:dyDescent="0.25">
      <c r="A180" t="s">
        <v>1882</v>
      </c>
      <c r="G180" s="274">
        <v>120</v>
      </c>
      <c r="H180" s="274">
        <v>80</v>
      </c>
      <c r="I180">
        <v>6.3</v>
      </c>
      <c r="J180">
        <v>6.3</v>
      </c>
      <c r="K180">
        <v>12.6</v>
      </c>
      <c r="L180">
        <v>6.3</v>
      </c>
    </row>
    <row r="181" spans="1:12" x14ac:dyDescent="0.25">
      <c r="A181" t="s">
        <v>1883</v>
      </c>
      <c r="G181" s="274">
        <v>120</v>
      </c>
      <c r="H181" s="274">
        <v>80</v>
      </c>
      <c r="I181">
        <v>8</v>
      </c>
      <c r="J181">
        <v>8</v>
      </c>
      <c r="K181">
        <v>16</v>
      </c>
      <c r="L181">
        <v>8</v>
      </c>
    </row>
    <row r="182" spans="1:12" x14ac:dyDescent="0.25">
      <c r="A182" t="s">
        <v>1884</v>
      </c>
      <c r="G182" s="274">
        <v>140</v>
      </c>
      <c r="H182" s="274">
        <v>80</v>
      </c>
      <c r="I182">
        <v>4</v>
      </c>
      <c r="J182">
        <v>4</v>
      </c>
      <c r="K182">
        <v>8</v>
      </c>
      <c r="L182">
        <v>4</v>
      </c>
    </row>
    <row r="183" spans="1:12" x14ac:dyDescent="0.25">
      <c r="A183" t="s">
        <v>1885</v>
      </c>
      <c r="G183" s="274">
        <v>140</v>
      </c>
      <c r="H183" s="274">
        <v>80</v>
      </c>
      <c r="I183">
        <v>5</v>
      </c>
      <c r="J183">
        <v>5</v>
      </c>
      <c r="K183">
        <v>10</v>
      </c>
      <c r="L183">
        <v>5</v>
      </c>
    </row>
    <row r="184" spans="1:12" x14ac:dyDescent="0.25">
      <c r="A184" t="s">
        <v>1886</v>
      </c>
      <c r="G184" s="274">
        <v>140</v>
      </c>
      <c r="H184" s="274">
        <v>80</v>
      </c>
      <c r="I184">
        <v>6</v>
      </c>
      <c r="J184">
        <v>6</v>
      </c>
      <c r="K184">
        <v>12</v>
      </c>
      <c r="L184">
        <v>6</v>
      </c>
    </row>
    <row r="185" spans="1:12" x14ac:dyDescent="0.25">
      <c r="A185" t="s">
        <v>1887</v>
      </c>
      <c r="G185" s="274">
        <v>140</v>
      </c>
      <c r="H185" s="274">
        <v>80</v>
      </c>
      <c r="I185">
        <v>6.3</v>
      </c>
      <c r="J185">
        <v>6.3</v>
      </c>
      <c r="K185">
        <v>12.6</v>
      </c>
      <c r="L185">
        <v>6.3</v>
      </c>
    </row>
    <row r="186" spans="1:12" x14ac:dyDescent="0.25">
      <c r="A186" t="s">
        <v>1888</v>
      </c>
      <c r="G186" s="274">
        <v>140</v>
      </c>
      <c r="H186" s="274">
        <v>80</v>
      </c>
      <c r="I186">
        <v>8</v>
      </c>
      <c r="J186">
        <v>8</v>
      </c>
      <c r="K186">
        <v>16</v>
      </c>
      <c r="L186">
        <v>8</v>
      </c>
    </row>
    <row r="187" spans="1:12" x14ac:dyDescent="0.25">
      <c r="A187" t="s">
        <v>1889</v>
      </c>
      <c r="G187" s="274">
        <v>150</v>
      </c>
      <c r="H187" s="274">
        <v>100</v>
      </c>
      <c r="I187">
        <v>4</v>
      </c>
      <c r="J187">
        <v>4</v>
      </c>
      <c r="K187">
        <v>8</v>
      </c>
      <c r="L187">
        <v>4</v>
      </c>
    </row>
    <row r="188" spans="1:12" x14ac:dyDescent="0.25">
      <c r="A188" t="s">
        <v>1890</v>
      </c>
      <c r="G188" s="274">
        <v>150</v>
      </c>
      <c r="H188" s="274">
        <v>100</v>
      </c>
      <c r="I188">
        <v>5</v>
      </c>
      <c r="J188">
        <v>5</v>
      </c>
      <c r="K188">
        <v>10</v>
      </c>
      <c r="L188">
        <v>5</v>
      </c>
    </row>
    <row r="189" spans="1:12" x14ac:dyDescent="0.25">
      <c r="A189" t="s">
        <v>1891</v>
      </c>
      <c r="G189" s="274">
        <v>150</v>
      </c>
      <c r="H189" s="274">
        <v>100</v>
      </c>
      <c r="I189">
        <v>6</v>
      </c>
      <c r="J189">
        <v>6</v>
      </c>
      <c r="K189">
        <v>12</v>
      </c>
      <c r="L189">
        <v>6</v>
      </c>
    </row>
    <row r="190" spans="1:12" x14ac:dyDescent="0.25">
      <c r="A190" t="s">
        <v>1892</v>
      </c>
      <c r="G190" s="274">
        <v>150</v>
      </c>
      <c r="H190" s="274">
        <v>100</v>
      </c>
      <c r="I190">
        <v>6.3</v>
      </c>
      <c r="J190">
        <v>6.3</v>
      </c>
      <c r="K190">
        <v>12.6</v>
      </c>
      <c r="L190">
        <v>6.3</v>
      </c>
    </row>
    <row r="191" spans="1:12" x14ac:dyDescent="0.25">
      <c r="A191" t="s">
        <v>1893</v>
      </c>
      <c r="G191" s="274">
        <v>150</v>
      </c>
      <c r="H191" s="274">
        <v>100</v>
      </c>
      <c r="I191">
        <v>8</v>
      </c>
      <c r="J191">
        <v>8</v>
      </c>
      <c r="K191">
        <v>16</v>
      </c>
      <c r="L191">
        <v>8</v>
      </c>
    </row>
    <row r="192" spans="1:12" x14ac:dyDescent="0.25">
      <c r="A192" t="s">
        <v>1894</v>
      </c>
      <c r="G192" s="274">
        <v>150</v>
      </c>
      <c r="H192" s="274">
        <v>100</v>
      </c>
      <c r="I192">
        <v>10</v>
      </c>
      <c r="J192">
        <v>10</v>
      </c>
      <c r="K192">
        <v>20</v>
      </c>
      <c r="L192">
        <v>10</v>
      </c>
    </row>
    <row r="193" spans="1:12" x14ac:dyDescent="0.25">
      <c r="A193" t="s">
        <v>1895</v>
      </c>
      <c r="G193" s="274">
        <v>150</v>
      </c>
      <c r="H193" s="274">
        <v>100</v>
      </c>
      <c r="I193">
        <v>12</v>
      </c>
      <c r="J193">
        <v>12</v>
      </c>
      <c r="K193">
        <v>24</v>
      </c>
      <c r="L193">
        <v>12</v>
      </c>
    </row>
    <row r="194" spans="1:12" x14ac:dyDescent="0.25">
      <c r="A194" t="s">
        <v>1896</v>
      </c>
      <c r="G194" s="274">
        <v>150</v>
      </c>
      <c r="H194" s="274">
        <v>100</v>
      </c>
      <c r="I194">
        <v>12.5</v>
      </c>
      <c r="J194">
        <v>12.5</v>
      </c>
      <c r="K194">
        <v>25</v>
      </c>
      <c r="L194">
        <v>12.5</v>
      </c>
    </row>
    <row r="195" spans="1:12" x14ac:dyDescent="0.25">
      <c r="A195" t="s">
        <v>1897</v>
      </c>
      <c r="G195" s="274">
        <v>160</v>
      </c>
      <c r="H195" s="274">
        <v>80</v>
      </c>
      <c r="I195">
        <v>4</v>
      </c>
      <c r="J195">
        <v>4</v>
      </c>
      <c r="K195">
        <v>8</v>
      </c>
      <c r="L195">
        <v>4</v>
      </c>
    </row>
    <row r="196" spans="1:12" x14ac:dyDescent="0.25">
      <c r="A196" t="s">
        <v>1898</v>
      </c>
      <c r="G196" s="274">
        <v>160</v>
      </c>
      <c r="H196" s="274">
        <v>80</v>
      </c>
      <c r="I196">
        <v>5</v>
      </c>
      <c r="J196">
        <v>5</v>
      </c>
      <c r="K196">
        <v>10</v>
      </c>
      <c r="L196">
        <v>5</v>
      </c>
    </row>
    <row r="197" spans="1:12" x14ac:dyDescent="0.25">
      <c r="A197" t="s">
        <v>1899</v>
      </c>
      <c r="G197" s="274">
        <v>160</v>
      </c>
      <c r="H197" s="274">
        <v>80</v>
      </c>
      <c r="I197">
        <v>6</v>
      </c>
      <c r="J197">
        <v>6</v>
      </c>
      <c r="K197">
        <v>12</v>
      </c>
      <c r="L197">
        <v>6</v>
      </c>
    </row>
    <row r="198" spans="1:12" x14ac:dyDescent="0.25">
      <c r="A198" t="s">
        <v>1900</v>
      </c>
      <c r="G198" s="274">
        <v>160</v>
      </c>
      <c r="H198" s="274">
        <v>80</v>
      </c>
      <c r="I198">
        <v>6.3</v>
      </c>
      <c r="J198">
        <v>6.3</v>
      </c>
      <c r="K198">
        <v>12.6</v>
      </c>
      <c r="L198">
        <v>6.3</v>
      </c>
    </row>
    <row r="199" spans="1:12" x14ac:dyDescent="0.25">
      <c r="A199" t="s">
        <v>1901</v>
      </c>
      <c r="G199" s="274">
        <v>160</v>
      </c>
      <c r="H199" s="274">
        <v>80</v>
      </c>
      <c r="I199">
        <v>8</v>
      </c>
      <c r="J199">
        <v>8</v>
      </c>
      <c r="K199">
        <v>16</v>
      </c>
      <c r="L199">
        <v>8</v>
      </c>
    </row>
    <row r="200" spans="1:12" x14ac:dyDescent="0.25">
      <c r="A200" t="s">
        <v>1902</v>
      </c>
      <c r="G200" s="274">
        <v>160</v>
      </c>
      <c r="H200" s="274">
        <v>80</v>
      </c>
      <c r="I200">
        <v>10</v>
      </c>
      <c r="J200">
        <v>10</v>
      </c>
      <c r="K200">
        <v>20</v>
      </c>
      <c r="L200">
        <v>10</v>
      </c>
    </row>
    <row r="201" spans="1:12" x14ac:dyDescent="0.25">
      <c r="A201" t="s">
        <v>1903</v>
      </c>
      <c r="G201" s="274">
        <v>160</v>
      </c>
      <c r="H201" s="274">
        <v>80</v>
      </c>
      <c r="I201">
        <v>12</v>
      </c>
      <c r="J201">
        <v>12</v>
      </c>
      <c r="K201">
        <v>24</v>
      </c>
      <c r="L201">
        <v>12</v>
      </c>
    </row>
    <row r="202" spans="1:12" x14ac:dyDescent="0.25">
      <c r="A202" t="s">
        <v>1904</v>
      </c>
      <c r="G202" s="274">
        <v>160</v>
      </c>
      <c r="H202" s="274">
        <v>80</v>
      </c>
      <c r="I202">
        <v>12.5</v>
      </c>
      <c r="J202">
        <v>12.5</v>
      </c>
      <c r="K202">
        <v>25</v>
      </c>
      <c r="L202">
        <v>12.5</v>
      </c>
    </row>
    <row r="203" spans="1:12" x14ac:dyDescent="0.25">
      <c r="A203" t="s">
        <v>1905</v>
      </c>
      <c r="G203" s="274">
        <v>180</v>
      </c>
      <c r="H203" s="274">
        <v>100</v>
      </c>
      <c r="I203">
        <v>4</v>
      </c>
      <c r="J203">
        <v>4</v>
      </c>
      <c r="K203">
        <v>8</v>
      </c>
      <c r="L203">
        <v>4</v>
      </c>
    </row>
    <row r="204" spans="1:12" x14ac:dyDescent="0.25">
      <c r="A204" t="s">
        <v>1906</v>
      </c>
      <c r="G204" s="274">
        <v>180</v>
      </c>
      <c r="H204" s="274">
        <v>100</v>
      </c>
      <c r="I204">
        <v>5</v>
      </c>
      <c r="J204">
        <v>5</v>
      </c>
      <c r="K204">
        <v>10</v>
      </c>
      <c r="L204">
        <v>5</v>
      </c>
    </row>
    <row r="205" spans="1:12" x14ac:dyDescent="0.25">
      <c r="A205" t="s">
        <v>1907</v>
      </c>
      <c r="G205" s="274">
        <v>180</v>
      </c>
      <c r="H205" s="274">
        <v>100</v>
      </c>
      <c r="I205">
        <v>6</v>
      </c>
      <c r="J205">
        <v>6</v>
      </c>
      <c r="K205">
        <v>12</v>
      </c>
      <c r="L205">
        <v>6</v>
      </c>
    </row>
    <row r="206" spans="1:12" x14ac:dyDescent="0.25">
      <c r="A206" t="s">
        <v>1908</v>
      </c>
      <c r="G206" s="274">
        <v>180</v>
      </c>
      <c r="H206" s="274">
        <v>100</v>
      </c>
      <c r="I206">
        <v>6.3</v>
      </c>
      <c r="J206">
        <v>6.3</v>
      </c>
      <c r="K206">
        <v>12.6</v>
      </c>
      <c r="L206">
        <v>6.3</v>
      </c>
    </row>
    <row r="207" spans="1:12" x14ac:dyDescent="0.25">
      <c r="A207" t="s">
        <v>1909</v>
      </c>
      <c r="G207" s="274">
        <v>180</v>
      </c>
      <c r="H207" s="274">
        <v>100</v>
      </c>
      <c r="I207">
        <v>8</v>
      </c>
      <c r="J207">
        <v>8</v>
      </c>
      <c r="K207">
        <v>16</v>
      </c>
      <c r="L207">
        <v>8</v>
      </c>
    </row>
    <row r="208" spans="1:12" x14ac:dyDescent="0.25">
      <c r="A208" t="s">
        <v>1910</v>
      </c>
      <c r="G208" s="274">
        <v>180</v>
      </c>
      <c r="H208" s="274">
        <v>100</v>
      </c>
      <c r="I208">
        <v>10</v>
      </c>
      <c r="J208">
        <v>10</v>
      </c>
      <c r="K208">
        <v>20</v>
      </c>
      <c r="L208">
        <v>10</v>
      </c>
    </row>
    <row r="209" spans="1:12" x14ac:dyDescent="0.25">
      <c r="A209" t="s">
        <v>1911</v>
      </c>
      <c r="G209" s="274">
        <v>180</v>
      </c>
      <c r="H209" s="274">
        <v>100</v>
      </c>
      <c r="I209">
        <v>12</v>
      </c>
      <c r="J209">
        <v>12</v>
      </c>
      <c r="K209">
        <v>24</v>
      </c>
      <c r="L209">
        <v>12</v>
      </c>
    </row>
    <row r="210" spans="1:12" x14ac:dyDescent="0.25">
      <c r="A210" t="s">
        <v>1912</v>
      </c>
      <c r="G210" s="274">
        <v>180</v>
      </c>
      <c r="H210" s="274">
        <v>100</v>
      </c>
      <c r="I210">
        <v>12.5</v>
      </c>
      <c r="J210">
        <v>12.5</v>
      </c>
      <c r="K210">
        <v>25</v>
      </c>
      <c r="L210">
        <v>12.5</v>
      </c>
    </row>
    <row r="211" spans="1:12" x14ac:dyDescent="0.25">
      <c r="A211" t="s">
        <v>1913</v>
      </c>
      <c r="G211" s="274">
        <v>200</v>
      </c>
      <c r="H211" s="274">
        <v>100</v>
      </c>
      <c r="I211">
        <v>4</v>
      </c>
      <c r="J211">
        <v>4</v>
      </c>
      <c r="K211">
        <v>8</v>
      </c>
      <c r="L211">
        <v>4</v>
      </c>
    </row>
    <row r="212" spans="1:12" x14ac:dyDescent="0.25">
      <c r="A212" t="s">
        <v>1914</v>
      </c>
      <c r="G212" s="274">
        <v>200</v>
      </c>
      <c r="H212" s="274">
        <v>100</v>
      </c>
      <c r="I212">
        <v>5</v>
      </c>
      <c r="J212">
        <v>5</v>
      </c>
      <c r="K212">
        <v>10</v>
      </c>
      <c r="L212">
        <v>5</v>
      </c>
    </row>
    <row r="213" spans="1:12" x14ac:dyDescent="0.25">
      <c r="A213" t="s">
        <v>1915</v>
      </c>
      <c r="G213" s="274">
        <v>200</v>
      </c>
      <c r="H213" s="274">
        <v>100</v>
      </c>
      <c r="I213">
        <v>6</v>
      </c>
      <c r="J213">
        <v>6</v>
      </c>
      <c r="K213">
        <v>12</v>
      </c>
      <c r="L213">
        <v>6</v>
      </c>
    </row>
    <row r="214" spans="1:12" x14ac:dyDescent="0.25">
      <c r="A214" t="s">
        <v>1916</v>
      </c>
      <c r="G214" s="274">
        <v>200</v>
      </c>
      <c r="H214" s="274">
        <v>100</v>
      </c>
      <c r="I214">
        <v>6.3</v>
      </c>
      <c r="J214">
        <v>6.3</v>
      </c>
      <c r="K214">
        <v>12.6</v>
      </c>
      <c r="L214">
        <v>6.3</v>
      </c>
    </row>
    <row r="215" spans="1:12" x14ac:dyDescent="0.25">
      <c r="A215" t="s">
        <v>1917</v>
      </c>
      <c r="G215" s="274">
        <v>200</v>
      </c>
      <c r="H215" s="274">
        <v>100</v>
      </c>
      <c r="I215">
        <v>8</v>
      </c>
      <c r="J215">
        <v>8</v>
      </c>
      <c r="K215">
        <v>16</v>
      </c>
      <c r="L215">
        <v>8</v>
      </c>
    </row>
    <row r="216" spans="1:12" x14ac:dyDescent="0.25">
      <c r="A216" t="s">
        <v>1918</v>
      </c>
      <c r="G216" s="274">
        <v>200</v>
      </c>
      <c r="H216" s="274">
        <v>100</v>
      </c>
      <c r="I216">
        <v>10</v>
      </c>
      <c r="J216">
        <v>10</v>
      </c>
      <c r="K216">
        <v>20</v>
      </c>
      <c r="L216">
        <v>10</v>
      </c>
    </row>
    <row r="217" spans="1:12" x14ac:dyDescent="0.25">
      <c r="A217" t="s">
        <v>1919</v>
      </c>
      <c r="G217" s="274">
        <v>200</v>
      </c>
      <c r="H217" s="274">
        <v>100</v>
      </c>
      <c r="I217">
        <v>12</v>
      </c>
      <c r="J217">
        <v>12</v>
      </c>
      <c r="K217">
        <v>24</v>
      </c>
      <c r="L217">
        <v>12</v>
      </c>
    </row>
    <row r="218" spans="1:12" x14ac:dyDescent="0.25">
      <c r="A218" t="s">
        <v>1920</v>
      </c>
      <c r="G218" s="274">
        <v>200</v>
      </c>
      <c r="H218" s="274">
        <v>100</v>
      </c>
      <c r="I218">
        <v>12.5</v>
      </c>
      <c r="J218">
        <v>12.5</v>
      </c>
      <c r="K218">
        <v>25</v>
      </c>
      <c r="L218">
        <v>12.5</v>
      </c>
    </row>
    <row r="219" spans="1:12" x14ac:dyDescent="0.25">
      <c r="A219" t="s">
        <v>1921</v>
      </c>
      <c r="G219" s="274">
        <v>200</v>
      </c>
      <c r="H219" s="274">
        <v>120</v>
      </c>
      <c r="I219">
        <v>4</v>
      </c>
      <c r="J219">
        <v>4</v>
      </c>
      <c r="K219">
        <v>8</v>
      </c>
      <c r="L219">
        <v>4</v>
      </c>
    </row>
    <row r="220" spans="1:12" x14ac:dyDescent="0.25">
      <c r="A220" t="s">
        <v>1922</v>
      </c>
      <c r="G220" s="274">
        <v>200</v>
      </c>
      <c r="H220" s="274">
        <v>120</v>
      </c>
      <c r="I220">
        <v>5</v>
      </c>
      <c r="J220">
        <v>5</v>
      </c>
      <c r="K220">
        <v>10</v>
      </c>
      <c r="L220">
        <v>5</v>
      </c>
    </row>
    <row r="221" spans="1:12" x14ac:dyDescent="0.25">
      <c r="A221" t="s">
        <v>1923</v>
      </c>
      <c r="G221" s="274">
        <v>200</v>
      </c>
      <c r="H221" s="274">
        <v>120</v>
      </c>
      <c r="I221">
        <v>6</v>
      </c>
      <c r="J221">
        <v>6</v>
      </c>
      <c r="K221">
        <v>12</v>
      </c>
      <c r="L221">
        <v>6</v>
      </c>
    </row>
    <row r="222" spans="1:12" x14ac:dyDescent="0.25">
      <c r="A222" t="s">
        <v>1924</v>
      </c>
      <c r="G222" s="274">
        <v>200</v>
      </c>
      <c r="H222" s="274">
        <v>120</v>
      </c>
      <c r="I222">
        <v>6.3</v>
      </c>
      <c r="J222">
        <v>6.3</v>
      </c>
      <c r="K222">
        <v>12.6</v>
      </c>
      <c r="L222">
        <v>6.3</v>
      </c>
    </row>
    <row r="223" spans="1:12" x14ac:dyDescent="0.25">
      <c r="A223" t="s">
        <v>1925</v>
      </c>
      <c r="G223" s="274">
        <v>200</v>
      </c>
      <c r="H223" s="274">
        <v>120</v>
      </c>
      <c r="I223">
        <v>8</v>
      </c>
      <c r="J223">
        <v>8</v>
      </c>
      <c r="K223">
        <v>16</v>
      </c>
      <c r="L223">
        <v>8</v>
      </c>
    </row>
    <row r="224" spans="1:12" x14ac:dyDescent="0.25">
      <c r="A224" t="s">
        <v>1926</v>
      </c>
      <c r="G224" s="274">
        <v>200</v>
      </c>
      <c r="H224" s="274">
        <v>120</v>
      </c>
      <c r="I224">
        <v>10</v>
      </c>
      <c r="J224">
        <v>10</v>
      </c>
      <c r="K224">
        <v>20</v>
      </c>
      <c r="L224">
        <v>10</v>
      </c>
    </row>
    <row r="225" spans="1:12" x14ac:dyDescent="0.25">
      <c r="A225" t="s">
        <v>1927</v>
      </c>
      <c r="G225" s="274">
        <v>200</v>
      </c>
      <c r="H225" s="274">
        <v>120</v>
      </c>
      <c r="I225">
        <v>12</v>
      </c>
      <c r="J225">
        <v>12</v>
      </c>
      <c r="K225">
        <v>24</v>
      </c>
      <c r="L225">
        <v>12</v>
      </c>
    </row>
    <row r="226" spans="1:12" x14ac:dyDescent="0.25">
      <c r="A226" t="s">
        <v>1928</v>
      </c>
      <c r="G226" s="274">
        <v>200</v>
      </c>
      <c r="H226" s="274">
        <v>120</v>
      </c>
      <c r="I226">
        <v>12.5</v>
      </c>
      <c r="J226">
        <v>12.5</v>
      </c>
      <c r="K226">
        <v>25</v>
      </c>
      <c r="L226">
        <v>12.5</v>
      </c>
    </row>
    <row r="227" spans="1:12" x14ac:dyDescent="0.25">
      <c r="A227" t="s">
        <v>1929</v>
      </c>
      <c r="G227" s="274">
        <v>250</v>
      </c>
      <c r="H227" s="274">
        <v>150</v>
      </c>
      <c r="I227">
        <v>5</v>
      </c>
      <c r="J227">
        <v>5</v>
      </c>
      <c r="K227">
        <v>10</v>
      </c>
      <c r="L227">
        <v>5</v>
      </c>
    </row>
    <row r="228" spans="1:12" x14ac:dyDescent="0.25">
      <c r="A228" t="s">
        <v>1930</v>
      </c>
      <c r="G228" s="274">
        <v>250</v>
      </c>
      <c r="H228" s="274">
        <v>150</v>
      </c>
      <c r="I228">
        <v>6</v>
      </c>
      <c r="J228">
        <v>6</v>
      </c>
      <c r="K228">
        <v>12</v>
      </c>
      <c r="L228">
        <v>6</v>
      </c>
    </row>
    <row r="229" spans="1:12" x14ac:dyDescent="0.25">
      <c r="A229" t="s">
        <v>1931</v>
      </c>
      <c r="G229" s="274">
        <v>250</v>
      </c>
      <c r="H229" s="274">
        <v>150</v>
      </c>
      <c r="I229">
        <v>6.3</v>
      </c>
      <c r="J229">
        <v>6.3</v>
      </c>
      <c r="K229">
        <v>12.6</v>
      </c>
      <c r="L229">
        <v>6.3</v>
      </c>
    </row>
    <row r="230" spans="1:12" x14ac:dyDescent="0.25">
      <c r="A230" t="s">
        <v>1932</v>
      </c>
      <c r="G230" s="274">
        <v>250</v>
      </c>
      <c r="H230" s="274">
        <v>150</v>
      </c>
      <c r="I230">
        <v>8</v>
      </c>
      <c r="J230">
        <v>8</v>
      </c>
      <c r="K230">
        <v>16</v>
      </c>
      <c r="L230">
        <v>8</v>
      </c>
    </row>
    <row r="231" spans="1:12" x14ac:dyDescent="0.25">
      <c r="A231" t="s">
        <v>1933</v>
      </c>
      <c r="G231" s="274">
        <v>250</v>
      </c>
      <c r="H231" s="274">
        <v>150</v>
      </c>
      <c r="I231">
        <v>10</v>
      </c>
      <c r="J231">
        <v>10</v>
      </c>
      <c r="K231">
        <v>20</v>
      </c>
      <c r="L231">
        <v>10</v>
      </c>
    </row>
    <row r="232" spans="1:12" x14ac:dyDescent="0.25">
      <c r="A232" t="s">
        <v>1934</v>
      </c>
      <c r="G232" s="274">
        <v>250</v>
      </c>
      <c r="H232" s="274">
        <v>150</v>
      </c>
      <c r="I232">
        <v>12</v>
      </c>
      <c r="J232">
        <v>12</v>
      </c>
      <c r="K232">
        <v>24</v>
      </c>
      <c r="L232">
        <v>12</v>
      </c>
    </row>
    <row r="233" spans="1:12" x14ac:dyDescent="0.25">
      <c r="A233" t="s">
        <v>1935</v>
      </c>
      <c r="G233" s="274">
        <v>250</v>
      </c>
      <c r="H233" s="274">
        <v>150</v>
      </c>
      <c r="I233">
        <v>12.5</v>
      </c>
      <c r="J233">
        <v>12.5</v>
      </c>
      <c r="K233">
        <v>25</v>
      </c>
      <c r="L233">
        <v>12.5</v>
      </c>
    </row>
    <row r="234" spans="1:12" x14ac:dyDescent="0.25">
      <c r="A234" t="s">
        <v>1936</v>
      </c>
      <c r="G234" s="274">
        <v>250</v>
      </c>
      <c r="H234" s="274">
        <v>150</v>
      </c>
      <c r="I234">
        <v>16</v>
      </c>
      <c r="J234">
        <v>16</v>
      </c>
      <c r="K234">
        <v>32</v>
      </c>
      <c r="L234">
        <v>16</v>
      </c>
    </row>
    <row r="235" spans="1:12" x14ac:dyDescent="0.25">
      <c r="A235" t="s">
        <v>1937</v>
      </c>
      <c r="G235" s="274">
        <v>260</v>
      </c>
      <c r="H235" s="274">
        <v>180</v>
      </c>
      <c r="I235">
        <v>5</v>
      </c>
      <c r="J235">
        <v>5</v>
      </c>
      <c r="K235">
        <v>10</v>
      </c>
      <c r="L235">
        <v>5</v>
      </c>
    </row>
    <row r="236" spans="1:12" x14ac:dyDescent="0.25">
      <c r="A236" t="s">
        <v>1938</v>
      </c>
      <c r="G236" s="274">
        <v>260</v>
      </c>
      <c r="H236" s="274">
        <v>180</v>
      </c>
      <c r="I236">
        <v>6.3</v>
      </c>
      <c r="J236">
        <v>6.3</v>
      </c>
      <c r="K236">
        <v>12.6</v>
      </c>
      <c r="L236">
        <v>6.3</v>
      </c>
    </row>
    <row r="237" spans="1:12" x14ac:dyDescent="0.25">
      <c r="A237" t="s">
        <v>1939</v>
      </c>
      <c r="G237" s="274">
        <v>260</v>
      </c>
      <c r="H237" s="274">
        <v>180</v>
      </c>
      <c r="I237">
        <v>8</v>
      </c>
      <c r="J237">
        <v>8</v>
      </c>
      <c r="K237">
        <v>16</v>
      </c>
      <c r="L237">
        <v>8</v>
      </c>
    </row>
    <row r="238" spans="1:12" x14ac:dyDescent="0.25">
      <c r="A238" t="s">
        <v>1940</v>
      </c>
      <c r="G238" s="274">
        <v>260</v>
      </c>
      <c r="H238" s="274">
        <v>180</v>
      </c>
      <c r="I238">
        <v>10</v>
      </c>
      <c r="J238">
        <v>10</v>
      </c>
      <c r="K238">
        <v>20</v>
      </c>
      <c r="L238">
        <v>10</v>
      </c>
    </row>
    <row r="239" spans="1:12" x14ac:dyDescent="0.25">
      <c r="A239" t="s">
        <v>1941</v>
      </c>
      <c r="G239" s="274">
        <v>260</v>
      </c>
      <c r="H239" s="274">
        <v>180</v>
      </c>
      <c r="I239">
        <v>12</v>
      </c>
      <c r="J239">
        <v>12</v>
      </c>
      <c r="K239">
        <v>24</v>
      </c>
      <c r="L239">
        <v>12</v>
      </c>
    </row>
    <row r="240" spans="1:12" x14ac:dyDescent="0.25">
      <c r="A240" t="s">
        <v>1942</v>
      </c>
      <c r="G240" s="274">
        <v>260</v>
      </c>
      <c r="H240" s="274">
        <v>180</v>
      </c>
      <c r="I240">
        <v>12.5</v>
      </c>
      <c r="J240">
        <v>12.5</v>
      </c>
      <c r="K240">
        <v>25</v>
      </c>
      <c r="L240">
        <v>12.5</v>
      </c>
    </row>
    <row r="241" spans="1:12" x14ac:dyDescent="0.25">
      <c r="A241" t="s">
        <v>1943</v>
      </c>
      <c r="G241" s="274">
        <v>260</v>
      </c>
      <c r="H241" s="274">
        <v>180</v>
      </c>
      <c r="I241">
        <v>16</v>
      </c>
      <c r="J241">
        <v>16</v>
      </c>
      <c r="K241">
        <v>32</v>
      </c>
      <c r="L241">
        <v>16</v>
      </c>
    </row>
    <row r="242" spans="1:12" x14ac:dyDescent="0.25">
      <c r="A242" t="s">
        <v>1944</v>
      </c>
      <c r="G242" s="274">
        <v>300</v>
      </c>
      <c r="H242" s="274">
        <v>100</v>
      </c>
      <c r="I242">
        <v>6</v>
      </c>
      <c r="J242">
        <v>6</v>
      </c>
      <c r="K242">
        <v>12</v>
      </c>
      <c r="L242">
        <v>6</v>
      </c>
    </row>
    <row r="243" spans="1:12" x14ac:dyDescent="0.25">
      <c r="A243" t="s">
        <v>1945</v>
      </c>
      <c r="G243" s="274">
        <v>300</v>
      </c>
      <c r="H243" s="274">
        <v>100</v>
      </c>
      <c r="I243">
        <v>6.3</v>
      </c>
      <c r="J243">
        <v>6.3</v>
      </c>
      <c r="K243">
        <v>12.6</v>
      </c>
      <c r="L243">
        <v>6.3</v>
      </c>
    </row>
    <row r="244" spans="1:12" x14ac:dyDescent="0.25">
      <c r="A244" t="s">
        <v>1946</v>
      </c>
      <c r="G244" s="274">
        <v>300</v>
      </c>
      <c r="H244" s="274">
        <v>100</v>
      </c>
      <c r="I244">
        <v>8</v>
      </c>
      <c r="J244">
        <v>8</v>
      </c>
      <c r="K244">
        <v>16</v>
      </c>
      <c r="L244">
        <v>8</v>
      </c>
    </row>
    <row r="245" spans="1:12" x14ac:dyDescent="0.25">
      <c r="A245" t="s">
        <v>1947</v>
      </c>
      <c r="G245" s="274">
        <v>300</v>
      </c>
      <c r="H245" s="274">
        <v>100</v>
      </c>
      <c r="I245">
        <v>10</v>
      </c>
      <c r="J245">
        <v>10</v>
      </c>
      <c r="K245">
        <v>20</v>
      </c>
      <c r="L245">
        <v>10</v>
      </c>
    </row>
    <row r="246" spans="1:12" x14ac:dyDescent="0.25">
      <c r="A246" t="s">
        <v>1948</v>
      </c>
      <c r="G246" s="274">
        <v>300</v>
      </c>
      <c r="H246" s="274">
        <v>100</v>
      </c>
      <c r="I246">
        <v>12</v>
      </c>
      <c r="J246">
        <v>12</v>
      </c>
      <c r="K246">
        <v>24</v>
      </c>
      <c r="L246">
        <v>12</v>
      </c>
    </row>
    <row r="247" spans="1:12" x14ac:dyDescent="0.25">
      <c r="A247" t="s">
        <v>1949</v>
      </c>
      <c r="G247" s="274">
        <v>300</v>
      </c>
      <c r="H247" s="274">
        <v>100</v>
      </c>
      <c r="I247">
        <v>12.5</v>
      </c>
      <c r="J247">
        <v>12.5</v>
      </c>
      <c r="K247">
        <v>25</v>
      </c>
      <c r="L247">
        <v>12.5</v>
      </c>
    </row>
    <row r="248" spans="1:12" x14ac:dyDescent="0.25">
      <c r="A248" t="s">
        <v>1950</v>
      </c>
      <c r="G248" s="274">
        <v>300</v>
      </c>
      <c r="H248" s="274">
        <v>100</v>
      </c>
      <c r="I248">
        <v>16</v>
      </c>
      <c r="J248">
        <v>16</v>
      </c>
      <c r="K248">
        <v>32</v>
      </c>
      <c r="L248">
        <v>16</v>
      </c>
    </row>
    <row r="249" spans="1:12" x14ac:dyDescent="0.25">
      <c r="A249" t="s">
        <v>1951</v>
      </c>
      <c r="G249" s="274">
        <v>300</v>
      </c>
      <c r="H249" s="274">
        <v>150</v>
      </c>
      <c r="I249">
        <v>6</v>
      </c>
      <c r="J249">
        <v>6</v>
      </c>
      <c r="K249">
        <v>12</v>
      </c>
      <c r="L249">
        <v>6</v>
      </c>
    </row>
    <row r="250" spans="1:12" x14ac:dyDescent="0.25">
      <c r="A250" t="s">
        <v>1952</v>
      </c>
      <c r="G250" s="274">
        <v>300</v>
      </c>
      <c r="H250" s="274">
        <v>150</v>
      </c>
      <c r="I250">
        <v>6.3</v>
      </c>
      <c r="J250">
        <v>6.3</v>
      </c>
      <c r="K250">
        <v>12.6</v>
      </c>
      <c r="L250">
        <v>6.3</v>
      </c>
    </row>
    <row r="251" spans="1:12" x14ac:dyDescent="0.25">
      <c r="A251" t="s">
        <v>1953</v>
      </c>
      <c r="G251" s="274">
        <v>300</v>
      </c>
      <c r="H251" s="274">
        <v>150</v>
      </c>
      <c r="I251">
        <v>8</v>
      </c>
      <c r="J251">
        <v>8</v>
      </c>
      <c r="K251">
        <v>16</v>
      </c>
      <c r="L251">
        <v>8</v>
      </c>
    </row>
    <row r="252" spans="1:12" x14ac:dyDescent="0.25">
      <c r="A252" t="s">
        <v>1954</v>
      </c>
      <c r="G252" s="274">
        <v>300</v>
      </c>
      <c r="H252" s="274">
        <v>150</v>
      </c>
      <c r="I252">
        <v>10</v>
      </c>
      <c r="J252">
        <v>10</v>
      </c>
      <c r="K252">
        <v>20</v>
      </c>
      <c r="L252">
        <v>10</v>
      </c>
    </row>
    <row r="253" spans="1:12" x14ac:dyDescent="0.25">
      <c r="A253" t="s">
        <v>1955</v>
      </c>
      <c r="G253" s="274">
        <v>300</v>
      </c>
      <c r="H253" s="274">
        <v>150</v>
      </c>
      <c r="I253">
        <v>12</v>
      </c>
      <c r="J253">
        <v>12</v>
      </c>
      <c r="K253">
        <v>24</v>
      </c>
      <c r="L253">
        <v>12</v>
      </c>
    </row>
    <row r="254" spans="1:12" x14ac:dyDescent="0.25">
      <c r="A254" t="s">
        <v>1956</v>
      </c>
      <c r="G254" s="274">
        <v>300</v>
      </c>
      <c r="H254" s="274">
        <v>150</v>
      </c>
      <c r="I254">
        <v>12.5</v>
      </c>
      <c r="J254">
        <v>12.5</v>
      </c>
      <c r="K254">
        <v>25</v>
      </c>
      <c r="L254">
        <v>12.5</v>
      </c>
    </row>
    <row r="255" spans="1:12" x14ac:dyDescent="0.25">
      <c r="A255" t="s">
        <v>1957</v>
      </c>
      <c r="G255" s="274">
        <v>300</v>
      </c>
      <c r="H255" s="274">
        <v>150</v>
      </c>
      <c r="I255">
        <v>16</v>
      </c>
      <c r="J255">
        <v>16</v>
      </c>
      <c r="K255">
        <v>32</v>
      </c>
      <c r="L255">
        <v>16</v>
      </c>
    </row>
    <row r="256" spans="1:12" x14ac:dyDescent="0.25">
      <c r="A256" t="s">
        <v>1958</v>
      </c>
      <c r="G256" s="274">
        <v>300</v>
      </c>
      <c r="H256" s="274">
        <v>200</v>
      </c>
      <c r="I256">
        <v>6</v>
      </c>
      <c r="J256">
        <v>6</v>
      </c>
      <c r="K256">
        <v>12</v>
      </c>
      <c r="L256">
        <v>6</v>
      </c>
    </row>
    <row r="257" spans="1:12" x14ac:dyDescent="0.25">
      <c r="A257" t="s">
        <v>1959</v>
      </c>
      <c r="G257" s="274">
        <v>300</v>
      </c>
      <c r="H257" s="274">
        <v>200</v>
      </c>
      <c r="I257">
        <v>6.3</v>
      </c>
      <c r="J257">
        <v>6.3</v>
      </c>
      <c r="K257">
        <v>12.6</v>
      </c>
      <c r="L257">
        <v>6.3</v>
      </c>
    </row>
    <row r="258" spans="1:12" x14ac:dyDescent="0.25">
      <c r="A258" t="s">
        <v>1960</v>
      </c>
      <c r="G258" s="274">
        <v>300</v>
      </c>
      <c r="H258" s="274">
        <v>200</v>
      </c>
      <c r="I258">
        <v>8</v>
      </c>
      <c r="J258">
        <v>8</v>
      </c>
      <c r="K258">
        <v>16</v>
      </c>
      <c r="L258">
        <v>8</v>
      </c>
    </row>
    <row r="259" spans="1:12" x14ac:dyDescent="0.25">
      <c r="A259" t="s">
        <v>1961</v>
      </c>
      <c r="G259" s="274">
        <v>300</v>
      </c>
      <c r="H259" s="274">
        <v>200</v>
      </c>
      <c r="I259">
        <v>10</v>
      </c>
      <c r="J259">
        <v>10</v>
      </c>
      <c r="K259">
        <v>20</v>
      </c>
      <c r="L259">
        <v>10</v>
      </c>
    </row>
    <row r="260" spans="1:12" x14ac:dyDescent="0.25">
      <c r="A260" t="s">
        <v>1962</v>
      </c>
      <c r="G260" s="274">
        <v>300</v>
      </c>
      <c r="H260" s="274">
        <v>200</v>
      </c>
      <c r="I260">
        <v>12</v>
      </c>
      <c r="J260">
        <v>12</v>
      </c>
      <c r="K260">
        <v>24</v>
      </c>
      <c r="L260">
        <v>12</v>
      </c>
    </row>
    <row r="261" spans="1:12" x14ac:dyDescent="0.25">
      <c r="A261" t="s">
        <v>1963</v>
      </c>
      <c r="G261" s="274">
        <v>300</v>
      </c>
      <c r="H261" s="274">
        <v>200</v>
      </c>
      <c r="I261">
        <v>12.5</v>
      </c>
      <c r="J261">
        <v>12.5</v>
      </c>
      <c r="K261">
        <v>25</v>
      </c>
      <c r="L261">
        <v>12.5</v>
      </c>
    </row>
    <row r="262" spans="1:12" x14ac:dyDescent="0.25">
      <c r="A262" t="s">
        <v>1964</v>
      </c>
      <c r="G262" s="274">
        <v>300</v>
      </c>
      <c r="H262" s="274">
        <v>200</v>
      </c>
      <c r="I262">
        <v>16</v>
      </c>
      <c r="J262">
        <v>16</v>
      </c>
      <c r="K262">
        <v>32</v>
      </c>
      <c r="L262">
        <v>16</v>
      </c>
    </row>
    <row r="263" spans="1:12" x14ac:dyDescent="0.25">
      <c r="A263" t="s">
        <v>1965</v>
      </c>
      <c r="G263" s="274">
        <v>350</v>
      </c>
      <c r="H263" s="274">
        <v>250</v>
      </c>
      <c r="I263">
        <v>6</v>
      </c>
      <c r="J263">
        <v>6</v>
      </c>
      <c r="K263">
        <v>12</v>
      </c>
      <c r="L263">
        <v>6</v>
      </c>
    </row>
    <row r="264" spans="1:12" x14ac:dyDescent="0.25">
      <c r="A264" t="s">
        <v>1966</v>
      </c>
      <c r="G264" s="274">
        <v>350</v>
      </c>
      <c r="H264" s="274">
        <v>250</v>
      </c>
      <c r="I264">
        <v>6.3</v>
      </c>
      <c r="J264">
        <v>6.3</v>
      </c>
      <c r="K264">
        <v>12.6</v>
      </c>
      <c r="L264">
        <v>6.3</v>
      </c>
    </row>
    <row r="265" spans="1:12" x14ac:dyDescent="0.25">
      <c r="A265" t="s">
        <v>1967</v>
      </c>
      <c r="G265" s="274">
        <v>350</v>
      </c>
      <c r="H265" s="274">
        <v>250</v>
      </c>
      <c r="I265">
        <v>8</v>
      </c>
      <c r="J265">
        <v>8</v>
      </c>
      <c r="K265">
        <v>16</v>
      </c>
      <c r="L265">
        <v>8</v>
      </c>
    </row>
    <row r="266" spans="1:12" x14ac:dyDescent="0.25">
      <c r="A266" t="s">
        <v>1968</v>
      </c>
      <c r="G266" s="274">
        <v>350</v>
      </c>
      <c r="H266" s="274">
        <v>250</v>
      </c>
      <c r="I266">
        <v>10</v>
      </c>
      <c r="J266">
        <v>10</v>
      </c>
      <c r="K266">
        <v>20</v>
      </c>
      <c r="L266">
        <v>10</v>
      </c>
    </row>
    <row r="267" spans="1:12" x14ac:dyDescent="0.25">
      <c r="A267" t="s">
        <v>1969</v>
      </c>
      <c r="G267" s="274">
        <v>350</v>
      </c>
      <c r="H267" s="274">
        <v>250</v>
      </c>
      <c r="I267">
        <v>12</v>
      </c>
      <c r="J267">
        <v>12</v>
      </c>
      <c r="K267">
        <v>24</v>
      </c>
      <c r="L267">
        <v>12</v>
      </c>
    </row>
    <row r="268" spans="1:12" x14ac:dyDescent="0.25">
      <c r="A268" t="s">
        <v>1970</v>
      </c>
      <c r="G268" s="274">
        <v>350</v>
      </c>
      <c r="H268" s="274">
        <v>250</v>
      </c>
      <c r="I268">
        <v>12.5</v>
      </c>
      <c r="J268">
        <v>12.5</v>
      </c>
      <c r="K268">
        <v>25</v>
      </c>
      <c r="L268">
        <v>12.5</v>
      </c>
    </row>
    <row r="269" spans="1:12" x14ac:dyDescent="0.25">
      <c r="A269" t="s">
        <v>1971</v>
      </c>
      <c r="G269" s="274">
        <v>350</v>
      </c>
      <c r="H269" s="274">
        <v>250</v>
      </c>
      <c r="I269">
        <v>16</v>
      </c>
      <c r="J269">
        <v>16</v>
      </c>
      <c r="K269">
        <v>32</v>
      </c>
      <c r="L269">
        <v>16</v>
      </c>
    </row>
    <row r="270" spans="1:12" x14ac:dyDescent="0.25">
      <c r="A270" t="s">
        <v>1972</v>
      </c>
      <c r="G270" s="274">
        <v>400</v>
      </c>
      <c r="H270" s="274">
        <v>200</v>
      </c>
      <c r="I270">
        <v>8</v>
      </c>
      <c r="J270">
        <v>8</v>
      </c>
      <c r="K270">
        <v>16</v>
      </c>
      <c r="L270">
        <v>8</v>
      </c>
    </row>
    <row r="271" spans="1:12" x14ac:dyDescent="0.25">
      <c r="A271" t="s">
        <v>1973</v>
      </c>
      <c r="G271" s="274">
        <v>400</v>
      </c>
      <c r="H271" s="274">
        <v>200</v>
      </c>
      <c r="I271">
        <v>12.5</v>
      </c>
      <c r="J271">
        <v>12.5</v>
      </c>
      <c r="K271">
        <v>25</v>
      </c>
      <c r="L271">
        <v>12.5</v>
      </c>
    </row>
    <row r="272" spans="1:12" x14ac:dyDescent="0.25">
      <c r="A272" t="s">
        <v>1974</v>
      </c>
      <c r="G272" s="274">
        <v>400</v>
      </c>
      <c r="H272" s="274">
        <v>200</v>
      </c>
      <c r="I272">
        <v>16</v>
      </c>
      <c r="J272">
        <v>16</v>
      </c>
      <c r="K272">
        <v>32</v>
      </c>
      <c r="L272">
        <v>16</v>
      </c>
    </row>
    <row r="273" spans="1:12" x14ac:dyDescent="0.25">
      <c r="A273" t="s">
        <v>1975</v>
      </c>
      <c r="G273" s="274">
        <v>400</v>
      </c>
      <c r="H273" s="274">
        <v>300</v>
      </c>
      <c r="I273">
        <v>8</v>
      </c>
      <c r="J273">
        <v>8</v>
      </c>
      <c r="K273">
        <v>16</v>
      </c>
      <c r="L273">
        <v>8</v>
      </c>
    </row>
    <row r="274" spans="1:12" x14ac:dyDescent="0.25">
      <c r="A274" t="s">
        <v>1976</v>
      </c>
      <c r="G274" s="274">
        <v>400</v>
      </c>
      <c r="H274" s="274">
        <v>300</v>
      </c>
      <c r="I274">
        <v>10</v>
      </c>
      <c r="J274">
        <v>10</v>
      </c>
      <c r="K274">
        <v>20</v>
      </c>
      <c r="L274">
        <v>10</v>
      </c>
    </row>
    <row r="275" spans="1:12" x14ac:dyDescent="0.25">
      <c r="A275" t="s">
        <v>1977</v>
      </c>
      <c r="G275" s="274">
        <v>400</v>
      </c>
      <c r="H275" s="274">
        <v>300</v>
      </c>
      <c r="I275">
        <v>12</v>
      </c>
      <c r="J275">
        <v>12</v>
      </c>
      <c r="K275">
        <v>24</v>
      </c>
      <c r="L275">
        <v>12</v>
      </c>
    </row>
    <row r="276" spans="1:12" x14ac:dyDescent="0.25">
      <c r="A276" t="s">
        <v>1978</v>
      </c>
      <c r="G276" s="274">
        <v>400</v>
      </c>
      <c r="H276" s="274">
        <v>300</v>
      </c>
      <c r="I276">
        <v>12.5</v>
      </c>
      <c r="J276">
        <v>12.5</v>
      </c>
      <c r="K276">
        <v>25</v>
      </c>
      <c r="L276">
        <v>12.5</v>
      </c>
    </row>
    <row r="277" spans="1:12" x14ac:dyDescent="0.25">
      <c r="A277" t="s">
        <v>1979</v>
      </c>
      <c r="G277" s="274">
        <v>400</v>
      </c>
      <c r="H277" s="274">
        <v>300</v>
      </c>
      <c r="I277">
        <v>16</v>
      </c>
      <c r="J277">
        <v>16</v>
      </c>
      <c r="K277">
        <v>32</v>
      </c>
      <c r="L277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D64D-868C-48BC-8A73-19DA346CBF0A}">
  <dimension ref="A1:M325"/>
  <sheetViews>
    <sheetView topLeftCell="A303" zoomScale="131" zoomScaleNormal="175" workbookViewId="0">
      <selection activeCell="H320" sqref="H320"/>
    </sheetView>
  </sheetViews>
  <sheetFormatPr defaultColWidth="8.85546875" defaultRowHeight="15.75" customHeight="1" x14ac:dyDescent="0.25"/>
  <cols>
    <col min="1" max="1" width="17.140625" style="276" customWidth="1"/>
    <col min="2" max="2" width="13.28515625" style="276" customWidth="1"/>
    <col min="3" max="3" width="7.7109375" style="276" customWidth="1"/>
    <col min="4" max="4" width="10.42578125" style="276" customWidth="1"/>
    <col min="5" max="5" width="8" style="276" customWidth="1"/>
    <col min="6" max="6" width="13.85546875" style="276" customWidth="1"/>
    <col min="7" max="16384" width="8.85546875" style="276"/>
  </cols>
  <sheetData>
    <row r="1" spans="1:13" ht="15.75" customHeight="1" x14ac:dyDescent="0.25">
      <c r="A1" s="273" t="s">
        <v>1514</v>
      </c>
      <c r="H1" s="278"/>
      <c r="I1" s="278"/>
    </row>
    <row r="2" spans="1:13" ht="15.75" customHeight="1" x14ac:dyDescent="0.25">
      <c r="A2" s="273" t="s">
        <v>1388</v>
      </c>
      <c r="B2" s="276" t="s">
        <v>116</v>
      </c>
      <c r="H2" s="278"/>
      <c r="I2" s="278"/>
    </row>
    <row r="3" spans="1:13" ht="15.75" customHeight="1" x14ac:dyDescent="0.25">
      <c r="A3" s="273" t="s">
        <v>1501</v>
      </c>
      <c r="B3" s="276" t="s">
        <v>116</v>
      </c>
      <c r="H3" s="278"/>
      <c r="I3" s="278"/>
    </row>
    <row r="4" spans="1:13" ht="15.75" customHeight="1" x14ac:dyDescent="0.25">
      <c r="A4" s="273" t="s">
        <v>1502</v>
      </c>
      <c r="B4" s="276" t="s">
        <v>116</v>
      </c>
      <c r="H4" s="278"/>
      <c r="I4" s="278"/>
    </row>
    <row r="5" spans="1:13" ht="15.75" customHeight="1" x14ac:dyDescent="0.25">
      <c r="A5" s="273" t="s">
        <v>1497</v>
      </c>
      <c r="H5" s="278"/>
      <c r="I5" s="278"/>
    </row>
    <row r="6" spans="1:13" ht="15.75" customHeight="1" x14ac:dyDescent="0.25">
      <c r="A6" s="273" t="s">
        <v>1498</v>
      </c>
      <c r="B6" s="276" t="s">
        <v>1500</v>
      </c>
      <c r="H6" s="278"/>
      <c r="I6" s="278"/>
    </row>
    <row r="7" spans="1:13" ht="15.75" customHeight="1" x14ac:dyDescent="0.25">
      <c r="G7" s="281"/>
      <c r="H7" s="282"/>
      <c r="I7" s="282"/>
      <c r="J7" s="281"/>
      <c r="K7" s="281"/>
      <c r="L7" s="281"/>
      <c r="M7" s="281"/>
    </row>
    <row r="8" spans="1:13" s="280" customFormat="1" ht="15.75" customHeight="1" thickBot="1" x14ac:dyDescent="0.3">
      <c r="A8" s="279" t="s">
        <v>1504</v>
      </c>
      <c r="B8" s="277" t="s">
        <v>1506</v>
      </c>
      <c r="C8" s="277" t="s">
        <v>1507</v>
      </c>
      <c r="D8" s="277" t="s">
        <v>1508</v>
      </c>
      <c r="E8" s="277" t="s">
        <v>1509</v>
      </c>
      <c r="F8" s="277"/>
      <c r="G8" s="279" t="s">
        <v>1432</v>
      </c>
      <c r="H8" s="279" t="s">
        <v>1515</v>
      </c>
      <c r="J8" s="279"/>
      <c r="K8" s="279"/>
      <c r="L8" s="283"/>
      <c r="M8" s="284"/>
    </row>
    <row r="9" spans="1:13" s="278" customFormat="1" ht="15.75" customHeight="1" thickBot="1" x14ac:dyDescent="0.3">
      <c r="A9" s="291" t="s">
        <v>2415</v>
      </c>
      <c r="F9" s="291" t="s">
        <v>1516</v>
      </c>
      <c r="G9" s="298">
        <v>21.3</v>
      </c>
      <c r="H9" s="298">
        <v>2.2999999999999998</v>
      </c>
    </row>
    <row r="10" spans="1:13" s="278" customFormat="1" ht="15.75" customHeight="1" thickBot="1" x14ac:dyDescent="0.3">
      <c r="A10" s="291" t="s">
        <v>2416</v>
      </c>
      <c r="F10" s="291" t="s">
        <v>2099</v>
      </c>
      <c r="G10" s="298">
        <v>26.9</v>
      </c>
      <c r="H10" s="298">
        <v>2.2999999999999998</v>
      </c>
    </row>
    <row r="11" spans="1:13" s="278" customFormat="1" ht="15.75" customHeight="1" thickBot="1" x14ac:dyDescent="0.3">
      <c r="A11" s="291" t="s">
        <v>2417</v>
      </c>
      <c r="F11" s="291" t="s">
        <v>2100</v>
      </c>
      <c r="G11" s="298">
        <v>30</v>
      </c>
      <c r="H11" s="298">
        <v>2.6</v>
      </c>
    </row>
    <row r="12" spans="1:13" s="278" customFormat="1" ht="15.75" customHeight="1" thickBot="1" x14ac:dyDescent="0.3">
      <c r="A12" s="291" t="s">
        <v>2418</v>
      </c>
      <c r="F12" s="291" t="s">
        <v>2101</v>
      </c>
      <c r="G12" s="298">
        <v>31.8</v>
      </c>
      <c r="H12" s="298">
        <v>2.6</v>
      </c>
    </row>
    <row r="13" spans="1:13" s="278" customFormat="1" ht="15.75" customHeight="1" thickBot="1" x14ac:dyDescent="0.3">
      <c r="A13" s="291" t="s">
        <v>2419</v>
      </c>
      <c r="F13" s="291" t="s">
        <v>2102</v>
      </c>
      <c r="G13" s="298">
        <v>33.700000000000003</v>
      </c>
      <c r="H13" s="298">
        <v>2.6</v>
      </c>
    </row>
    <row r="14" spans="1:13" s="278" customFormat="1" ht="15.75" customHeight="1" thickBot="1" x14ac:dyDescent="0.3">
      <c r="A14" s="291" t="s">
        <v>2420</v>
      </c>
      <c r="F14" s="291" t="s">
        <v>2103</v>
      </c>
      <c r="G14" s="298">
        <v>33.700000000000003</v>
      </c>
      <c r="H14" s="298">
        <v>2.9</v>
      </c>
      <c r="K14" s="282"/>
      <c r="L14" s="282"/>
    </row>
    <row r="15" spans="1:13" s="278" customFormat="1" ht="15.75" customHeight="1" thickBot="1" x14ac:dyDescent="0.3">
      <c r="A15" s="291" t="s">
        <v>2421</v>
      </c>
      <c r="F15" s="291" t="s">
        <v>2104</v>
      </c>
      <c r="G15" s="298">
        <v>33.700000000000003</v>
      </c>
      <c r="H15" s="298">
        <v>3.2</v>
      </c>
    </row>
    <row r="16" spans="1:13" ht="15.75" customHeight="1" thickBot="1" x14ac:dyDescent="0.3">
      <c r="A16" s="291" t="s">
        <v>2422</v>
      </c>
      <c r="F16" s="291" t="s">
        <v>2105</v>
      </c>
      <c r="G16" s="298">
        <v>33.700000000000003</v>
      </c>
      <c r="H16" s="298">
        <v>3.6</v>
      </c>
      <c r="I16" s="278"/>
      <c r="J16" s="278"/>
    </row>
    <row r="17" spans="1:10" ht="15.75" customHeight="1" thickBot="1" x14ac:dyDescent="0.3">
      <c r="A17" s="291" t="s">
        <v>2423</v>
      </c>
      <c r="F17" s="291" t="s">
        <v>2106</v>
      </c>
      <c r="G17" s="298">
        <v>33.700000000000003</v>
      </c>
      <c r="H17" s="298">
        <v>4</v>
      </c>
      <c r="I17" s="278"/>
      <c r="J17" s="278"/>
    </row>
    <row r="18" spans="1:10" ht="15.75" customHeight="1" thickBot="1" x14ac:dyDescent="0.3">
      <c r="A18" s="291" t="s">
        <v>2424</v>
      </c>
      <c r="F18" s="291" t="s">
        <v>2107</v>
      </c>
      <c r="G18" s="298">
        <v>33.700000000000003</v>
      </c>
      <c r="H18" s="298">
        <v>4.5</v>
      </c>
      <c r="I18" s="278"/>
      <c r="J18" s="278"/>
    </row>
    <row r="19" spans="1:10" ht="15.75" customHeight="1" thickBot="1" x14ac:dyDescent="0.3">
      <c r="A19" s="291" t="s">
        <v>2425</v>
      </c>
      <c r="F19" s="291" t="s">
        <v>2108</v>
      </c>
      <c r="G19" s="298">
        <v>38</v>
      </c>
      <c r="H19" s="298">
        <v>2.6</v>
      </c>
      <c r="I19" s="278"/>
      <c r="J19" s="278"/>
    </row>
    <row r="20" spans="1:10" ht="15.75" customHeight="1" thickBot="1" x14ac:dyDescent="0.3">
      <c r="A20" s="291" t="s">
        <v>2426</v>
      </c>
      <c r="F20" s="291" t="s">
        <v>2109</v>
      </c>
      <c r="G20" s="298">
        <v>42.4</v>
      </c>
      <c r="H20" s="298">
        <v>2.6</v>
      </c>
      <c r="I20" s="278"/>
      <c r="J20" s="278"/>
    </row>
    <row r="21" spans="1:10" ht="15.75" customHeight="1" thickBot="1" x14ac:dyDescent="0.3">
      <c r="A21" s="291" t="s">
        <v>2427</v>
      </c>
      <c r="F21" s="291" t="s">
        <v>2110</v>
      </c>
      <c r="G21" s="298">
        <v>42.4</v>
      </c>
      <c r="H21" s="298">
        <v>2.9</v>
      </c>
      <c r="I21" s="278"/>
      <c r="J21" s="278"/>
    </row>
    <row r="22" spans="1:10" ht="15.75" customHeight="1" thickBot="1" x14ac:dyDescent="0.3">
      <c r="A22" s="291" t="s">
        <v>2428</v>
      </c>
      <c r="F22" s="291" t="s">
        <v>2111</v>
      </c>
      <c r="G22" s="298">
        <v>42.4</v>
      </c>
      <c r="H22" s="298">
        <v>3.2</v>
      </c>
      <c r="I22" s="278"/>
      <c r="J22" s="278"/>
    </row>
    <row r="23" spans="1:10" ht="15.75" customHeight="1" thickBot="1" x14ac:dyDescent="0.3">
      <c r="A23" s="291" t="s">
        <v>2429</v>
      </c>
      <c r="F23" s="291" t="s">
        <v>2112</v>
      </c>
      <c r="G23" s="298">
        <v>42.4</v>
      </c>
      <c r="H23" s="298">
        <v>3.6</v>
      </c>
      <c r="I23" s="278"/>
      <c r="J23" s="278"/>
    </row>
    <row r="24" spans="1:10" ht="15.75" customHeight="1" thickBot="1" x14ac:dyDescent="0.3">
      <c r="A24" s="291" t="s">
        <v>2430</v>
      </c>
      <c r="F24" s="291" t="s">
        <v>2113</v>
      </c>
      <c r="G24" s="298">
        <v>42.4</v>
      </c>
      <c r="H24" s="298">
        <v>4</v>
      </c>
      <c r="I24" s="278"/>
      <c r="J24" s="278"/>
    </row>
    <row r="25" spans="1:10" ht="15.75" customHeight="1" thickBot="1" x14ac:dyDescent="0.3">
      <c r="A25" s="291" t="s">
        <v>2431</v>
      </c>
      <c r="F25" s="291" t="s">
        <v>2114</v>
      </c>
      <c r="G25" s="298">
        <v>42.4</v>
      </c>
      <c r="H25" s="298">
        <v>4.5</v>
      </c>
      <c r="I25" s="278"/>
      <c r="J25" s="278"/>
    </row>
    <row r="26" spans="1:10" ht="15.75" customHeight="1" thickBot="1" x14ac:dyDescent="0.3">
      <c r="A26" s="291" t="s">
        <v>2432</v>
      </c>
      <c r="F26" s="291" t="s">
        <v>2115</v>
      </c>
      <c r="G26" s="298">
        <v>42.4</v>
      </c>
      <c r="H26" s="298">
        <v>5</v>
      </c>
      <c r="I26" s="278"/>
      <c r="J26" s="278"/>
    </row>
    <row r="27" spans="1:10" ht="15.75" customHeight="1" thickBot="1" x14ac:dyDescent="0.3">
      <c r="A27" s="291" t="s">
        <v>2433</v>
      </c>
      <c r="F27" s="291" t="s">
        <v>2116</v>
      </c>
      <c r="G27" s="298">
        <v>42.4</v>
      </c>
      <c r="H27" s="298">
        <v>5.6</v>
      </c>
      <c r="I27" s="278"/>
      <c r="J27" s="278"/>
    </row>
    <row r="28" spans="1:10" ht="15.75" customHeight="1" thickBot="1" x14ac:dyDescent="0.3">
      <c r="A28" s="291" t="s">
        <v>2434</v>
      </c>
      <c r="F28" s="291" t="s">
        <v>2117</v>
      </c>
      <c r="G28" s="298">
        <v>44.5</v>
      </c>
      <c r="H28" s="298">
        <v>2.6</v>
      </c>
      <c r="I28" s="278"/>
      <c r="J28" s="278"/>
    </row>
    <row r="29" spans="1:10" ht="15.75" customHeight="1" thickBot="1" x14ac:dyDescent="0.3">
      <c r="A29" s="291" t="s">
        <v>2435</v>
      </c>
      <c r="F29" s="291" t="s">
        <v>2118</v>
      </c>
      <c r="G29" s="298">
        <v>48.3</v>
      </c>
      <c r="H29" s="298">
        <v>2.6</v>
      </c>
      <c r="I29" s="278"/>
      <c r="J29" s="278"/>
    </row>
    <row r="30" spans="1:10" ht="15.75" customHeight="1" thickBot="1" x14ac:dyDescent="0.3">
      <c r="A30" s="291" t="s">
        <v>2436</v>
      </c>
      <c r="F30" s="291" t="s">
        <v>2119</v>
      </c>
      <c r="G30" s="298">
        <v>48.3</v>
      </c>
      <c r="H30" s="298">
        <v>2.9</v>
      </c>
      <c r="I30" s="278"/>
      <c r="J30" s="278"/>
    </row>
    <row r="31" spans="1:10" ht="15.75" customHeight="1" thickBot="1" x14ac:dyDescent="0.3">
      <c r="A31" s="291" t="s">
        <v>2437</v>
      </c>
      <c r="F31" s="291" t="s">
        <v>2120</v>
      </c>
      <c r="G31" s="298">
        <v>48.3</v>
      </c>
      <c r="H31" s="298">
        <v>3.2</v>
      </c>
      <c r="I31" s="278"/>
      <c r="J31" s="278"/>
    </row>
    <row r="32" spans="1:10" ht="15.75" customHeight="1" thickBot="1" x14ac:dyDescent="0.3">
      <c r="A32" s="291" t="s">
        <v>2438</v>
      </c>
      <c r="F32" s="291" t="s">
        <v>2121</v>
      </c>
      <c r="G32" s="298">
        <v>48.3</v>
      </c>
      <c r="H32" s="298">
        <v>3.6</v>
      </c>
      <c r="I32" s="278"/>
      <c r="J32" s="278"/>
    </row>
    <row r="33" spans="1:10" ht="15.75" customHeight="1" thickBot="1" x14ac:dyDescent="0.3">
      <c r="A33" s="291" t="s">
        <v>2439</v>
      </c>
      <c r="F33" s="291" t="s">
        <v>2122</v>
      </c>
      <c r="G33" s="298">
        <v>48.3</v>
      </c>
      <c r="H33" s="298">
        <v>4</v>
      </c>
      <c r="I33" s="278"/>
      <c r="J33" s="278"/>
    </row>
    <row r="34" spans="1:10" ht="15.75" customHeight="1" thickBot="1" x14ac:dyDescent="0.3">
      <c r="A34" s="291" t="s">
        <v>2440</v>
      </c>
      <c r="F34" s="291" t="s">
        <v>2123</v>
      </c>
      <c r="G34" s="298">
        <v>48.3</v>
      </c>
      <c r="H34" s="298">
        <v>4.5</v>
      </c>
      <c r="I34" s="278"/>
      <c r="J34" s="278"/>
    </row>
    <row r="35" spans="1:10" ht="15.75" customHeight="1" thickBot="1" x14ac:dyDescent="0.3">
      <c r="A35" s="291" t="s">
        <v>2441</v>
      </c>
      <c r="F35" s="291" t="s">
        <v>2124</v>
      </c>
      <c r="G35" s="298">
        <v>48.3</v>
      </c>
      <c r="H35" s="298">
        <v>5</v>
      </c>
      <c r="I35" s="278"/>
      <c r="J35" s="278"/>
    </row>
    <row r="36" spans="1:10" ht="15.75" customHeight="1" thickBot="1" x14ac:dyDescent="0.3">
      <c r="A36" s="291" t="s">
        <v>2442</v>
      </c>
      <c r="F36" s="291" t="s">
        <v>2125</v>
      </c>
      <c r="G36" s="298">
        <v>48.3</v>
      </c>
      <c r="H36" s="298">
        <v>5.6</v>
      </c>
      <c r="I36" s="278"/>
      <c r="J36" s="278"/>
    </row>
    <row r="37" spans="1:10" ht="15.75" customHeight="1" thickBot="1" x14ac:dyDescent="0.3">
      <c r="A37" s="291" t="s">
        <v>2443</v>
      </c>
      <c r="F37" s="291" t="s">
        <v>2126</v>
      </c>
      <c r="G37" s="298">
        <v>48.3</v>
      </c>
      <c r="H37" s="298">
        <v>6.3</v>
      </c>
      <c r="I37" s="278"/>
      <c r="J37" s="278"/>
    </row>
    <row r="38" spans="1:10" ht="15.75" customHeight="1" thickBot="1" x14ac:dyDescent="0.3">
      <c r="A38" s="291" t="s">
        <v>2444</v>
      </c>
      <c r="F38" s="291" t="s">
        <v>2127</v>
      </c>
      <c r="G38" s="298">
        <v>51</v>
      </c>
      <c r="H38" s="298">
        <v>2.6</v>
      </c>
      <c r="I38" s="278"/>
      <c r="J38" s="278"/>
    </row>
    <row r="39" spans="1:10" ht="15.75" customHeight="1" thickBot="1" x14ac:dyDescent="0.3">
      <c r="A39" s="291" t="s">
        <v>2445</v>
      </c>
      <c r="F39" s="291" t="s">
        <v>2128</v>
      </c>
      <c r="G39" s="298">
        <v>57</v>
      </c>
      <c r="H39" s="298">
        <v>2.9</v>
      </c>
      <c r="I39" s="278"/>
      <c r="J39" s="278"/>
    </row>
    <row r="40" spans="1:10" ht="15.75" customHeight="1" thickBot="1" x14ac:dyDescent="0.3">
      <c r="A40" s="291" t="s">
        <v>2446</v>
      </c>
      <c r="F40" s="291" t="s">
        <v>2129</v>
      </c>
      <c r="G40" s="298">
        <v>60.3</v>
      </c>
      <c r="H40" s="298">
        <v>2.9</v>
      </c>
      <c r="I40" s="278"/>
      <c r="J40" s="278"/>
    </row>
    <row r="41" spans="1:10" ht="15.75" customHeight="1" thickBot="1" x14ac:dyDescent="0.3">
      <c r="A41" s="291" t="s">
        <v>2447</v>
      </c>
      <c r="F41" s="291" t="s">
        <v>2130</v>
      </c>
      <c r="G41" s="298">
        <v>60.3</v>
      </c>
      <c r="H41" s="298">
        <v>3.2</v>
      </c>
      <c r="I41" s="278"/>
      <c r="J41" s="278"/>
    </row>
    <row r="42" spans="1:10" ht="15.75" customHeight="1" thickBot="1" x14ac:dyDescent="0.3">
      <c r="A42" s="291" t="s">
        <v>2448</v>
      </c>
      <c r="F42" s="291" t="s">
        <v>2131</v>
      </c>
      <c r="G42" s="298">
        <v>60.3</v>
      </c>
      <c r="H42" s="298">
        <v>3.6</v>
      </c>
      <c r="I42" s="278"/>
      <c r="J42" s="278"/>
    </row>
    <row r="43" spans="1:10" ht="15.75" customHeight="1" thickBot="1" x14ac:dyDescent="0.3">
      <c r="A43" s="291" t="s">
        <v>2449</v>
      </c>
      <c r="F43" s="291" t="s">
        <v>2132</v>
      </c>
      <c r="G43" s="298">
        <v>60.3</v>
      </c>
      <c r="H43" s="298">
        <v>4</v>
      </c>
      <c r="I43" s="278"/>
      <c r="J43" s="278"/>
    </row>
    <row r="44" spans="1:10" ht="15.75" customHeight="1" thickBot="1" x14ac:dyDescent="0.3">
      <c r="A44" s="291" t="s">
        <v>2450</v>
      </c>
      <c r="F44" s="291" t="s">
        <v>2133</v>
      </c>
      <c r="G44" s="298">
        <v>60.3</v>
      </c>
      <c r="H44" s="298">
        <v>4.5</v>
      </c>
      <c r="I44" s="278"/>
      <c r="J44" s="278"/>
    </row>
    <row r="45" spans="1:10" ht="15.75" customHeight="1" thickBot="1" x14ac:dyDescent="0.3">
      <c r="A45" s="291" t="s">
        <v>2451</v>
      </c>
      <c r="F45" s="291" t="s">
        <v>2134</v>
      </c>
      <c r="G45" s="298">
        <v>60.3</v>
      </c>
      <c r="H45" s="298">
        <v>5</v>
      </c>
      <c r="I45" s="278"/>
      <c r="J45" s="278"/>
    </row>
    <row r="46" spans="1:10" ht="15.75" customHeight="1" thickBot="1" x14ac:dyDescent="0.3">
      <c r="A46" s="291" t="s">
        <v>2452</v>
      </c>
      <c r="F46" s="291" t="s">
        <v>2135</v>
      </c>
      <c r="G46" s="298">
        <v>60.3</v>
      </c>
      <c r="H46" s="298">
        <v>5.6</v>
      </c>
      <c r="I46" s="278"/>
      <c r="J46" s="278"/>
    </row>
    <row r="47" spans="1:10" ht="15.75" customHeight="1" thickBot="1" x14ac:dyDescent="0.3">
      <c r="A47" s="291" t="s">
        <v>2453</v>
      </c>
      <c r="F47" s="291" t="s">
        <v>2136</v>
      </c>
      <c r="G47" s="298">
        <v>60.3</v>
      </c>
      <c r="H47" s="298">
        <v>6.3</v>
      </c>
      <c r="I47" s="278"/>
      <c r="J47" s="278"/>
    </row>
    <row r="48" spans="1:10" ht="15.75" customHeight="1" thickBot="1" x14ac:dyDescent="0.3">
      <c r="A48" s="291" t="s">
        <v>2454</v>
      </c>
      <c r="F48" s="291" t="s">
        <v>2137</v>
      </c>
      <c r="G48" s="298">
        <v>60.3</v>
      </c>
      <c r="H48" s="298">
        <v>7.1</v>
      </c>
      <c r="I48" s="278"/>
      <c r="J48" s="278"/>
    </row>
    <row r="49" spans="1:8" ht="15.75" customHeight="1" thickBot="1" x14ac:dyDescent="0.3">
      <c r="A49" s="291" t="s">
        <v>2455</v>
      </c>
      <c r="F49" s="291" t="s">
        <v>2138</v>
      </c>
      <c r="G49" s="298">
        <v>60.3</v>
      </c>
      <c r="H49" s="298">
        <v>8</v>
      </c>
    </row>
    <row r="50" spans="1:8" ht="15.75" customHeight="1" thickBot="1" x14ac:dyDescent="0.3">
      <c r="A50" s="291" t="s">
        <v>2456</v>
      </c>
      <c r="F50" s="291" t="s">
        <v>2139</v>
      </c>
      <c r="G50" s="298">
        <v>63.5</v>
      </c>
      <c r="H50" s="298">
        <v>2.9</v>
      </c>
    </row>
    <row r="51" spans="1:8" ht="15.75" customHeight="1" thickBot="1" x14ac:dyDescent="0.3">
      <c r="A51" s="291" t="s">
        <v>2457</v>
      </c>
      <c r="F51" s="291" t="s">
        <v>2140</v>
      </c>
      <c r="G51" s="298">
        <v>70</v>
      </c>
      <c r="H51" s="298">
        <v>2.9</v>
      </c>
    </row>
    <row r="52" spans="1:8" ht="15.75" customHeight="1" thickBot="1" x14ac:dyDescent="0.3">
      <c r="A52" s="291" t="s">
        <v>2458</v>
      </c>
      <c r="F52" s="291" t="s">
        <v>2141</v>
      </c>
      <c r="G52" s="298">
        <v>76.099999999999994</v>
      </c>
      <c r="H52" s="298">
        <v>2.9</v>
      </c>
    </row>
    <row r="53" spans="1:8" ht="15.75" customHeight="1" thickBot="1" x14ac:dyDescent="0.3">
      <c r="A53" s="291" t="s">
        <v>2459</v>
      </c>
      <c r="F53" s="291" t="s">
        <v>2142</v>
      </c>
      <c r="G53" s="298">
        <v>76.099999999999994</v>
      </c>
      <c r="H53" s="298">
        <v>3.2</v>
      </c>
    </row>
    <row r="54" spans="1:8" ht="15.75" customHeight="1" thickBot="1" x14ac:dyDescent="0.3">
      <c r="A54" s="291" t="s">
        <v>2460</v>
      </c>
      <c r="F54" s="291" t="s">
        <v>2143</v>
      </c>
      <c r="G54" s="298">
        <v>76.099999999999994</v>
      </c>
      <c r="H54" s="298">
        <v>3.6</v>
      </c>
    </row>
    <row r="55" spans="1:8" ht="15.75" customHeight="1" thickBot="1" x14ac:dyDescent="0.3">
      <c r="A55" s="291" t="s">
        <v>2461</v>
      </c>
      <c r="F55" s="291" t="s">
        <v>2144</v>
      </c>
      <c r="G55" s="298">
        <v>76.099999999999994</v>
      </c>
      <c r="H55" s="298">
        <v>4</v>
      </c>
    </row>
    <row r="56" spans="1:8" ht="15.75" customHeight="1" thickBot="1" x14ac:dyDescent="0.3">
      <c r="A56" s="291" t="s">
        <v>2462</v>
      </c>
      <c r="F56" s="291" t="s">
        <v>2145</v>
      </c>
      <c r="G56" s="298">
        <v>76.099999999999994</v>
      </c>
      <c r="H56" s="298">
        <v>4.5</v>
      </c>
    </row>
    <row r="57" spans="1:8" ht="15.75" customHeight="1" thickBot="1" x14ac:dyDescent="0.3">
      <c r="A57" s="291" t="s">
        <v>2463</v>
      </c>
      <c r="F57" s="291" t="s">
        <v>2146</v>
      </c>
      <c r="G57" s="298">
        <v>76.099999999999994</v>
      </c>
      <c r="H57" s="298">
        <v>5</v>
      </c>
    </row>
    <row r="58" spans="1:8" ht="15.75" customHeight="1" thickBot="1" x14ac:dyDescent="0.3">
      <c r="A58" s="291" t="s">
        <v>2464</v>
      </c>
      <c r="F58" s="291" t="s">
        <v>2147</v>
      </c>
      <c r="G58" s="298">
        <v>76.099999999999994</v>
      </c>
      <c r="H58" s="298">
        <v>5.6</v>
      </c>
    </row>
    <row r="59" spans="1:8" ht="15.75" customHeight="1" thickBot="1" x14ac:dyDescent="0.3">
      <c r="A59" s="291" t="s">
        <v>2465</v>
      </c>
      <c r="F59" s="291" t="s">
        <v>2148</v>
      </c>
      <c r="G59" s="298">
        <v>76.099999999999994</v>
      </c>
      <c r="H59" s="298">
        <v>6.3</v>
      </c>
    </row>
    <row r="60" spans="1:8" ht="15.75" customHeight="1" thickBot="1" x14ac:dyDescent="0.3">
      <c r="A60" s="291" t="s">
        <v>2466</v>
      </c>
      <c r="F60" s="291" t="s">
        <v>2149</v>
      </c>
      <c r="G60" s="298">
        <v>76.099999999999994</v>
      </c>
      <c r="H60" s="298">
        <v>7.1</v>
      </c>
    </row>
    <row r="61" spans="1:8" ht="15.75" customHeight="1" thickBot="1" x14ac:dyDescent="0.3">
      <c r="A61" s="291" t="s">
        <v>2467</v>
      </c>
      <c r="F61" s="291" t="s">
        <v>2150</v>
      </c>
      <c r="G61" s="298">
        <v>76.099999999999994</v>
      </c>
      <c r="H61" s="298">
        <v>8</v>
      </c>
    </row>
    <row r="62" spans="1:8" ht="15.75" customHeight="1" thickBot="1" x14ac:dyDescent="0.3">
      <c r="A62" s="291" t="s">
        <v>2468</v>
      </c>
      <c r="F62" s="291" t="s">
        <v>2151</v>
      </c>
      <c r="G62" s="298">
        <v>76.099999999999994</v>
      </c>
      <c r="H62" s="298">
        <v>8.8000000000000007</v>
      </c>
    </row>
    <row r="63" spans="1:8" ht="15.75" customHeight="1" thickBot="1" x14ac:dyDescent="0.3">
      <c r="A63" s="291" t="s">
        <v>2469</v>
      </c>
      <c r="F63" s="291" t="s">
        <v>2152</v>
      </c>
      <c r="G63" s="298">
        <v>76.099999999999994</v>
      </c>
      <c r="H63" s="298">
        <v>10</v>
      </c>
    </row>
    <row r="64" spans="1:8" ht="15.75" customHeight="1" thickBot="1" x14ac:dyDescent="0.3">
      <c r="A64" s="291" t="s">
        <v>2470</v>
      </c>
      <c r="F64" s="291" t="s">
        <v>2153</v>
      </c>
      <c r="G64" s="298">
        <v>82.5</v>
      </c>
      <c r="H64" s="298">
        <v>3.2</v>
      </c>
    </row>
    <row r="65" spans="1:8" ht="15.75" customHeight="1" thickBot="1" x14ac:dyDescent="0.3">
      <c r="A65" s="291" t="s">
        <v>2471</v>
      </c>
      <c r="F65" s="291" t="s">
        <v>2154</v>
      </c>
      <c r="G65" s="298">
        <v>88.9</v>
      </c>
      <c r="H65" s="298">
        <v>3.2</v>
      </c>
    </row>
    <row r="66" spans="1:8" ht="15.75" customHeight="1" thickBot="1" x14ac:dyDescent="0.3">
      <c r="A66" s="291" t="s">
        <v>2472</v>
      </c>
      <c r="F66" s="291" t="s">
        <v>2155</v>
      </c>
      <c r="G66" s="298">
        <v>88.9</v>
      </c>
      <c r="H66" s="298">
        <v>3.6</v>
      </c>
    </row>
    <row r="67" spans="1:8" ht="15.75" customHeight="1" thickBot="1" x14ac:dyDescent="0.3">
      <c r="A67" s="291" t="s">
        <v>2473</v>
      </c>
      <c r="F67" s="291" t="s">
        <v>2156</v>
      </c>
      <c r="G67" s="298">
        <v>88.9</v>
      </c>
      <c r="H67" s="298">
        <v>4</v>
      </c>
    </row>
    <row r="68" spans="1:8" ht="15.75" customHeight="1" thickBot="1" x14ac:dyDescent="0.3">
      <c r="A68" s="291" t="s">
        <v>2474</v>
      </c>
      <c r="F68" s="291" t="s">
        <v>2157</v>
      </c>
      <c r="G68" s="298">
        <v>88.9</v>
      </c>
      <c r="H68" s="298">
        <v>4.5</v>
      </c>
    </row>
    <row r="69" spans="1:8" ht="15.75" customHeight="1" thickBot="1" x14ac:dyDescent="0.3">
      <c r="A69" s="291" t="s">
        <v>2475</v>
      </c>
      <c r="F69" s="291" t="s">
        <v>2158</v>
      </c>
      <c r="G69" s="298">
        <v>88.9</v>
      </c>
      <c r="H69" s="298">
        <v>5</v>
      </c>
    </row>
    <row r="70" spans="1:8" ht="15.75" customHeight="1" thickBot="1" x14ac:dyDescent="0.3">
      <c r="A70" s="291" t="s">
        <v>2476</v>
      </c>
      <c r="F70" s="291" t="s">
        <v>2159</v>
      </c>
      <c r="G70" s="298">
        <v>88.9</v>
      </c>
      <c r="H70" s="298">
        <v>5.6</v>
      </c>
    </row>
    <row r="71" spans="1:8" ht="15.75" customHeight="1" thickBot="1" x14ac:dyDescent="0.3">
      <c r="A71" s="291" t="s">
        <v>2477</v>
      </c>
      <c r="F71" s="291" t="s">
        <v>2160</v>
      </c>
      <c r="G71" s="298">
        <v>88.9</v>
      </c>
      <c r="H71" s="298">
        <v>6.3</v>
      </c>
    </row>
    <row r="72" spans="1:8" ht="15.75" customHeight="1" thickBot="1" x14ac:dyDescent="0.3">
      <c r="A72" s="291" t="s">
        <v>2478</v>
      </c>
      <c r="F72" s="291" t="s">
        <v>2161</v>
      </c>
      <c r="G72" s="298">
        <v>88.9</v>
      </c>
      <c r="H72" s="298">
        <v>7.1</v>
      </c>
    </row>
    <row r="73" spans="1:8" ht="15.75" customHeight="1" thickBot="1" x14ac:dyDescent="0.3">
      <c r="A73" s="291" t="s">
        <v>2479</v>
      </c>
      <c r="F73" s="291" t="s">
        <v>2162</v>
      </c>
      <c r="G73" s="298">
        <v>88.9</v>
      </c>
      <c r="H73" s="298">
        <v>8</v>
      </c>
    </row>
    <row r="74" spans="1:8" ht="15.75" customHeight="1" thickBot="1" x14ac:dyDescent="0.3">
      <c r="A74" s="291" t="s">
        <v>2480</v>
      </c>
      <c r="F74" s="291" t="s">
        <v>2163</v>
      </c>
      <c r="G74" s="298">
        <v>88.9</v>
      </c>
      <c r="H74" s="298">
        <v>8.8000000000000007</v>
      </c>
    </row>
    <row r="75" spans="1:8" ht="15.75" customHeight="1" thickBot="1" x14ac:dyDescent="0.3">
      <c r="A75" s="291" t="s">
        <v>2481</v>
      </c>
      <c r="F75" s="291" t="s">
        <v>2164</v>
      </c>
      <c r="G75" s="298">
        <v>88.9</v>
      </c>
      <c r="H75" s="298">
        <v>10</v>
      </c>
    </row>
    <row r="76" spans="1:8" ht="15.75" customHeight="1" thickBot="1" x14ac:dyDescent="0.3">
      <c r="A76" s="291" t="s">
        <v>2482</v>
      </c>
      <c r="F76" s="291" t="s">
        <v>2165</v>
      </c>
      <c r="G76" s="298">
        <v>88.9</v>
      </c>
      <c r="H76" s="298">
        <v>12.5</v>
      </c>
    </row>
    <row r="77" spans="1:8" ht="15.75" customHeight="1" thickBot="1" x14ac:dyDescent="0.3">
      <c r="A77" s="291" t="s">
        <v>2483</v>
      </c>
      <c r="F77" s="291" t="s">
        <v>2166</v>
      </c>
      <c r="G77" s="298">
        <v>101.6</v>
      </c>
      <c r="H77" s="298">
        <v>3.6</v>
      </c>
    </row>
    <row r="78" spans="1:8" ht="15.75" customHeight="1" thickBot="1" x14ac:dyDescent="0.3">
      <c r="A78" s="291" t="s">
        <v>2484</v>
      </c>
      <c r="F78" s="291" t="s">
        <v>2167</v>
      </c>
      <c r="G78" s="298">
        <v>101.6</v>
      </c>
      <c r="H78" s="298">
        <v>4</v>
      </c>
    </row>
    <row r="79" spans="1:8" ht="15.75" customHeight="1" thickBot="1" x14ac:dyDescent="0.3">
      <c r="A79" s="291" t="s">
        <v>2485</v>
      </c>
      <c r="F79" s="291" t="s">
        <v>2168</v>
      </c>
      <c r="G79" s="298">
        <v>101.6</v>
      </c>
      <c r="H79" s="298">
        <v>4.5</v>
      </c>
    </row>
    <row r="80" spans="1:8" ht="15.75" customHeight="1" thickBot="1" x14ac:dyDescent="0.3">
      <c r="A80" s="291" t="s">
        <v>2486</v>
      </c>
      <c r="F80" s="291" t="s">
        <v>2169</v>
      </c>
      <c r="G80" s="298">
        <v>101.6</v>
      </c>
      <c r="H80" s="298">
        <v>5</v>
      </c>
    </row>
    <row r="81" spans="1:8" ht="15.75" customHeight="1" thickBot="1" x14ac:dyDescent="0.3">
      <c r="A81" s="291" t="s">
        <v>2487</v>
      </c>
      <c r="F81" s="291" t="s">
        <v>2170</v>
      </c>
      <c r="G81" s="298">
        <v>101.6</v>
      </c>
      <c r="H81" s="298">
        <v>5.6</v>
      </c>
    </row>
    <row r="82" spans="1:8" ht="15.75" customHeight="1" thickBot="1" x14ac:dyDescent="0.3">
      <c r="A82" s="291" t="s">
        <v>2488</v>
      </c>
      <c r="F82" s="291" t="s">
        <v>2171</v>
      </c>
      <c r="G82" s="298">
        <v>101.6</v>
      </c>
      <c r="H82" s="298">
        <v>6.3</v>
      </c>
    </row>
    <row r="83" spans="1:8" ht="15.75" customHeight="1" thickBot="1" x14ac:dyDescent="0.3">
      <c r="A83" s="291" t="s">
        <v>2489</v>
      </c>
      <c r="F83" s="291" t="s">
        <v>2172</v>
      </c>
      <c r="G83" s="298">
        <v>101.6</v>
      </c>
      <c r="H83" s="298">
        <v>7.1</v>
      </c>
    </row>
    <row r="84" spans="1:8" ht="15.75" customHeight="1" thickBot="1" x14ac:dyDescent="0.3">
      <c r="A84" s="291" t="s">
        <v>2490</v>
      </c>
      <c r="F84" s="291" t="s">
        <v>2173</v>
      </c>
      <c r="G84" s="298">
        <v>101.6</v>
      </c>
      <c r="H84" s="298">
        <v>8</v>
      </c>
    </row>
    <row r="85" spans="1:8" ht="15.75" customHeight="1" thickBot="1" x14ac:dyDescent="0.3">
      <c r="A85" s="291" t="s">
        <v>2491</v>
      </c>
      <c r="F85" s="291" t="s">
        <v>2174</v>
      </c>
      <c r="G85" s="298">
        <v>101.6</v>
      </c>
      <c r="H85" s="298">
        <v>8.8000000000000007</v>
      </c>
    </row>
    <row r="86" spans="1:8" ht="15.75" customHeight="1" thickBot="1" x14ac:dyDescent="0.3">
      <c r="A86" s="291" t="s">
        <v>2492</v>
      </c>
      <c r="F86" s="291" t="s">
        <v>2175</v>
      </c>
      <c r="G86" s="298">
        <v>101.6</v>
      </c>
      <c r="H86" s="298">
        <v>10</v>
      </c>
    </row>
    <row r="87" spans="1:8" ht="15.75" customHeight="1" thickBot="1" x14ac:dyDescent="0.3">
      <c r="A87" s="291" t="s">
        <v>2493</v>
      </c>
      <c r="F87" s="291" t="s">
        <v>2176</v>
      </c>
      <c r="G87" s="298">
        <v>101.6</v>
      </c>
      <c r="H87" s="298">
        <v>12.5</v>
      </c>
    </row>
    <row r="88" spans="1:8" ht="15.75" customHeight="1" thickBot="1" x14ac:dyDescent="0.3">
      <c r="A88" s="291" t="s">
        <v>2494</v>
      </c>
      <c r="F88" s="291" t="s">
        <v>2177</v>
      </c>
      <c r="G88" s="298">
        <v>101.6</v>
      </c>
      <c r="H88" s="298">
        <v>14.2</v>
      </c>
    </row>
    <row r="89" spans="1:8" ht="15.75" customHeight="1" thickBot="1" x14ac:dyDescent="0.3">
      <c r="A89" s="291" t="s">
        <v>2495</v>
      </c>
      <c r="F89" s="291" t="s">
        <v>2178</v>
      </c>
      <c r="G89" s="298">
        <v>108</v>
      </c>
      <c r="H89" s="298">
        <v>3.6</v>
      </c>
    </row>
    <row r="90" spans="1:8" ht="15.75" customHeight="1" thickBot="1" x14ac:dyDescent="0.3">
      <c r="A90" s="291" t="s">
        <v>2496</v>
      </c>
      <c r="F90" s="291" t="s">
        <v>2179</v>
      </c>
      <c r="G90" s="298">
        <v>114.3</v>
      </c>
      <c r="H90" s="298">
        <v>3.6</v>
      </c>
    </row>
    <row r="91" spans="1:8" ht="15.75" customHeight="1" thickBot="1" x14ac:dyDescent="0.3">
      <c r="A91" s="291" t="s">
        <v>2497</v>
      </c>
      <c r="F91" s="291" t="s">
        <v>2180</v>
      </c>
      <c r="G91" s="298">
        <v>114.3</v>
      </c>
      <c r="H91" s="298">
        <v>4</v>
      </c>
    </row>
    <row r="92" spans="1:8" ht="15.75" customHeight="1" thickBot="1" x14ac:dyDescent="0.3">
      <c r="A92" s="291" t="s">
        <v>2498</v>
      </c>
      <c r="F92" s="291" t="s">
        <v>2181</v>
      </c>
      <c r="G92" s="298">
        <v>114.3</v>
      </c>
      <c r="H92" s="298">
        <v>4.5</v>
      </c>
    </row>
    <row r="93" spans="1:8" ht="15.75" customHeight="1" thickBot="1" x14ac:dyDescent="0.3">
      <c r="A93" s="291" t="s">
        <v>2499</v>
      </c>
      <c r="F93" s="291" t="s">
        <v>2182</v>
      </c>
      <c r="G93" s="298">
        <v>114.3</v>
      </c>
      <c r="H93" s="298">
        <v>5</v>
      </c>
    </row>
    <row r="94" spans="1:8" ht="15.75" customHeight="1" thickBot="1" x14ac:dyDescent="0.3">
      <c r="A94" s="291" t="s">
        <v>2500</v>
      </c>
      <c r="F94" s="291" t="s">
        <v>2183</v>
      </c>
      <c r="G94" s="298">
        <v>114.3</v>
      </c>
      <c r="H94" s="298">
        <v>5.6</v>
      </c>
    </row>
    <row r="95" spans="1:8" ht="15.75" customHeight="1" thickBot="1" x14ac:dyDescent="0.3">
      <c r="A95" s="291" t="s">
        <v>2501</v>
      </c>
      <c r="F95" s="291" t="s">
        <v>2184</v>
      </c>
      <c r="G95" s="298">
        <v>114.3</v>
      </c>
      <c r="H95" s="298">
        <v>6.3</v>
      </c>
    </row>
    <row r="96" spans="1:8" ht="15.75" customHeight="1" thickBot="1" x14ac:dyDescent="0.3">
      <c r="A96" s="291" t="s">
        <v>2502</v>
      </c>
      <c r="F96" s="291" t="s">
        <v>2185</v>
      </c>
      <c r="G96" s="298">
        <v>114.3</v>
      </c>
      <c r="H96" s="298">
        <v>7.1</v>
      </c>
    </row>
    <row r="97" spans="1:8" ht="15.75" customHeight="1" thickBot="1" x14ac:dyDescent="0.3">
      <c r="A97" s="291" t="s">
        <v>2503</v>
      </c>
      <c r="F97" s="291" t="s">
        <v>2186</v>
      </c>
      <c r="G97" s="298">
        <v>114.3</v>
      </c>
      <c r="H97" s="298">
        <v>8</v>
      </c>
    </row>
    <row r="98" spans="1:8" ht="15.75" customHeight="1" thickBot="1" x14ac:dyDescent="0.3">
      <c r="A98" s="291" t="s">
        <v>2504</v>
      </c>
      <c r="F98" s="291" t="s">
        <v>2187</v>
      </c>
      <c r="G98" s="298">
        <v>114.3</v>
      </c>
      <c r="H98" s="298">
        <v>8.8000000000000007</v>
      </c>
    </row>
    <row r="99" spans="1:8" ht="15.75" customHeight="1" thickBot="1" x14ac:dyDescent="0.3">
      <c r="A99" s="291" t="s">
        <v>2505</v>
      </c>
      <c r="F99" s="291" t="s">
        <v>2188</v>
      </c>
      <c r="G99" s="298">
        <v>114.3</v>
      </c>
      <c r="H99" s="298">
        <v>10</v>
      </c>
    </row>
    <row r="100" spans="1:8" ht="15.75" customHeight="1" thickBot="1" x14ac:dyDescent="0.3">
      <c r="A100" s="291" t="s">
        <v>2506</v>
      </c>
      <c r="F100" s="291" t="s">
        <v>2189</v>
      </c>
      <c r="G100" s="298">
        <v>114.3</v>
      </c>
      <c r="H100" s="298">
        <v>12.5</v>
      </c>
    </row>
    <row r="101" spans="1:8" ht="15.75" customHeight="1" thickBot="1" x14ac:dyDescent="0.3">
      <c r="A101" s="291" t="s">
        <v>2507</v>
      </c>
      <c r="F101" s="291" t="s">
        <v>2190</v>
      </c>
      <c r="G101" s="298">
        <v>114.3</v>
      </c>
      <c r="H101" s="298">
        <v>14.2</v>
      </c>
    </row>
    <row r="102" spans="1:8" ht="15.75" customHeight="1" thickBot="1" x14ac:dyDescent="0.3">
      <c r="A102" s="291" t="s">
        <v>2508</v>
      </c>
      <c r="F102" s="291" t="s">
        <v>2191</v>
      </c>
      <c r="G102" s="298">
        <v>114.3</v>
      </c>
      <c r="H102" s="298">
        <v>16</v>
      </c>
    </row>
    <row r="103" spans="1:8" ht="15.75" customHeight="1" thickBot="1" x14ac:dyDescent="0.3">
      <c r="A103" s="291" t="s">
        <v>2509</v>
      </c>
      <c r="F103" s="291" t="s">
        <v>2192</v>
      </c>
      <c r="G103" s="298">
        <v>121</v>
      </c>
      <c r="H103" s="298">
        <v>4</v>
      </c>
    </row>
    <row r="104" spans="1:8" ht="15.75" customHeight="1" thickBot="1" x14ac:dyDescent="0.3">
      <c r="A104" s="291" t="s">
        <v>2510</v>
      </c>
      <c r="F104" s="291" t="s">
        <v>2193</v>
      </c>
      <c r="G104" s="298">
        <v>121</v>
      </c>
      <c r="H104" s="298">
        <v>5</v>
      </c>
    </row>
    <row r="105" spans="1:8" ht="15.75" customHeight="1" thickBot="1" x14ac:dyDescent="0.3">
      <c r="A105" s="291" t="s">
        <v>2511</v>
      </c>
      <c r="F105" s="291" t="s">
        <v>2194</v>
      </c>
      <c r="G105" s="298">
        <v>121</v>
      </c>
      <c r="H105" s="298">
        <v>5.6</v>
      </c>
    </row>
    <row r="106" spans="1:8" ht="15.75" customHeight="1" thickBot="1" x14ac:dyDescent="0.3">
      <c r="A106" s="291" t="s">
        <v>2512</v>
      </c>
      <c r="F106" s="291" t="s">
        <v>2195</v>
      </c>
      <c r="G106" s="298">
        <v>121</v>
      </c>
      <c r="H106" s="298">
        <v>6.3</v>
      </c>
    </row>
    <row r="107" spans="1:8" ht="15.75" customHeight="1" thickBot="1" x14ac:dyDescent="0.3">
      <c r="A107" s="291" t="s">
        <v>2513</v>
      </c>
      <c r="F107" s="291" t="s">
        <v>2196</v>
      </c>
      <c r="G107" s="298">
        <v>121</v>
      </c>
      <c r="H107" s="298">
        <v>7.1</v>
      </c>
    </row>
    <row r="108" spans="1:8" ht="15.75" customHeight="1" thickBot="1" x14ac:dyDescent="0.3">
      <c r="A108" s="291" t="s">
        <v>2514</v>
      </c>
      <c r="F108" s="291" t="s">
        <v>2197</v>
      </c>
      <c r="G108" s="298">
        <v>121</v>
      </c>
      <c r="H108" s="298">
        <v>8</v>
      </c>
    </row>
    <row r="109" spans="1:8" ht="15.75" customHeight="1" thickBot="1" x14ac:dyDescent="0.3">
      <c r="A109" s="291" t="s">
        <v>2515</v>
      </c>
      <c r="F109" s="291" t="s">
        <v>2198</v>
      </c>
      <c r="G109" s="298">
        <v>121</v>
      </c>
      <c r="H109" s="298">
        <v>8.8000000000000007</v>
      </c>
    </row>
    <row r="110" spans="1:8" ht="15.75" customHeight="1" thickBot="1" x14ac:dyDescent="0.3">
      <c r="A110" s="291" t="s">
        <v>2516</v>
      </c>
      <c r="F110" s="291" t="s">
        <v>2199</v>
      </c>
      <c r="G110" s="298">
        <v>121</v>
      </c>
      <c r="H110" s="298">
        <v>10</v>
      </c>
    </row>
    <row r="111" spans="1:8" ht="15.75" customHeight="1" thickBot="1" x14ac:dyDescent="0.3">
      <c r="A111" s="291" t="s">
        <v>2517</v>
      </c>
      <c r="F111" s="291" t="s">
        <v>2200</v>
      </c>
      <c r="G111" s="298">
        <v>121</v>
      </c>
      <c r="H111" s="298">
        <v>12.5</v>
      </c>
    </row>
    <row r="112" spans="1:8" ht="15.75" customHeight="1" thickBot="1" x14ac:dyDescent="0.3">
      <c r="A112" s="291" t="s">
        <v>2518</v>
      </c>
      <c r="F112" s="291" t="s">
        <v>2201</v>
      </c>
      <c r="G112" s="298">
        <v>121</v>
      </c>
      <c r="H112" s="298">
        <v>14.2</v>
      </c>
    </row>
    <row r="113" spans="1:8" ht="15.75" customHeight="1" thickBot="1" x14ac:dyDescent="0.3">
      <c r="A113" s="291" t="s">
        <v>2519</v>
      </c>
      <c r="F113" s="291" t="s">
        <v>2202</v>
      </c>
      <c r="G113" s="298">
        <v>121</v>
      </c>
      <c r="H113" s="298">
        <v>16</v>
      </c>
    </row>
    <row r="114" spans="1:8" ht="15.75" customHeight="1" thickBot="1" x14ac:dyDescent="0.3">
      <c r="A114" s="291" t="s">
        <v>2520</v>
      </c>
      <c r="F114" s="291" t="s">
        <v>2203</v>
      </c>
      <c r="G114" s="298">
        <v>127</v>
      </c>
      <c r="H114" s="298">
        <v>4</v>
      </c>
    </row>
    <row r="115" spans="1:8" ht="15.75" customHeight="1" thickBot="1" x14ac:dyDescent="0.3">
      <c r="A115" s="291" t="s">
        <v>2521</v>
      </c>
      <c r="F115" s="291" t="s">
        <v>2204</v>
      </c>
      <c r="G115" s="298">
        <v>133</v>
      </c>
      <c r="H115" s="298">
        <v>4</v>
      </c>
    </row>
    <row r="116" spans="1:8" ht="15.75" customHeight="1" thickBot="1" x14ac:dyDescent="0.3">
      <c r="A116" s="291" t="s">
        <v>2522</v>
      </c>
      <c r="F116" s="291" t="s">
        <v>2205</v>
      </c>
      <c r="G116" s="298">
        <v>133</v>
      </c>
      <c r="H116" s="298">
        <v>4.5</v>
      </c>
    </row>
    <row r="117" spans="1:8" ht="15.75" customHeight="1" thickBot="1" x14ac:dyDescent="0.3">
      <c r="A117" s="291" t="s">
        <v>2523</v>
      </c>
      <c r="F117" s="291" t="s">
        <v>2206</v>
      </c>
      <c r="G117" s="298">
        <v>133</v>
      </c>
      <c r="H117" s="298">
        <v>5</v>
      </c>
    </row>
    <row r="118" spans="1:8" ht="15.75" customHeight="1" thickBot="1" x14ac:dyDescent="0.3">
      <c r="A118" s="291" t="s">
        <v>2524</v>
      </c>
      <c r="F118" s="291" t="s">
        <v>2207</v>
      </c>
      <c r="G118" s="298">
        <v>133</v>
      </c>
      <c r="H118" s="298">
        <v>5.6</v>
      </c>
    </row>
    <row r="119" spans="1:8" ht="15.75" customHeight="1" thickBot="1" x14ac:dyDescent="0.3">
      <c r="A119" s="291" t="s">
        <v>2525</v>
      </c>
      <c r="F119" s="291" t="s">
        <v>2208</v>
      </c>
      <c r="G119" s="298">
        <v>133</v>
      </c>
      <c r="H119" s="298">
        <v>6.3</v>
      </c>
    </row>
    <row r="120" spans="1:8" ht="15.75" customHeight="1" thickBot="1" x14ac:dyDescent="0.3">
      <c r="A120" s="291" t="s">
        <v>2526</v>
      </c>
      <c r="F120" s="291" t="s">
        <v>2209</v>
      </c>
      <c r="G120" s="298">
        <v>133</v>
      </c>
      <c r="H120" s="298">
        <v>7.1</v>
      </c>
    </row>
    <row r="121" spans="1:8" ht="15.75" customHeight="1" thickBot="1" x14ac:dyDescent="0.3">
      <c r="A121" s="291" t="s">
        <v>2527</v>
      </c>
      <c r="F121" s="291" t="s">
        <v>2210</v>
      </c>
      <c r="G121" s="298">
        <v>133</v>
      </c>
      <c r="H121" s="298">
        <v>8</v>
      </c>
    </row>
    <row r="122" spans="1:8" ht="15.75" customHeight="1" thickBot="1" x14ac:dyDescent="0.3">
      <c r="A122" s="291" t="s">
        <v>2528</v>
      </c>
      <c r="F122" s="291" t="s">
        <v>2211</v>
      </c>
      <c r="G122" s="298">
        <v>133</v>
      </c>
      <c r="H122" s="298">
        <v>8.8000000000000007</v>
      </c>
    </row>
    <row r="123" spans="1:8" ht="15.75" customHeight="1" thickBot="1" x14ac:dyDescent="0.3">
      <c r="A123" s="291" t="s">
        <v>2529</v>
      </c>
      <c r="F123" s="291" t="s">
        <v>2212</v>
      </c>
      <c r="G123" s="298">
        <v>133</v>
      </c>
      <c r="H123" s="298">
        <v>10</v>
      </c>
    </row>
    <row r="124" spans="1:8" ht="15.75" customHeight="1" thickBot="1" x14ac:dyDescent="0.3">
      <c r="A124" s="291" t="s">
        <v>2530</v>
      </c>
      <c r="F124" s="291" t="s">
        <v>2213</v>
      </c>
      <c r="G124" s="298">
        <v>133</v>
      </c>
      <c r="H124" s="298">
        <v>12.5</v>
      </c>
    </row>
    <row r="125" spans="1:8" ht="15.75" customHeight="1" thickBot="1" x14ac:dyDescent="0.3">
      <c r="A125" s="291" t="s">
        <v>2531</v>
      </c>
      <c r="F125" s="291" t="s">
        <v>2214</v>
      </c>
      <c r="G125" s="298">
        <v>133</v>
      </c>
      <c r="H125" s="298">
        <v>14.2</v>
      </c>
    </row>
    <row r="126" spans="1:8" ht="15.75" customHeight="1" thickBot="1" x14ac:dyDescent="0.3">
      <c r="A126" s="291" t="s">
        <v>2532</v>
      </c>
      <c r="F126" s="291" t="s">
        <v>2215</v>
      </c>
      <c r="G126" s="298">
        <v>133</v>
      </c>
      <c r="H126" s="298">
        <v>16</v>
      </c>
    </row>
    <row r="127" spans="1:8" ht="15.75" customHeight="1" thickBot="1" x14ac:dyDescent="0.3">
      <c r="A127" s="291" t="s">
        <v>2533</v>
      </c>
      <c r="F127" s="291" t="s">
        <v>2216</v>
      </c>
      <c r="G127" s="298">
        <v>133</v>
      </c>
      <c r="H127" s="298">
        <v>17.5</v>
      </c>
    </row>
    <row r="128" spans="1:8" ht="15.75" customHeight="1" thickBot="1" x14ac:dyDescent="0.3">
      <c r="A128" s="291" t="s">
        <v>2534</v>
      </c>
      <c r="F128" s="291" t="s">
        <v>2217</v>
      </c>
      <c r="G128" s="298">
        <v>139.69999999999999</v>
      </c>
      <c r="H128" s="298">
        <v>4</v>
      </c>
    </row>
    <row r="129" spans="1:8" ht="15.75" customHeight="1" thickBot="1" x14ac:dyDescent="0.3">
      <c r="A129" s="291" t="s">
        <v>2535</v>
      </c>
      <c r="F129" s="291" t="s">
        <v>2218</v>
      </c>
      <c r="G129" s="298">
        <v>139.69999999999999</v>
      </c>
      <c r="H129" s="298">
        <v>4.5</v>
      </c>
    </row>
    <row r="130" spans="1:8" ht="15.75" customHeight="1" thickBot="1" x14ac:dyDescent="0.3">
      <c r="A130" s="291" t="s">
        <v>2536</v>
      </c>
      <c r="F130" s="291" t="s">
        <v>2219</v>
      </c>
      <c r="G130" s="298">
        <v>139.69999999999999</v>
      </c>
      <c r="H130" s="298">
        <v>5</v>
      </c>
    </row>
    <row r="131" spans="1:8" ht="15.75" customHeight="1" thickBot="1" x14ac:dyDescent="0.3">
      <c r="A131" s="291" t="s">
        <v>2537</v>
      </c>
      <c r="F131" s="291" t="s">
        <v>2220</v>
      </c>
      <c r="G131" s="298">
        <v>139.69999999999999</v>
      </c>
      <c r="H131" s="298">
        <v>5.6</v>
      </c>
    </row>
    <row r="132" spans="1:8" ht="15.75" customHeight="1" thickBot="1" x14ac:dyDescent="0.3">
      <c r="A132" s="291" t="s">
        <v>2538</v>
      </c>
      <c r="F132" s="291" t="s">
        <v>2221</v>
      </c>
      <c r="G132" s="298">
        <v>139.69999999999999</v>
      </c>
      <c r="H132" s="298">
        <v>6.3</v>
      </c>
    </row>
    <row r="133" spans="1:8" ht="15.75" customHeight="1" thickBot="1" x14ac:dyDescent="0.3">
      <c r="A133" s="291" t="s">
        <v>2539</v>
      </c>
      <c r="F133" s="291" t="s">
        <v>2222</v>
      </c>
      <c r="G133" s="298">
        <v>139.69999999999999</v>
      </c>
      <c r="H133" s="298">
        <v>7.1</v>
      </c>
    </row>
    <row r="134" spans="1:8" ht="15.75" customHeight="1" thickBot="1" x14ac:dyDescent="0.3">
      <c r="A134" s="291" t="s">
        <v>2540</v>
      </c>
      <c r="F134" s="291" t="s">
        <v>2223</v>
      </c>
      <c r="G134" s="298">
        <v>139.69999999999999</v>
      </c>
      <c r="H134" s="298">
        <v>8</v>
      </c>
    </row>
    <row r="135" spans="1:8" ht="15.75" customHeight="1" thickBot="1" x14ac:dyDescent="0.3">
      <c r="A135" s="291" t="s">
        <v>2541</v>
      </c>
      <c r="F135" s="291" t="s">
        <v>2224</v>
      </c>
      <c r="G135" s="298">
        <v>139.69999999999999</v>
      </c>
      <c r="H135" s="298">
        <v>8.8000000000000007</v>
      </c>
    </row>
    <row r="136" spans="1:8" ht="15.75" customHeight="1" thickBot="1" x14ac:dyDescent="0.3">
      <c r="A136" s="291" t="s">
        <v>2542</v>
      </c>
      <c r="F136" s="291" t="s">
        <v>2225</v>
      </c>
      <c r="G136" s="298">
        <v>139.69999999999999</v>
      </c>
      <c r="H136" s="298">
        <v>10</v>
      </c>
    </row>
    <row r="137" spans="1:8" ht="15.75" customHeight="1" thickBot="1" x14ac:dyDescent="0.3">
      <c r="A137" s="291" t="s">
        <v>2543</v>
      </c>
      <c r="F137" s="291" t="s">
        <v>2226</v>
      </c>
      <c r="G137" s="298">
        <v>139.69999999999999</v>
      </c>
      <c r="H137" s="298">
        <v>12.5</v>
      </c>
    </row>
    <row r="138" spans="1:8" ht="15.75" customHeight="1" thickBot="1" x14ac:dyDescent="0.3">
      <c r="A138" s="291" t="s">
        <v>2544</v>
      </c>
      <c r="F138" s="291" t="s">
        <v>2227</v>
      </c>
      <c r="G138" s="298">
        <v>139.69999999999999</v>
      </c>
      <c r="H138" s="298">
        <v>14.2</v>
      </c>
    </row>
    <row r="139" spans="1:8" ht="15.75" customHeight="1" thickBot="1" x14ac:dyDescent="0.3">
      <c r="A139" s="291" t="s">
        <v>2545</v>
      </c>
      <c r="F139" s="291" t="s">
        <v>2228</v>
      </c>
      <c r="G139" s="298">
        <v>139.69999999999999</v>
      </c>
      <c r="H139" s="298">
        <v>16</v>
      </c>
    </row>
    <row r="140" spans="1:8" ht="15.75" customHeight="1" thickBot="1" x14ac:dyDescent="0.3">
      <c r="A140" s="291" t="s">
        <v>2546</v>
      </c>
      <c r="F140" s="291" t="s">
        <v>2229</v>
      </c>
      <c r="G140" s="298">
        <v>139.69999999999999</v>
      </c>
      <c r="H140" s="298">
        <v>17.5</v>
      </c>
    </row>
    <row r="141" spans="1:8" ht="15.75" customHeight="1" thickBot="1" x14ac:dyDescent="0.3">
      <c r="A141" s="291" t="s">
        <v>2547</v>
      </c>
      <c r="F141" s="291" t="s">
        <v>2230</v>
      </c>
      <c r="G141" s="298">
        <v>152.4</v>
      </c>
      <c r="H141" s="298">
        <v>4.5</v>
      </c>
    </row>
    <row r="142" spans="1:8" ht="15.75" customHeight="1" thickBot="1" x14ac:dyDescent="0.3">
      <c r="A142" s="291" t="s">
        <v>2548</v>
      </c>
      <c r="F142" s="291" t="s">
        <v>2231</v>
      </c>
      <c r="G142" s="298">
        <v>159</v>
      </c>
      <c r="H142" s="298">
        <v>4.5</v>
      </c>
    </row>
    <row r="143" spans="1:8" ht="15.75" customHeight="1" thickBot="1" x14ac:dyDescent="0.3">
      <c r="A143" s="291" t="s">
        <v>2549</v>
      </c>
      <c r="F143" s="291" t="s">
        <v>2232</v>
      </c>
      <c r="G143" s="298">
        <v>159</v>
      </c>
      <c r="H143" s="298">
        <v>5</v>
      </c>
    </row>
    <row r="144" spans="1:8" ht="15.75" customHeight="1" thickBot="1" x14ac:dyDescent="0.3">
      <c r="A144" s="291" t="s">
        <v>2550</v>
      </c>
      <c r="F144" s="291" t="s">
        <v>2233</v>
      </c>
      <c r="G144" s="298">
        <v>159</v>
      </c>
      <c r="H144" s="298">
        <v>5.6</v>
      </c>
    </row>
    <row r="145" spans="1:8" ht="15.75" customHeight="1" thickBot="1" x14ac:dyDescent="0.3">
      <c r="A145" s="291" t="s">
        <v>2551</v>
      </c>
      <c r="F145" s="291" t="s">
        <v>2234</v>
      </c>
      <c r="G145" s="298">
        <v>159</v>
      </c>
      <c r="H145" s="298">
        <v>6.3</v>
      </c>
    </row>
    <row r="146" spans="1:8" ht="15.75" customHeight="1" thickBot="1" x14ac:dyDescent="0.3">
      <c r="A146" s="291" t="s">
        <v>2552</v>
      </c>
      <c r="F146" s="291" t="s">
        <v>2235</v>
      </c>
      <c r="G146" s="298">
        <v>159</v>
      </c>
      <c r="H146" s="298">
        <v>7.1</v>
      </c>
    </row>
    <row r="147" spans="1:8" ht="15.75" customHeight="1" thickBot="1" x14ac:dyDescent="0.3">
      <c r="A147" s="291" t="s">
        <v>2553</v>
      </c>
      <c r="F147" s="291" t="s">
        <v>2236</v>
      </c>
      <c r="G147" s="298">
        <v>159</v>
      </c>
      <c r="H147" s="298">
        <v>8</v>
      </c>
    </row>
    <row r="148" spans="1:8" ht="15.75" customHeight="1" thickBot="1" x14ac:dyDescent="0.3">
      <c r="A148" s="291" t="s">
        <v>2554</v>
      </c>
      <c r="F148" s="291" t="s">
        <v>2237</v>
      </c>
      <c r="G148" s="298">
        <v>159</v>
      </c>
      <c r="H148" s="298">
        <v>8.8000000000000007</v>
      </c>
    </row>
    <row r="149" spans="1:8" ht="15.75" customHeight="1" thickBot="1" x14ac:dyDescent="0.3">
      <c r="A149" s="291" t="s">
        <v>2555</v>
      </c>
      <c r="F149" s="291" t="s">
        <v>2238</v>
      </c>
      <c r="G149" s="298">
        <v>159</v>
      </c>
      <c r="H149" s="298">
        <v>10</v>
      </c>
    </row>
    <row r="150" spans="1:8" ht="15.75" customHeight="1" thickBot="1" x14ac:dyDescent="0.3">
      <c r="A150" s="291" t="s">
        <v>2556</v>
      </c>
      <c r="F150" s="291" t="s">
        <v>2239</v>
      </c>
      <c r="G150" s="298">
        <v>159</v>
      </c>
      <c r="H150" s="298">
        <v>12.5</v>
      </c>
    </row>
    <row r="151" spans="1:8" ht="15.75" customHeight="1" thickBot="1" x14ac:dyDescent="0.3">
      <c r="A151" s="291" t="s">
        <v>2557</v>
      </c>
      <c r="F151" s="291" t="s">
        <v>2240</v>
      </c>
      <c r="G151" s="298">
        <v>159</v>
      </c>
      <c r="H151" s="298">
        <v>14.2</v>
      </c>
    </row>
    <row r="152" spans="1:8" ht="15.75" customHeight="1" thickBot="1" x14ac:dyDescent="0.3">
      <c r="A152" s="291" t="s">
        <v>2558</v>
      </c>
      <c r="F152" s="291" t="s">
        <v>2241</v>
      </c>
      <c r="G152" s="298">
        <v>159</v>
      </c>
      <c r="H152" s="298">
        <v>16</v>
      </c>
    </row>
    <row r="153" spans="1:8" ht="15.75" customHeight="1" thickBot="1" x14ac:dyDescent="0.3">
      <c r="A153" s="291" t="s">
        <v>2559</v>
      </c>
      <c r="F153" s="291" t="s">
        <v>2242</v>
      </c>
      <c r="G153" s="298">
        <v>159</v>
      </c>
      <c r="H153" s="298">
        <v>17.5</v>
      </c>
    </row>
    <row r="154" spans="1:8" ht="15.75" customHeight="1" thickBot="1" x14ac:dyDescent="0.3">
      <c r="A154" s="291" t="s">
        <v>2560</v>
      </c>
      <c r="F154" s="291" t="s">
        <v>2243</v>
      </c>
      <c r="G154" s="298">
        <v>159</v>
      </c>
      <c r="H154" s="298">
        <v>20</v>
      </c>
    </row>
    <row r="155" spans="1:8" ht="15.75" customHeight="1" thickBot="1" x14ac:dyDescent="0.3">
      <c r="A155" s="291" t="s">
        <v>2561</v>
      </c>
      <c r="F155" s="291" t="s">
        <v>2244</v>
      </c>
      <c r="G155" s="298">
        <v>159</v>
      </c>
      <c r="H155" s="298">
        <v>22.2</v>
      </c>
    </row>
    <row r="156" spans="1:8" ht="15.75" customHeight="1" thickBot="1" x14ac:dyDescent="0.3">
      <c r="A156" s="291" t="s">
        <v>2562</v>
      </c>
      <c r="F156" s="291" t="s">
        <v>2245</v>
      </c>
      <c r="G156" s="298">
        <v>165.1</v>
      </c>
      <c r="H156" s="298">
        <v>4.5</v>
      </c>
    </row>
    <row r="157" spans="1:8" ht="15.75" customHeight="1" thickBot="1" x14ac:dyDescent="0.3">
      <c r="A157" s="291" t="s">
        <v>2563</v>
      </c>
      <c r="F157" s="291" t="s">
        <v>2246</v>
      </c>
      <c r="G157" s="298">
        <v>168.3</v>
      </c>
      <c r="H157" s="298">
        <v>4.5</v>
      </c>
    </row>
    <row r="158" spans="1:8" ht="15.75" customHeight="1" thickBot="1" x14ac:dyDescent="0.3">
      <c r="A158" s="291" t="s">
        <v>2564</v>
      </c>
      <c r="F158" s="291" t="s">
        <v>2247</v>
      </c>
      <c r="G158" s="298">
        <v>168.3</v>
      </c>
      <c r="H158" s="298">
        <v>5</v>
      </c>
    </row>
    <row r="159" spans="1:8" ht="15.75" customHeight="1" thickBot="1" x14ac:dyDescent="0.3">
      <c r="A159" s="291" t="s">
        <v>2565</v>
      </c>
      <c r="F159" s="291" t="s">
        <v>2248</v>
      </c>
      <c r="G159" s="298">
        <v>168.3</v>
      </c>
      <c r="H159" s="298">
        <v>5.6</v>
      </c>
    </row>
    <row r="160" spans="1:8" ht="15.75" customHeight="1" thickBot="1" x14ac:dyDescent="0.3">
      <c r="A160" s="291" t="s">
        <v>2566</v>
      </c>
      <c r="F160" s="291" t="s">
        <v>2249</v>
      </c>
      <c r="G160" s="298">
        <v>168.3</v>
      </c>
      <c r="H160" s="298">
        <v>6.3</v>
      </c>
    </row>
    <row r="161" spans="1:8" ht="15.75" customHeight="1" thickBot="1" x14ac:dyDescent="0.3">
      <c r="A161" s="291" t="s">
        <v>2567</v>
      </c>
      <c r="F161" s="291" t="s">
        <v>2250</v>
      </c>
      <c r="G161" s="298">
        <v>168.3</v>
      </c>
      <c r="H161" s="298">
        <v>7.1</v>
      </c>
    </row>
    <row r="162" spans="1:8" ht="15.75" customHeight="1" thickBot="1" x14ac:dyDescent="0.3">
      <c r="A162" s="291" t="s">
        <v>2568</v>
      </c>
      <c r="F162" s="291" t="s">
        <v>2251</v>
      </c>
      <c r="G162" s="298">
        <v>168.3</v>
      </c>
      <c r="H162" s="298">
        <v>8</v>
      </c>
    </row>
    <row r="163" spans="1:8" ht="15.75" customHeight="1" thickBot="1" x14ac:dyDescent="0.3">
      <c r="A163" s="291" t="s">
        <v>2569</v>
      </c>
      <c r="F163" s="291" t="s">
        <v>2252</v>
      </c>
      <c r="G163" s="298">
        <v>168.3</v>
      </c>
      <c r="H163" s="298">
        <v>8.8000000000000007</v>
      </c>
    </row>
    <row r="164" spans="1:8" ht="15.75" customHeight="1" thickBot="1" x14ac:dyDescent="0.3">
      <c r="A164" s="291" t="s">
        <v>2570</v>
      </c>
      <c r="F164" s="291" t="s">
        <v>2253</v>
      </c>
      <c r="G164" s="298">
        <v>168.3</v>
      </c>
      <c r="H164" s="298">
        <v>10</v>
      </c>
    </row>
    <row r="165" spans="1:8" ht="15.75" customHeight="1" thickBot="1" x14ac:dyDescent="0.3">
      <c r="A165" s="291" t="s">
        <v>2571</v>
      </c>
      <c r="F165" s="291" t="s">
        <v>2254</v>
      </c>
      <c r="G165" s="298">
        <v>168.3</v>
      </c>
      <c r="H165" s="298">
        <v>12.5</v>
      </c>
    </row>
    <row r="166" spans="1:8" ht="15.75" customHeight="1" thickBot="1" x14ac:dyDescent="0.3">
      <c r="A166" s="291" t="s">
        <v>2572</v>
      </c>
      <c r="F166" s="291" t="s">
        <v>2255</v>
      </c>
      <c r="G166" s="298">
        <v>168.3</v>
      </c>
      <c r="H166" s="298">
        <v>14.2</v>
      </c>
    </row>
    <row r="167" spans="1:8" ht="15.75" customHeight="1" thickBot="1" x14ac:dyDescent="0.3">
      <c r="A167" s="291" t="s">
        <v>2573</v>
      </c>
      <c r="F167" s="291" t="s">
        <v>2256</v>
      </c>
      <c r="G167" s="298">
        <v>168.3</v>
      </c>
      <c r="H167" s="298">
        <v>16</v>
      </c>
    </row>
    <row r="168" spans="1:8" ht="15.75" customHeight="1" thickBot="1" x14ac:dyDescent="0.3">
      <c r="A168" s="291" t="s">
        <v>2574</v>
      </c>
      <c r="F168" s="291" t="s">
        <v>2257</v>
      </c>
      <c r="G168" s="298">
        <v>168.3</v>
      </c>
      <c r="H168" s="298">
        <v>17.5</v>
      </c>
    </row>
    <row r="169" spans="1:8" ht="15.75" customHeight="1" thickBot="1" x14ac:dyDescent="0.3">
      <c r="A169" s="291" t="s">
        <v>2575</v>
      </c>
      <c r="F169" s="291" t="s">
        <v>2258</v>
      </c>
      <c r="G169" s="298">
        <v>168.3</v>
      </c>
      <c r="H169" s="298">
        <v>20</v>
      </c>
    </row>
    <row r="170" spans="1:8" ht="15.75" customHeight="1" thickBot="1" x14ac:dyDescent="0.3">
      <c r="A170" s="291" t="s">
        <v>2576</v>
      </c>
      <c r="F170" s="291" t="s">
        <v>2259</v>
      </c>
      <c r="G170" s="298">
        <v>168.3</v>
      </c>
      <c r="H170" s="298">
        <v>22.2</v>
      </c>
    </row>
    <row r="171" spans="1:8" ht="15.75" customHeight="1" thickBot="1" x14ac:dyDescent="0.3">
      <c r="A171" s="291" t="s">
        <v>2577</v>
      </c>
      <c r="F171" s="291" t="s">
        <v>2260</v>
      </c>
      <c r="G171" s="298">
        <v>177.8</v>
      </c>
      <c r="H171" s="298">
        <v>5</v>
      </c>
    </row>
    <row r="172" spans="1:8" ht="15.75" customHeight="1" thickBot="1" x14ac:dyDescent="0.3">
      <c r="A172" s="291" t="s">
        <v>2578</v>
      </c>
      <c r="F172" s="291" t="s">
        <v>2261</v>
      </c>
      <c r="G172" s="298">
        <v>193.7</v>
      </c>
      <c r="H172" s="298">
        <v>5.4</v>
      </c>
    </row>
    <row r="173" spans="1:8" ht="15.75" customHeight="1" thickBot="1" x14ac:dyDescent="0.3">
      <c r="A173" s="291" t="s">
        <v>2579</v>
      </c>
      <c r="F173" s="291" t="s">
        <v>2262</v>
      </c>
      <c r="G173" s="298">
        <v>193.7</v>
      </c>
      <c r="H173" s="298">
        <v>5.6</v>
      </c>
    </row>
    <row r="174" spans="1:8" ht="15.75" customHeight="1" thickBot="1" x14ac:dyDescent="0.3">
      <c r="A174" s="291" t="s">
        <v>2580</v>
      </c>
      <c r="F174" s="291" t="s">
        <v>2263</v>
      </c>
      <c r="G174" s="298">
        <v>193.7</v>
      </c>
      <c r="H174" s="298">
        <v>6.3</v>
      </c>
    </row>
    <row r="175" spans="1:8" ht="15.75" customHeight="1" thickBot="1" x14ac:dyDescent="0.3">
      <c r="A175" s="291" t="s">
        <v>2581</v>
      </c>
      <c r="F175" s="291" t="s">
        <v>2264</v>
      </c>
      <c r="G175" s="298">
        <v>193.7</v>
      </c>
      <c r="H175" s="298">
        <v>7.1</v>
      </c>
    </row>
    <row r="176" spans="1:8" ht="15.75" customHeight="1" thickBot="1" x14ac:dyDescent="0.3">
      <c r="A176" s="291" t="s">
        <v>2582</v>
      </c>
      <c r="F176" s="291" t="s">
        <v>2265</v>
      </c>
      <c r="G176" s="298">
        <v>193.7</v>
      </c>
      <c r="H176" s="298">
        <v>8</v>
      </c>
    </row>
    <row r="177" spans="1:8" ht="15.75" customHeight="1" thickBot="1" x14ac:dyDescent="0.3">
      <c r="A177" s="291" t="s">
        <v>2583</v>
      </c>
      <c r="F177" s="291" t="s">
        <v>2266</v>
      </c>
      <c r="G177" s="298">
        <v>193.7</v>
      </c>
      <c r="H177" s="298">
        <v>8.8000000000000007</v>
      </c>
    </row>
    <row r="178" spans="1:8" ht="15.75" customHeight="1" thickBot="1" x14ac:dyDescent="0.3">
      <c r="A178" s="291" t="s">
        <v>2584</v>
      </c>
      <c r="F178" s="291" t="s">
        <v>2267</v>
      </c>
      <c r="G178" s="298">
        <v>193.7</v>
      </c>
      <c r="H178" s="298">
        <v>10</v>
      </c>
    </row>
    <row r="179" spans="1:8" ht="15.75" customHeight="1" thickBot="1" x14ac:dyDescent="0.3">
      <c r="A179" s="291" t="s">
        <v>2585</v>
      </c>
      <c r="F179" s="291" t="s">
        <v>2268</v>
      </c>
      <c r="G179" s="298">
        <v>193.7</v>
      </c>
      <c r="H179" s="298">
        <v>12.5</v>
      </c>
    </row>
    <row r="180" spans="1:8" ht="15.75" customHeight="1" thickBot="1" x14ac:dyDescent="0.3">
      <c r="A180" s="291" t="s">
        <v>2586</v>
      </c>
      <c r="F180" s="291" t="s">
        <v>2269</v>
      </c>
      <c r="G180" s="298">
        <v>193.7</v>
      </c>
      <c r="H180" s="298">
        <v>14.2</v>
      </c>
    </row>
    <row r="181" spans="1:8" ht="15.75" customHeight="1" thickBot="1" x14ac:dyDescent="0.3">
      <c r="A181" s="291" t="s">
        <v>2587</v>
      </c>
      <c r="F181" s="291" t="s">
        <v>2270</v>
      </c>
      <c r="G181" s="298">
        <v>193.7</v>
      </c>
      <c r="H181" s="298">
        <v>16</v>
      </c>
    </row>
    <row r="182" spans="1:8" ht="15.75" customHeight="1" thickBot="1" x14ac:dyDescent="0.3">
      <c r="A182" s="291" t="s">
        <v>2588</v>
      </c>
      <c r="F182" s="291" t="s">
        <v>2271</v>
      </c>
      <c r="G182" s="298">
        <v>193.7</v>
      </c>
      <c r="H182" s="298">
        <v>17.5</v>
      </c>
    </row>
    <row r="183" spans="1:8" ht="15.75" customHeight="1" thickBot="1" x14ac:dyDescent="0.3">
      <c r="A183" s="291" t="s">
        <v>2589</v>
      </c>
      <c r="F183" s="291" t="s">
        <v>2272</v>
      </c>
      <c r="G183" s="298">
        <v>193.7</v>
      </c>
      <c r="H183" s="298">
        <v>20</v>
      </c>
    </row>
    <row r="184" spans="1:8" ht="15.75" customHeight="1" thickBot="1" x14ac:dyDescent="0.3">
      <c r="A184" s="291" t="s">
        <v>2590</v>
      </c>
      <c r="F184" s="291" t="s">
        <v>2273</v>
      </c>
      <c r="G184" s="298">
        <v>193.7</v>
      </c>
      <c r="H184" s="298">
        <v>22.2</v>
      </c>
    </row>
    <row r="185" spans="1:8" ht="15.75" customHeight="1" thickBot="1" x14ac:dyDescent="0.3">
      <c r="A185" s="291" t="s">
        <v>2591</v>
      </c>
      <c r="F185" s="291" t="s">
        <v>2274</v>
      </c>
      <c r="G185" s="298">
        <v>193.7</v>
      </c>
      <c r="H185" s="298">
        <v>25</v>
      </c>
    </row>
    <row r="186" spans="1:8" ht="15.75" customHeight="1" thickBot="1" x14ac:dyDescent="0.3">
      <c r="A186" s="291" t="s">
        <v>2592</v>
      </c>
      <c r="F186" s="291" t="s">
        <v>2275</v>
      </c>
      <c r="G186" s="298">
        <v>219.1</v>
      </c>
      <c r="H186" s="298">
        <v>5.9</v>
      </c>
    </row>
    <row r="187" spans="1:8" ht="15.75" customHeight="1" thickBot="1" x14ac:dyDescent="0.3">
      <c r="A187" s="291" t="s">
        <v>2593</v>
      </c>
      <c r="F187" s="291" t="s">
        <v>2276</v>
      </c>
      <c r="G187" s="298">
        <v>219.1</v>
      </c>
      <c r="H187" s="298">
        <v>6.3</v>
      </c>
    </row>
    <row r="188" spans="1:8" ht="15.75" customHeight="1" thickBot="1" x14ac:dyDescent="0.3">
      <c r="A188" s="291" t="s">
        <v>2594</v>
      </c>
      <c r="F188" s="291" t="s">
        <v>2277</v>
      </c>
      <c r="G188" s="298">
        <v>219.1</v>
      </c>
      <c r="H188" s="298">
        <v>7.1</v>
      </c>
    </row>
    <row r="189" spans="1:8" ht="15.75" customHeight="1" thickBot="1" x14ac:dyDescent="0.3">
      <c r="A189" s="291" t="s">
        <v>2595</v>
      </c>
      <c r="F189" s="291" t="s">
        <v>2278</v>
      </c>
      <c r="G189" s="298">
        <v>219.1</v>
      </c>
      <c r="H189" s="298">
        <v>8</v>
      </c>
    </row>
    <row r="190" spans="1:8" ht="15.75" customHeight="1" thickBot="1" x14ac:dyDescent="0.3">
      <c r="A190" s="291" t="s">
        <v>2596</v>
      </c>
      <c r="F190" s="291" t="s">
        <v>2279</v>
      </c>
      <c r="G190" s="298">
        <v>219.1</v>
      </c>
      <c r="H190" s="298">
        <v>8.8000000000000007</v>
      </c>
    </row>
    <row r="191" spans="1:8" ht="15.75" customHeight="1" thickBot="1" x14ac:dyDescent="0.3">
      <c r="A191" s="291" t="s">
        <v>2597</v>
      </c>
      <c r="F191" s="291" t="s">
        <v>2280</v>
      </c>
      <c r="G191" s="298">
        <v>219.1</v>
      </c>
      <c r="H191" s="298">
        <v>10</v>
      </c>
    </row>
    <row r="192" spans="1:8" ht="15.75" customHeight="1" thickBot="1" x14ac:dyDescent="0.3">
      <c r="A192" s="291" t="s">
        <v>2598</v>
      </c>
      <c r="F192" s="291" t="s">
        <v>2281</v>
      </c>
      <c r="G192" s="298">
        <v>219.1</v>
      </c>
      <c r="H192" s="298">
        <v>12.5</v>
      </c>
    </row>
    <row r="193" spans="1:8" ht="15.75" customHeight="1" thickBot="1" x14ac:dyDescent="0.3">
      <c r="A193" s="291" t="s">
        <v>2599</v>
      </c>
      <c r="F193" s="291" t="s">
        <v>2282</v>
      </c>
      <c r="G193" s="298">
        <v>219.1</v>
      </c>
      <c r="H193" s="298">
        <v>14.2</v>
      </c>
    </row>
    <row r="194" spans="1:8" ht="15.75" customHeight="1" thickBot="1" x14ac:dyDescent="0.3">
      <c r="A194" s="291" t="s">
        <v>2600</v>
      </c>
      <c r="F194" s="291" t="s">
        <v>2283</v>
      </c>
      <c r="G194" s="298">
        <v>219.1</v>
      </c>
      <c r="H194" s="298">
        <v>16</v>
      </c>
    </row>
    <row r="195" spans="1:8" ht="15.75" customHeight="1" thickBot="1" x14ac:dyDescent="0.3">
      <c r="A195" s="291" t="s">
        <v>2601</v>
      </c>
      <c r="F195" s="291" t="s">
        <v>2284</v>
      </c>
      <c r="G195" s="298">
        <v>219.1</v>
      </c>
      <c r="H195" s="298">
        <v>17.5</v>
      </c>
    </row>
    <row r="196" spans="1:8" ht="15.75" customHeight="1" thickBot="1" x14ac:dyDescent="0.3">
      <c r="A196" s="291" t="s">
        <v>2602</v>
      </c>
      <c r="F196" s="291" t="s">
        <v>2285</v>
      </c>
      <c r="G196" s="298">
        <v>219.1</v>
      </c>
      <c r="H196" s="298">
        <v>20</v>
      </c>
    </row>
    <row r="197" spans="1:8" ht="15.75" customHeight="1" thickBot="1" x14ac:dyDescent="0.3">
      <c r="A197" s="291" t="s">
        <v>2603</v>
      </c>
      <c r="F197" s="291" t="s">
        <v>2286</v>
      </c>
      <c r="G197" s="298">
        <v>219.1</v>
      </c>
      <c r="H197" s="298">
        <v>22.2</v>
      </c>
    </row>
    <row r="198" spans="1:8" ht="15.75" customHeight="1" thickBot="1" x14ac:dyDescent="0.3">
      <c r="A198" s="291" t="s">
        <v>2604</v>
      </c>
      <c r="F198" s="291" t="s">
        <v>2287</v>
      </c>
      <c r="G198" s="298">
        <v>219.1</v>
      </c>
      <c r="H198" s="298">
        <v>25</v>
      </c>
    </row>
    <row r="199" spans="1:8" ht="15.75" customHeight="1" thickBot="1" x14ac:dyDescent="0.3">
      <c r="A199" s="291" t="s">
        <v>2605</v>
      </c>
      <c r="F199" s="291" t="s">
        <v>2288</v>
      </c>
      <c r="G199" s="298">
        <v>219.1</v>
      </c>
      <c r="H199" s="298">
        <v>28</v>
      </c>
    </row>
    <row r="200" spans="1:8" ht="15.75" customHeight="1" thickBot="1" x14ac:dyDescent="0.3">
      <c r="A200" s="291" t="s">
        <v>2606</v>
      </c>
      <c r="F200" s="291" t="s">
        <v>2289</v>
      </c>
      <c r="G200" s="298">
        <v>219.1</v>
      </c>
      <c r="H200" s="298">
        <v>30</v>
      </c>
    </row>
    <row r="201" spans="1:8" ht="15.75" customHeight="1" thickBot="1" x14ac:dyDescent="0.3">
      <c r="A201" s="291" t="s">
        <v>2607</v>
      </c>
      <c r="F201" s="291" t="s">
        <v>2290</v>
      </c>
      <c r="G201" s="298">
        <v>244.5</v>
      </c>
      <c r="H201" s="298">
        <v>6.3</v>
      </c>
    </row>
    <row r="202" spans="1:8" ht="15.75" customHeight="1" thickBot="1" x14ac:dyDescent="0.3">
      <c r="A202" s="291" t="s">
        <v>2608</v>
      </c>
      <c r="F202" s="291" t="s">
        <v>2291</v>
      </c>
      <c r="G202" s="298">
        <v>244.5</v>
      </c>
      <c r="H202" s="298">
        <v>7.1</v>
      </c>
    </row>
    <row r="203" spans="1:8" ht="15.75" customHeight="1" thickBot="1" x14ac:dyDescent="0.3">
      <c r="A203" s="291" t="s">
        <v>2609</v>
      </c>
      <c r="F203" s="291" t="s">
        <v>2292</v>
      </c>
      <c r="G203" s="298">
        <v>244.5</v>
      </c>
      <c r="H203" s="298">
        <v>8</v>
      </c>
    </row>
    <row r="204" spans="1:8" ht="15.75" customHeight="1" thickBot="1" x14ac:dyDescent="0.3">
      <c r="A204" s="291" t="s">
        <v>2610</v>
      </c>
      <c r="F204" s="291" t="s">
        <v>2293</v>
      </c>
      <c r="G204" s="298">
        <v>244.5</v>
      </c>
      <c r="H204" s="298">
        <v>8.8000000000000007</v>
      </c>
    </row>
    <row r="205" spans="1:8" ht="15.75" customHeight="1" thickBot="1" x14ac:dyDescent="0.3">
      <c r="A205" s="291" t="s">
        <v>2611</v>
      </c>
      <c r="F205" s="291" t="s">
        <v>2294</v>
      </c>
      <c r="G205" s="298">
        <v>244.5</v>
      </c>
      <c r="H205" s="298">
        <v>10</v>
      </c>
    </row>
    <row r="206" spans="1:8" ht="15.75" customHeight="1" thickBot="1" x14ac:dyDescent="0.3">
      <c r="A206" s="291" t="s">
        <v>2612</v>
      </c>
      <c r="F206" s="291" t="s">
        <v>2295</v>
      </c>
      <c r="G206" s="298">
        <v>244.5</v>
      </c>
      <c r="H206" s="298">
        <v>12.5</v>
      </c>
    </row>
    <row r="207" spans="1:8" ht="15.75" customHeight="1" thickBot="1" x14ac:dyDescent="0.3">
      <c r="A207" s="291" t="s">
        <v>2613</v>
      </c>
      <c r="F207" s="291" t="s">
        <v>2296</v>
      </c>
      <c r="G207" s="298">
        <v>244.5</v>
      </c>
      <c r="H207" s="298">
        <v>14.2</v>
      </c>
    </row>
    <row r="208" spans="1:8" ht="15.75" customHeight="1" thickBot="1" x14ac:dyDescent="0.3">
      <c r="A208" s="291" t="s">
        <v>2614</v>
      </c>
      <c r="F208" s="291" t="s">
        <v>2297</v>
      </c>
      <c r="G208" s="298">
        <v>244.5</v>
      </c>
      <c r="H208" s="298">
        <v>16</v>
      </c>
    </row>
    <row r="209" spans="1:8" ht="15.75" customHeight="1" thickBot="1" x14ac:dyDescent="0.3">
      <c r="A209" s="291" t="s">
        <v>2615</v>
      </c>
      <c r="F209" s="291" t="s">
        <v>2298</v>
      </c>
      <c r="G209" s="298">
        <v>244.5</v>
      </c>
      <c r="H209" s="298">
        <v>17.5</v>
      </c>
    </row>
    <row r="210" spans="1:8" ht="15.75" customHeight="1" thickBot="1" x14ac:dyDescent="0.3">
      <c r="A210" s="291" t="s">
        <v>2616</v>
      </c>
      <c r="F210" s="291" t="s">
        <v>2299</v>
      </c>
      <c r="G210" s="298">
        <v>244.5</v>
      </c>
      <c r="H210" s="298">
        <v>20</v>
      </c>
    </row>
    <row r="211" spans="1:8" ht="15.75" customHeight="1" thickBot="1" x14ac:dyDescent="0.3">
      <c r="A211" s="291" t="s">
        <v>2617</v>
      </c>
      <c r="F211" s="291" t="s">
        <v>2300</v>
      </c>
      <c r="G211" s="298">
        <v>244.5</v>
      </c>
      <c r="H211" s="298">
        <v>22.2</v>
      </c>
    </row>
    <row r="212" spans="1:8" ht="15.75" customHeight="1" thickBot="1" x14ac:dyDescent="0.3">
      <c r="A212" s="291" t="s">
        <v>2618</v>
      </c>
      <c r="F212" s="291" t="s">
        <v>2301</v>
      </c>
      <c r="G212" s="298">
        <v>244.5</v>
      </c>
      <c r="H212" s="298">
        <v>25</v>
      </c>
    </row>
    <row r="213" spans="1:8" ht="15.75" customHeight="1" thickBot="1" x14ac:dyDescent="0.3">
      <c r="A213" s="291" t="s">
        <v>2619</v>
      </c>
      <c r="F213" s="291" t="s">
        <v>2302</v>
      </c>
      <c r="G213" s="298">
        <v>244.5</v>
      </c>
      <c r="H213" s="298">
        <v>28</v>
      </c>
    </row>
    <row r="214" spans="1:8" ht="15.75" customHeight="1" thickBot="1" x14ac:dyDescent="0.3">
      <c r="A214" s="291" t="s">
        <v>2620</v>
      </c>
      <c r="F214" s="291" t="s">
        <v>2303</v>
      </c>
      <c r="G214" s="298">
        <v>244.5</v>
      </c>
      <c r="H214" s="298">
        <v>30</v>
      </c>
    </row>
    <row r="215" spans="1:8" ht="15.75" customHeight="1" thickBot="1" x14ac:dyDescent="0.3">
      <c r="A215" s="291" t="s">
        <v>2621</v>
      </c>
      <c r="F215" s="291" t="s">
        <v>2304</v>
      </c>
      <c r="G215" s="298">
        <v>244.5</v>
      </c>
      <c r="H215" s="298">
        <v>32</v>
      </c>
    </row>
    <row r="216" spans="1:8" ht="15.75" customHeight="1" thickBot="1" x14ac:dyDescent="0.3">
      <c r="A216" s="291" t="s">
        <v>2622</v>
      </c>
      <c r="F216" s="291" t="s">
        <v>2305</v>
      </c>
      <c r="G216" s="298">
        <v>267</v>
      </c>
      <c r="H216" s="298">
        <v>6.3</v>
      </c>
    </row>
    <row r="217" spans="1:8" ht="15.75" customHeight="1" thickBot="1" x14ac:dyDescent="0.3">
      <c r="A217" s="291" t="s">
        <v>2623</v>
      </c>
      <c r="F217" s="291" t="s">
        <v>2306</v>
      </c>
      <c r="G217" s="298">
        <v>273</v>
      </c>
      <c r="H217" s="298">
        <v>6.3</v>
      </c>
    </row>
    <row r="218" spans="1:8" ht="15.75" customHeight="1" thickBot="1" x14ac:dyDescent="0.3">
      <c r="A218" s="291" t="s">
        <v>2624</v>
      </c>
      <c r="F218" s="291" t="s">
        <v>2307</v>
      </c>
      <c r="G218" s="298">
        <v>273</v>
      </c>
      <c r="H218" s="298">
        <v>7.1</v>
      </c>
    </row>
    <row r="219" spans="1:8" ht="15.75" customHeight="1" thickBot="1" x14ac:dyDescent="0.3">
      <c r="A219" s="291" t="s">
        <v>2625</v>
      </c>
      <c r="F219" s="291" t="s">
        <v>2308</v>
      </c>
      <c r="G219" s="298">
        <v>273</v>
      </c>
      <c r="H219" s="298">
        <v>8</v>
      </c>
    </row>
    <row r="220" spans="1:8" ht="15.75" customHeight="1" thickBot="1" x14ac:dyDescent="0.3">
      <c r="A220" s="291" t="s">
        <v>2626</v>
      </c>
      <c r="F220" s="291" t="s">
        <v>2309</v>
      </c>
      <c r="G220" s="298">
        <v>273</v>
      </c>
      <c r="H220" s="298">
        <v>8.8000000000000007</v>
      </c>
    </row>
    <row r="221" spans="1:8" ht="15.75" customHeight="1" thickBot="1" x14ac:dyDescent="0.3">
      <c r="A221" s="291" t="s">
        <v>2627</v>
      </c>
      <c r="F221" s="291" t="s">
        <v>2310</v>
      </c>
      <c r="G221" s="298">
        <v>273</v>
      </c>
      <c r="H221" s="298">
        <v>10</v>
      </c>
    </row>
    <row r="222" spans="1:8" ht="15.75" customHeight="1" thickBot="1" x14ac:dyDescent="0.3">
      <c r="A222" s="291" t="s">
        <v>2628</v>
      </c>
      <c r="F222" s="291" t="s">
        <v>2311</v>
      </c>
      <c r="G222" s="298">
        <v>273</v>
      </c>
      <c r="H222" s="298">
        <v>12.5</v>
      </c>
    </row>
    <row r="223" spans="1:8" ht="15.75" customHeight="1" thickBot="1" x14ac:dyDescent="0.3">
      <c r="A223" s="291" t="s">
        <v>2629</v>
      </c>
      <c r="F223" s="291" t="s">
        <v>2312</v>
      </c>
      <c r="G223" s="298">
        <v>273</v>
      </c>
      <c r="H223" s="298">
        <v>14.2</v>
      </c>
    </row>
    <row r="224" spans="1:8" ht="15.75" customHeight="1" thickBot="1" x14ac:dyDescent="0.3">
      <c r="A224" s="291" t="s">
        <v>2630</v>
      </c>
      <c r="F224" s="291" t="s">
        <v>2313</v>
      </c>
      <c r="G224" s="298">
        <v>273</v>
      </c>
      <c r="H224" s="298">
        <v>16</v>
      </c>
    </row>
    <row r="225" spans="1:8" ht="15.75" customHeight="1" thickBot="1" x14ac:dyDescent="0.3">
      <c r="A225" s="291" t="s">
        <v>2631</v>
      </c>
      <c r="F225" s="291" t="s">
        <v>2314</v>
      </c>
      <c r="G225" s="298">
        <v>273</v>
      </c>
      <c r="H225" s="298">
        <v>17.5</v>
      </c>
    </row>
    <row r="226" spans="1:8" ht="15.75" customHeight="1" thickBot="1" x14ac:dyDescent="0.3">
      <c r="A226" s="291" t="s">
        <v>2632</v>
      </c>
      <c r="F226" s="291" t="s">
        <v>2315</v>
      </c>
      <c r="G226" s="298">
        <v>273</v>
      </c>
      <c r="H226" s="298">
        <v>20</v>
      </c>
    </row>
    <row r="227" spans="1:8" ht="15.75" customHeight="1" thickBot="1" x14ac:dyDescent="0.3">
      <c r="A227" s="291" t="s">
        <v>2633</v>
      </c>
      <c r="F227" s="291" t="s">
        <v>2316</v>
      </c>
      <c r="G227" s="298">
        <v>273</v>
      </c>
      <c r="H227" s="298">
        <v>22.2</v>
      </c>
    </row>
    <row r="228" spans="1:8" ht="15.75" customHeight="1" thickBot="1" x14ac:dyDescent="0.3">
      <c r="A228" s="291" t="s">
        <v>2634</v>
      </c>
      <c r="F228" s="291" t="s">
        <v>2317</v>
      </c>
      <c r="G228" s="298">
        <v>273</v>
      </c>
      <c r="H228" s="298">
        <v>25</v>
      </c>
    </row>
    <row r="229" spans="1:8" ht="15.75" customHeight="1" thickBot="1" x14ac:dyDescent="0.3">
      <c r="A229" s="291" t="s">
        <v>2635</v>
      </c>
      <c r="F229" s="291" t="s">
        <v>2318</v>
      </c>
      <c r="G229" s="298">
        <v>273</v>
      </c>
      <c r="H229" s="298">
        <v>28</v>
      </c>
    </row>
    <row r="230" spans="1:8" ht="15.75" customHeight="1" thickBot="1" x14ac:dyDescent="0.3">
      <c r="A230" s="291" t="s">
        <v>2636</v>
      </c>
      <c r="F230" s="291" t="s">
        <v>2319</v>
      </c>
      <c r="G230" s="298">
        <v>273</v>
      </c>
      <c r="H230" s="298">
        <v>30</v>
      </c>
    </row>
    <row r="231" spans="1:8" ht="15.75" customHeight="1" thickBot="1" x14ac:dyDescent="0.3">
      <c r="A231" s="291" t="s">
        <v>2637</v>
      </c>
      <c r="F231" s="291" t="s">
        <v>2320</v>
      </c>
      <c r="G231" s="298">
        <v>273</v>
      </c>
      <c r="H231" s="298">
        <v>32</v>
      </c>
    </row>
    <row r="232" spans="1:8" ht="15.75" customHeight="1" thickBot="1" x14ac:dyDescent="0.3">
      <c r="A232" s="291" t="s">
        <v>2638</v>
      </c>
      <c r="F232" s="291" t="s">
        <v>2321</v>
      </c>
      <c r="G232" s="298">
        <v>273</v>
      </c>
      <c r="H232" s="298">
        <v>36</v>
      </c>
    </row>
    <row r="233" spans="1:8" ht="15.75" customHeight="1" thickBot="1" x14ac:dyDescent="0.3">
      <c r="A233" s="291" t="s">
        <v>2639</v>
      </c>
      <c r="F233" s="291" t="s">
        <v>2322</v>
      </c>
      <c r="G233" s="298">
        <v>298.5</v>
      </c>
      <c r="H233" s="298">
        <v>7.1</v>
      </c>
    </row>
    <row r="234" spans="1:8" ht="15.75" customHeight="1" thickBot="1" x14ac:dyDescent="0.3">
      <c r="A234" s="291" t="s">
        <v>2640</v>
      </c>
      <c r="F234" s="291" t="s">
        <v>2323</v>
      </c>
      <c r="G234" s="298">
        <v>323.89999999999998</v>
      </c>
      <c r="H234" s="298">
        <v>7.1</v>
      </c>
    </row>
    <row r="235" spans="1:8" ht="15.75" customHeight="1" thickBot="1" x14ac:dyDescent="0.3">
      <c r="A235" s="291" t="s">
        <v>2641</v>
      </c>
      <c r="F235" s="291" t="s">
        <v>2324</v>
      </c>
      <c r="G235" s="298">
        <v>323.89999999999998</v>
      </c>
      <c r="H235" s="298">
        <v>8</v>
      </c>
    </row>
    <row r="236" spans="1:8" ht="15.75" customHeight="1" thickBot="1" x14ac:dyDescent="0.3">
      <c r="A236" s="291" t="s">
        <v>2642</v>
      </c>
      <c r="F236" s="291" t="s">
        <v>2325</v>
      </c>
      <c r="G236" s="298">
        <v>323.89999999999998</v>
      </c>
      <c r="H236" s="298">
        <v>8.8000000000000007</v>
      </c>
    </row>
    <row r="237" spans="1:8" ht="15.75" customHeight="1" thickBot="1" x14ac:dyDescent="0.3">
      <c r="A237" s="291" t="s">
        <v>2643</v>
      </c>
      <c r="F237" s="291" t="s">
        <v>2326</v>
      </c>
      <c r="G237" s="298">
        <v>323.89999999999998</v>
      </c>
      <c r="H237" s="298">
        <v>10</v>
      </c>
    </row>
    <row r="238" spans="1:8" ht="15.75" customHeight="1" thickBot="1" x14ac:dyDescent="0.3">
      <c r="A238" s="291" t="s">
        <v>2644</v>
      </c>
      <c r="F238" s="291" t="s">
        <v>2327</v>
      </c>
      <c r="G238" s="298">
        <v>323.89999999999998</v>
      </c>
      <c r="H238" s="298">
        <v>12.5</v>
      </c>
    </row>
    <row r="239" spans="1:8" ht="15.75" customHeight="1" thickBot="1" x14ac:dyDescent="0.3">
      <c r="A239" s="291" t="s">
        <v>2645</v>
      </c>
      <c r="F239" s="291" t="s">
        <v>2328</v>
      </c>
      <c r="G239" s="298">
        <v>323.89999999999998</v>
      </c>
      <c r="H239" s="298">
        <v>14.2</v>
      </c>
    </row>
    <row r="240" spans="1:8" ht="15.75" customHeight="1" thickBot="1" x14ac:dyDescent="0.3">
      <c r="A240" s="291" t="s">
        <v>2646</v>
      </c>
      <c r="F240" s="291" t="s">
        <v>2329</v>
      </c>
      <c r="G240" s="298">
        <v>323.89999999999998</v>
      </c>
      <c r="H240" s="298">
        <v>16</v>
      </c>
    </row>
    <row r="241" spans="1:8" ht="15.75" customHeight="1" thickBot="1" x14ac:dyDescent="0.3">
      <c r="A241" s="291" t="s">
        <v>2647</v>
      </c>
      <c r="F241" s="291" t="s">
        <v>2330</v>
      </c>
      <c r="G241" s="298">
        <v>323.89999999999998</v>
      </c>
      <c r="H241" s="298">
        <v>17.5</v>
      </c>
    </row>
    <row r="242" spans="1:8" ht="15.75" customHeight="1" thickBot="1" x14ac:dyDescent="0.3">
      <c r="A242" s="291" t="s">
        <v>2648</v>
      </c>
      <c r="F242" s="291" t="s">
        <v>2331</v>
      </c>
      <c r="G242" s="298">
        <v>323.89999999999998</v>
      </c>
      <c r="H242" s="298">
        <v>20</v>
      </c>
    </row>
    <row r="243" spans="1:8" ht="15.75" customHeight="1" thickBot="1" x14ac:dyDescent="0.3">
      <c r="A243" s="291" t="s">
        <v>2649</v>
      </c>
      <c r="F243" s="291" t="s">
        <v>2332</v>
      </c>
      <c r="G243" s="298">
        <v>323.89999999999998</v>
      </c>
      <c r="H243" s="298">
        <v>22.2</v>
      </c>
    </row>
    <row r="244" spans="1:8" ht="15.75" customHeight="1" thickBot="1" x14ac:dyDescent="0.3">
      <c r="A244" s="291" t="s">
        <v>2650</v>
      </c>
      <c r="F244" s="291" t="s">
        <v>2333</v>
      </c>
      <c r="G244" s="298">
        <v>323.89999999999998</v>
      </c>
      <c r="H244" s="298">
        <v>25</v>
      </c>
    </row>
    <row r="245" spans="1:8" ht="15.75" customHeight="1" thickBot="1" x14ac:dyDescent="0.3">
      <c r="A245" s="291" t="s">
        <v>2651</v>
      </c>
      <c r="F245" s="291" t="s">
        <v>2334</v>
      </c>
      <c r="G245" s="298">
        <v>323.89999999999998</v>
      </c>
      <c r="H245" s="298">
        <v>28</v>
      </c>
    </row>
    <row r="246" spans="1:8" ht="15.75" customHeight="1" thickBot="1" x14ac:dyDescent="0.3">
      <c r="A246" s="291" t="s">
        <v>2652</v>
      </c>
      <c r="F246" s="291" t="s">
        <v>2335</v>
      </c>
      <c r="G246" s="298">
        <v>323.89999999999998</v>
      </c>
      <c r="H246" s="298">
        <v>29</v>
      </c>
    </row>
    <row r="247" spans="1:8" ht="15.75" customHeight="1" thickBot="1" x14ac:dyDescent="0.3">
      <c r="A247" s="291" t="s">
        <v>2653</v>
      </c>
      <c r="F247" s="291" t="s">
        <v>2336</v>
      </c>
      <c r="G247" s="298">
        <v>323.89999999999998</v>
      </c>
      <c r="H247" s="298">
        <v>30</v>
      </c>
    </row>
    <row r="248" spans="1:8" ht="15.75" customHeight="1" thickBot="1" x14ac:dyDescent="0.3">
      <c r="A248" s="291" t="s">
        <v>2654</v>
      </c>
      <c r="F248" s="291" t="s">
        <v>2337</v>
      </c>
      <c r="G248" s="298">
        <v>323.89999999999998</v>
      </c>
      <c r="H248" s="298">
        <v>32</v>
      </c>
    </row>
    <row r="249" spans="1:8" ht="15.75" customHeight="1" thickBot="1" x14ac:dyDescent="0.3">
      <c r="A249" s="291" t="s">
        <v>2655</v>
      </c>
      <c r="F249" s="291" t="s">
        <v>2338</v>
      </c>
      <c r="G249" s="298">
        <v>323.89999999999998</v>
      </c>
      <c r="H249" s="298">
        <v>36</v>
      </c>
    </row>
    <row r="250" spans="1:8" ht="15.75" customHeight="1" thickBot="1" x14ac:dyDescent="0.3">
      <c r="A250" s="291" t="s">
        <v>2656</v>
      </c>
      <c r="F250" s="291" t="s">
        <v>2339</v>
      </c>
      <c r="G250" s="298">
        <v>323.89999999999998</v>
      </c>
      <c r="H250" s="298">
        <v>40</v>
      </c>
    </row>
    <row r="251" spans="1:8" ht="15.75" customHeight="1" thickBot="1" x14ac:dyDescent="0.3">
      <c r="A251" s="291" t="s">
        <v>2657</v>
      </c>
      <c r="F251" s="291" t="s">
        <v>2340</v>
      </c>
      <c r="G251" s="298">
        <v>355.6</v>
      </c>
      <c r="H251" s="298">
        <v>8</v>
      </c>
    </row>
    <row r="252" spans="1:8" ht="15.75" customHeight="1" thickBot="1" x14ac:dyDescent="0.3">
      <c r="A252" s="291" t="s">
        <v>2658</v>
      </c>
      <c r="F252" s="291" t="s">
        <v>2341</v>
      </c>
      <c r="G252" s="298">
        <v>355.6</v>
      </c>
      <c r="H252" s="298">
        <v>8.8000000000000007</v>
      </c>
    </row>
    <row r="253" spans="1:8" ht="15.75" customHeight="1" thickBot="1" x14ac:dyDescent="0.3">
      <c r="A253" s="291" t="s">
        <v>2659</v>
      </c>
      <c r="F253" s="291" t="s">
        <v>2342</v>
      </c>
      <c r="G253" s="298">
        <v>355.6</v>
      </c>
      <c r="H253" s="298">
        <v>10</v>
      </c>
    </row>
    <row r="254" spans="1:8" ht="15.75" customHeight="1" thickBot="1" x14ac:dyDescent="0.3">
      <c r="A254" s="291" t="s">
        <v>2660</v>
      </c>
      <c r="F254" s="291" t="s">
        <v>2343</v>
      </c>
      <c r="G254" s="298">
        <v>355.6</v>
      </c>
      <c r="H254" s="298">
        <v>12.5</v>
      </c>
    </row>
    <row r="255" spans="1:8" ht="15.75" customHeight="1" thickBot="1" x14ac:dyDescent="0.3">
      <c r="A255" s="291" t="s">
        <v>2661</v>
      </c>
      <c r="F255" s="291" t="s">
        <v>2344</v>
      </c>
      <c r="G255" s="298">
        <v>355.6</v>
      </c>
      <c r="H255" s="298">
        <v>14.2</v>
      </c>
    </row>
    <row r="256" spans="1:8" ht="15.75" customHeight="1" thickBot="1" x14ac:dyDescent="0.3">
      <c r="A256" s="291" t="s">
        <v>2662</v>
      </c>
      <c r="F256" s="291" t="s">
        <v>2345</v>
      </c>
      <c r="G256" s="298">
        <v>355.6</v>
      </c>
      <c r="H256" s="298">
        <v>16</v>
      </c>
    </row>
    <row r="257" spans="1:8" ht="15.75" customHeight="1" thickBot="1" x14ac:dyDescent="0.3">
      <c r="A257" s="291" t="s">
        <v>2663</v>
      </c>
      <c r="F257" s="291" t="s">
        <v>2346</v>
      </c>
      <c r="G257" s="298">
        <v>355.6</v>
      </c>
      <c r="H257" s="298">
        <v>17.5</v>
      </c>
    </row>
    <row r="258" spans="1:8" ht="15.75" customHeight="1" thickBot="1" x14ac:dyDescent="0.3">
      <c r="A258" s="291" t="s">
        <v>2664</v>
      </c>
      <c r="F258" s="291" t="s">
        <v>2347</v>
      </c>
      <c r="G258" s="298">
        <v>355.6</v>
      </c>
      <c r="H258" s="298">
        <v>20</v>
      </c>
    </row>
    <row r="259" spans="1:8" ht="15.75" customHeight="1" thickBot="1" x14ac:dyDescent="0.3">
      <c r="A259" s="291" t="s">
        <v>2665</v>
      </c>
      <c r="F259" s="291" t="s">
        <v>2348</v>
      </c>
      <c r="G259" s="298">
        <v>355.6</v>
      </c>
      <c r="H259" s="298">
        <v>22.2</v>
      </c>
    </row>
    <row r="260" spans="1:8" ht="15.75" customHeight="1" thickBot="1" x14ac:dyDescent="0.3">
      <c r="A260" s="291" t="s">
        <v>2666</v>
      </c>
      <c r="F260" s="291" t="s">
        <v>2349</v>
      </c>
      <c r="G260" s="298">
        <v>355.6</v>
      </c>
      <c r="H260" s="298">
        <v>25</v>
      </c>
    </row>
    <row r="261" spans="1:8" ht="15.75" customHeight="1" thickBot="1" x14ac:dyDescent="0.3">
      <c r="A261" s="291" t="s">
        <v>2667</v>
      </c>
      <c r="F261" s="291" t="s">
        <v>2350</v>
      </c>
      <c r="G261" s="298">
        <v>355.6</v>
      </c>
      <c r="H261" s="298">
        <v>28</v>
      </c>
    </row>
    <row r="262" spans="1:8" ht="15.75" customHeight="1" thickBot="1" x14ac:dyDescent="0.3">
      <c r="A262" s="291" t="s">
        <v>2668</v>
      </c>
      <c r="F262" s="291" t="s">
        <v>2351</v>
      </c>
      <c r="G262" s="298">
        <v>355.6</v>
      </c>
      <c r="H262" s="298">
        <v>30</v>
      </c>
    </row>
    <row r="263" spans="1:8" ht="15.75" customHeight="1" thickBot="1" x14ac:dyDescent="0.3">
      <c r="A263" s="291" t="s">
        <v>2669</v>
      </c>
      <c r="F263" s="291" t="s">
        <v>2352</v>
      </c>
      <c r="G263" s="298">
        <v>355.6</v>
      </c>
      <c r="H263" s="298">
        <v>32</v>
      </c>
    </row>
    <row r="264" spans="1:8" ht="15.75" customHeight="1" thickBot="1" x14ac:dyDescent="0.3">
      <c r="A264" s="291" t="s">
        <v>2670</v>
      </c>
      <c r="F264" s="291" t="s">
        <v>2353</v>
      </c>
      <c r="G264" s="298">
        <v>355.6</v>
      </c>
      <c r="H264" s="298">
        <v>36</v>
      </c>
    </row>
    <row r="265" spans="1:8" ht="15.75" customHeight="1" thickBot="1" x14ac:dyDescent="0.3">
      <c r="A265" s="291" t="s">
        <v>2671</v>
      </c>
      <c r="F265" s="291" t="s">
        <v>2354</v>
      </c>
      <c r="G265" s="298">
        <v>355.6</v>
      </c>
      <c r="H265" s="298">
        <v>40</v>
      </c>
    </row>
    <row r="266" spans="1:8" ht="15.75" customHeight="1" thickBot="1" x14ac:dyDescent="0.3">
      <c r="A266" s="291" t="s">
        <v>2672</v>
      </c>
      <c r="F266" s="291" t="s">
        <v>2355</v>
      </c>
      <c r="G266" s="298">
        <v>368</v>
      </c>
      <c r="H266" s="298">
        <v>8</v>
      </c>
    </row>
    <row r="267" spans="1:8" ht="15.75" customHeight="1" thickBot="1" x14ac:dyDescent="0.3">
      <c r="A267" s="291" t="s">
        <v>2673</v>
      </c>
      <c r="F267" s="291" t="s">
        <v>2356</v>
      </c>
      <c r="G267" s="298">
        <v>406.4</v>
      </c>
      <c r="H267" s="298">
        <v>8.8000000000000007</v>
      </c>
    </row>
    <row r="268" spans="1:8" ht="15.75" customHeight="1" thickBot="1" x14ac:dyDescent="0.3">
      <c r="A268" s="291" t="s">
        <v>2674</v>
      </c>
      <c r="F268" s="291" t="s">
        <v>2357</v>
      </c>
      <c r="G268" s="298">
        <v>406.4</v>
      </c>
      <c r="H268" s="298">
        <v>10</v>
      </c>
    </row>
    <row r="269" spans="1:8" ht="15.75" customHeight="1" thickBot="1" x14ac:dyDescent="0.3">
      <c r="A269" s="291" t="s">
        <v>2675</v>
      </c>
      <c r="F269" s="291" t="s">
        <v>2358</v>
      </c>
      <c r="G269" s="298">
        <v>406.4</v>
      </c>
      <c r="H269" s="298">
        <v>12.5</v>
      </c>
    </row>
    <row r="270" spans="1:8" ht="15.75" customHeight="1" thickBot="1" x14ac:dyDescent="0.3">
      <c r="A270" s="291" t="s">
        <v>2676</v>
      </c>
      <c r="F270" s="291" t="s">
        <v>2359</v>
      </c>
      <c r="G270" s="298">
        <v>406.4</v>
      </c>
      <c r="H270" s="298">
        <v>14.2</v>
      </c>
    </row>
    <row r="271" spans="1:8" ht="15.75" customHeight="1" thickBot="1" x14ac:dyDescent="0.3">
      <c r="A271" s="291" t="s">
        <v>2677</v>
      </c>
      <c r="F271" s="291" t="s">
        <v>2360</v>
      </c>
      <c r="G271" s="298">
        <v>406.4</v>
      </c>
      <c r="H271" s="298">
        <v>16</v>
      </c>
    </row>
    <row r="272" spans="1:8" ht="15.75" customHeight="1" thickBot="1" x14ac:dyDescent="0.3">
      <c r="A272" s="291" t="s">
        <v>2678</v>
      </c>
      <c r="F272" s="291" t="s">
        <v>2361</v>
      </c>
      <c r="G272" s="298">
        <v>406.4</v>
      </c>
      <c r="H272" s="298">
        <v>17.5</v>
      </c>
    </row>
    <row r="273" spans="1:8" ht="15.75" customHeight="1" thickBot="1" x14ac:dyDescent="0.3">
      <c r="A273" s="291" t="s">
        <v>2679</v>
      </c>
      <c r="F273" s="291" t="s">
        <v>2362</v>
      </c>
      <c r="G273" s="298">
        <v>406.4</v>
      </c>
      <c r="H273" s="298">
        <v>20</v>
      </c>
    </row>
    <row r="274" spans="1:8" ht="15.75" customHeight="1" thickBot="1" x14ac:dyDescent="0.3">
      <c r="A274" s="291" t="s">
        <v>2680</v>
      </c>
      <c r="F274" s="291" t="s">
        <v>2363</v>
      </c>
      <c r="G274" s="298">
        <v>406.4</v>
      </c>
      <c r="H274" s="298">
        <v>22.2</v>
      </c>
    </row>
    <row r="275" spans="1:8" ht="15.75" customHeight="1" thickBot="1" x14ac:dyDescent="0.3">
      <c r="A275" s="291" t="s">
        <v>2681</v>
      </c>
      <c r="F275" s="291" t="s">
        <v>2364</v>
      </c>
      <c r="G275" s="298">
        <v>406.4</v>
      </c>
      <c r="H275" s="298">
        <v>25</v>
      </c>
    </row>
    <row r="276" spans="1:8" ht="15.75" customHeight="1" thickBot="1" x14ac:dyDescent="0.3">
      <c r="A276" s="291" t="s">
        <v>2682</v>
      </c>
      <c r="F276" s="291" t="s">
        <v>2365</v>
      </c>
      <c r="G276" s="298">
        <v>406.4</v>
      </c>
      <c r="H276" s="298">
        <v>28</v>
      </c>
    </row>
    <row r="277" spans="1:8" ht="15.75" customHeight="1" thickBot="1" x14ac:dyDescent="0.3">
      <c r="A277" s="291" t="s">
        <v>2683</v>
      </c>
      <c r="F277" s="291" t="s">
        <v>2366</v>
      </c>
      <c r="G277" s="298">
        <v>406.4</v>
      </c>
      <c r="H277" s="298">
        <v>30</v>
      </c>
    </row>
    <row r="278" spans="1:8" ht="15.75" customHeight="1" thickBot="1" x14ac:dyDescent="0.3">
      <c r="A278" s="291" t="s">
        <v>2684</v>
      </c>
      <c r="F278" s="291" t="s">
        <v>2367</v>
      </c>
      <c r="G278" s="298">
        <v>406.4</v>
      </c>
      <c r="H278" s="298">
        <v>32</v>
      </c>
    </row>
    <row r="279" spans="1:8" ht="15.75" customHeight="1" thickBot="1" x14ac:dyDescent="0.3">
      <c r="A279" s="291" t="s">
        <v>2685</v>
      </c>
      <c r="F279" s="291" t="s">
        <v>2368</v>
      </c>
      <c r="G279" s="298">
        <v>406.4</v>
      </c>
      <c r="H279" s="298">
        <v>36</v>
      </c>
    </row>
    <row r="280" spans="1:8" ht="15.75" customHeight="1" thickBot="1" x14ac:dyDescent="0.3">
      <c r="A280" s="291" t="s">
        <v>2686</v>
      </c>
      <c r="F280" s="291" t="s">
        <v>2369</v>
      </c>
      <c r="G280" s="298">
        <v>406.4</v>
      </c>
      <c r="H280" s="298">
        <v>40</v>
      </c>
    </row>
    <row r="281" spans="1:8" ht="15.75" customHeight="1" thickBot="1" x14ac:dyDescent="0.3">
      <c r="A281" s="291" t="s">
        <v>2687</v>
      </c>
      <c r="F281" s="291" t="s">
        <v>2370</v>
      </c>
      <c r="G281" s="298">
        <v>419</v>
      </c>
      <c r="H281" s="298">
        <v>10</v>
      </c>
    </row>
    <row r="282" spans="1:8" ht="15.75" customHeight="1" thickBot="1" x14ac:dyDescent="0.3">
      <c r="A282" s="291" t="s">
        <v>2688</v>
      </c>
      <c r="F282" s="291" t="s">
        <v>2371</v>
      </c>
      <c r="G282" s="298">
        <v>457</v>
      </c>
      <c r="H282" s="298">
        <v>10</v>
      </c>
    </row>
    <row r="283" spans="1:8" ht="15.75" customHeight="1" thickBot="1" x14ac:dyDescent="0.3">
      <c r="A283" s="291" t="s">
        <v>2689</v>
      </c>
      <c r="F283" s="291" t="s">
        <v>2372</v>
      </c>
      <c r="G283" s="298">
        <v>457</v>
      </c>
      <c r="H283" s="298">
        <v>12.5</v>
      </c>
    </row>
    <row r="284" spans="1:8" ht="15.75" customHeight="1" thickBot="1" x14ac:dyDescent="0.3">
      <c r="A284" s="291" t="s">
        <v>2690</v>
      </c>
      <c r="F284" s="291" t="s">
        <v>2373</v>
      </c>
      <c r="G284" s="298">
        <v>457</v>
      </c>
      <c r="H284" s="298">
        <v>14.2</v>
      </c>
    </row>
    <row r="285" spans="1:8" ht="15.75" customHeight="1" thickBot="1" x14ac:dyDescent="0.3">
      <c r="A285" s="291" t="s">
        <v>2691</v>
      </c>
      <c r="F285" s="291" t="s">
        <v>2374</v>
      </c>
      <c r="G285" s="298">
        <v>457</v>
      </c>
      <c r="H285" s="298">
        <v>16</v>
      </c>
    </row>
    <row r="286" spans="1:8" ht="15.75" customHeight="1" thickBot="1" x14ac:dyDescent="0.3">
      <c r="A286" s="291" t="s">
        <v>2692</v>
      </c>
      <c r="F286" s="291" t="s">
        <v>2375</v>
      </c>
      <c r="G286" s="298">
        <v>457</v>
      </c>
      <c r="H286" s="298">
        <v>17.5</v>
      </c>
    </row>
    <row r="287" spans="1:8" ht="15.75" customHeight="1" thickBot="1" x14ac:dyDescent="0.3">
      <c r="A287" s="291" t="s">
        <v>2693</v>
      </c>
      <c r="F287" s="291" t="s">
        <v>2376</v>
      </c>
      <c r="G287" s="298">
        <v>457</v>
      </c>
      <c r="H287" s="298">
        <v>20</v>
      </c>
    </row>
    <row r="288" spans="1:8" ht="15.75" customHeight="1" thickBot="1" x14ac:dyDescent="0.3">
      <c r="A288" s="291" t="s">
        <v>2694</v>
      </c>
      <c r="F288" s="291" t="s">
        <v>2377</v>
      </c>
      <c r="G288" s="298">
        <v>457</v>
      </c>
      <c r="H288" s="298">
        <v>22.2</v>
      </c>
    </row>
    <row r="289" spans="1:8" ht="15.75" customHeight="1" thickBot="1" x14ac:dyDescent="0.3">
      <c r="A289" s="291" t="s">
        <v>2695</v>
      </c>
      <c r="F289" s="291" t="s">
        <v>2378</v>
      </c>
      <c r="G289" s="298">
        <v>457</v>
      </c>
      <c r="H289" s="298">
        <v>25</v>
      </c>
    </row>
    <row r="290" spans="1:8" ht="15.75" customHeight="1" thickBot="1" x14ac:dyDescent="0.3">
      <c r="A290" s="291" t="s">
        <v>2696</v>
      </c>
      <c r="F290" s="291" t="s">
        <v>2379</v>
      </c>
      <c r="G290" s="298">
        <v>457</v>
      </c>
      <c r="H290" s="298">
        <v>28</v>
      </c>
    </row>
    <row r="291" spans="1:8" ht="15.75" customHeight="1" thickBot="1" x14ac:dyDescent="0.3">
      <c r="A291" s="291" t="s">
        <v>2697</v>
      </c>
      <c r="F291" s="291" t="s">
        <v>2380</v>
      </c>
      <c r="G291" s="298">
        <v>457</v>
      </c>
      <c r="H291" s="298">
        <v>30</v>
      </c>
    </row>
    <row r="292" spans="1:8" ht="15.75" customHeight="1" thickBot="1" x14ac:dyDescent="0.3">
      <c r="A292" s="291" t="s">
        <v>2698</v>
      </c>
      <c r="F292" s="291" t="s">
        <v>2381</v>
      </c>
      <c r="G292" s="298">
        <v>457</v>
      </c>
      <c r="H292" s="298">
        <v>32</v>
      </c>
    </row>
    <row r="293" spans="1:8" ht="15.75" customHeight="1" thickBot="1" x14ac:dyDescent="0.3">
      <c r="A293" s="291" t="s">
        <v>2699</v>
      </c>
      <c r="F293" s="291" t="s">
        <v>2382</v>
      </c>
      <c r="G293" s="298">
        <v>457</v>
      </c>
      <c r="H293" s="298">
        <v>36</v>
      </c>
    </row>
    <row r="294" spans="1:8" ht="15.75" customHeight="1" thickBot="1" x14ac:dyDescent="0.3">
      <c r="A294" s="291" t="s">
        <v>2700</v>
      </c>
      <c r="F294" s="291" t="s">
        <v>2383</v>
      </c>
      <c r="G294" s="298">
        <v>457</v>
      </c>
      <c r="H294" s="298">
        <v>40</v>
      </c>
    </row>
    <row r="295" spans="1:8" ht="15.75" customHeight="1" thickBot="1" x14ac:dyDescent="0.3">
      <c r="A295" s="291" t="s">
        <v>2701</v>
      </c>
      <c r="F295" s="291" t="s">
        <v>2384</v>
      </c>
      <c r="G295" s="298">
        <v>457.2</v>
      </c>
      <c r="H295" s="298">
        <v>10</v>
      </c>
    </row>
    <row r="296" spans="1:8" ht="15.75" customHeight="1" thickBot="1" x14ac:dyDescent="0.3">
      <c r="A296" s="291" t="s">
        <v>2702</v>
      </c>
      <c r="F296" s="291" t="s">
        <v>2385</v>
      </c>
      <c r="G296" s="298">
        <v>508</v>
      </c>
      <c r="H296" s="298">
        <v>11</v>
      </c>
    </row>
    <row r="297" spans="1:8" ht="15.75" customHeight="1" thickBot="1" x14ac:dyDescent="0.3">
      <c r="A297" s="291" t="s">
        <v>2703</v>
      </c>
      <c r="F297" s="291" t="s">
        <v>2386</v>
      </c>
      <c r="G297" s="298">
        <v>508</v>
      </c>
      <c r="H297" s="298">
        <v>12.5</v>
      </c>
    </row>
    <row r="298" spans="1:8" ht="15.75" customHeight="1" thickBot="1" x14ac:dyDescent="0.3">
      <c r="A298" s="291" t="s">
        <v>2704</v>
      </c>
      <c r="F298" s="291" t="s">
        <v>2387</v>
      </c>
      <c r="G298" s="298">
        <v>508</v>
      </c>
      <c r="H298" s="298">
        <v>14.2</v>
      </c>
    </row>
    <row r="299" spans="1:8" ht="15.75" customHeight="1" thickBot="1" x14ac:dyDescent="0.3">
      <c r="A299" s="291" t="s">
        <v>2705</v>
      </c>
      <c r="F299" s="291" t="s">
        <v>2388</v>
      </c>
      <c r="G299" s="298">
        <v>508</v>
      </c>
      <c r="H299" s="298">
        <v>16</v>
      </c>
    </row>
    <row r="300" spans="1:8" ht="15.75" customHeight="1" thickBot="1" x14ac:dyDescent="0.3">
      <c r="A300" s="291" t="s">
        <v>2706</v>
      </c>
      <c r="F300" s="291" t="s">
        <v>2389</v>
      </c>
      <c r="G300" s="298">
        <v>508</v>
      </c>
      <c r="H300" s="298">
        <v>17.5</v>
      </c>
    </row>
    <row r="301" spans="1:8" ht="15.75" customHeight="1" thickBot="1" x14ac:dyDescent="0.3">
      <c r="A301" s="291" t="s">
        <v>2707</v>
      </c>
      <c r="F301" s="291" t="s">
        <v>2390</v>
      </c>
      <c r="G301" s="298">
        <v>508</v>
      </c>
      <c r="H301" s="298">
        <v>20</v>
      </c>
    </row>
    <row r="302" spans="1:8" ht="15.75" customHeight="1" thickBot="1" x14ac:dyDescent="0.3">
      <c r="A302" s="291" t="s">
        <v>2708</v>
      </c>
      <c r="F302" s="291" t="s">
        <v>2391</v>
      </c>
      <c r="G302" s="298">
        <v>508</v>
      </c>
      <c r="H302" s="298">
        <v>22.2</v>
      </c>
    </row>
    <row r="303" spans="1:8" ht="15.75" customHeight="1" thickBot="1" x14ac:dyDescent="0.3">
      <c r="A303" s="291" t="s">
        <v>2709</v>
      </c>
      <c r="F303" s="291" t="s">
        <v>2392</v>
      </c>
      <c r="G303" s="298">
        <v>508</v>
      </c>
      <c r="H303" s="298">
        <v>25</v>
      </c>
    </row>
    <row r="304" spans="1:8" ht="15.75" customHeight="1" thickBot="1" x14ac:dyDescent="0.3">
      <c r="A304" s="291" t="s">
        <v>2710</v>
      </c>
      <c r="F304" s="291" t="s">
        <v>2393</v>
      </c>
      <c r="G304" s="298">
        <v>508</v>
      </c>
      <c r="H304" s="298">
        <v>28</v>
      </c>
    </row>
    <row r="305" spans="1:8" ht="15.75" customHeight="1" thickBot="1" x14ac:dyDescent="0.3">
      <c r="A305" s="291" t="s">
        <v>2711</v>
      </c>
      <c r="F305" s="291" t="s">
        <v>2394</v>
      </c>
      <c r="G305" s="298">
        <v>508</v>
      </c>
      <c r="H305" s="298">
        <v>30</v>
      </c>
    </row>
    <row r="306" spans="1:8" ht="15.75" customHeight="1" thickBot="1" x14ac:dyDescent="0.3">
      <c r="A306" s="291" t="s">
        <v>2712</v>
      </c>
      <c r="F306" s="291" t="s">
        <v>2395</v>
      </c>
      <c r="G306" s="298">
        <v>508</v>
      </c>
      <c r="H306" s="298">
        <v>32</v>
      </c>
    </row>
    <row r="307" spans="1:8" ht="15.75" customHeight="1" thickBot="1" x14ac:dyDescent="0.3">
      <c r="A307" s="291" t="s">
        <v>2713</v>
      </c>
      <c r="F307" s="291" t="s">
        <v>2396</v>
      </c>
      <c r="G307" s="298">
        <v>508</v>
      </c>
      <c r="H307" s="298">
        <v>36</v>
      </c>
    </row>
    <row r="308" spans="1:8" ht="15.75" customHeight="1" thickBot="1" x14ac:dyDescent="0.3">
      <c r="A308" s="291" t="s">
        <v>2714</v>
      </c>
      <c r="F308" s="291" t="s">
        <v>2397</v>
      </c>
      <c r="G308" s="298">
        <v>508</v>
      </c>
      <c r="H308" s="298">
        <v>40</v>
      </c>
    </row>
    <row r="309" spans="1:8" ht="15.75" customHeight="1" thickBot="1" x14ac:dyDescent="0.3">
      <c r="A309" s="291" t="s">
        <v>2715</v>
      </c>
      <c r="F309" s="291" t="s">
        <v>2398</v>
      </c>
      <c r="G309" s="298">
        <v>558.79999999999995</v>
      </c>
      <c r="H309" s="298">
        <v>12.5</v>
      </c>
    </row>
    <row r="310" spans="1:8" ht="15.75" customHeight="1" thickBot="1" x14ac:dyDescent="0.3">
      <c r="A310" s="291" t="s">
        <v>2716</v>
      </c>
      <c r="F310" s="291" t="s">
        <v>2399</v>
      </c>
      <c r="G310" s="298">
        <v>559</v>
      </c>
      <c r="H310" s="298">
        <v>12.5</v>
      </c>
    </row>
    <row r="311" spans="1:8" ht="15.75" customHeight="1" thickBot="1" x14ac:dyDescent="0.3">
      <c r="A311" s="291" t="s">
        <v>2717</v>
      </c>
      <c r="F311" s="291" t="s">
        <v>2400</v>
      </c>
      <c r="G311" s="298">
        <v>559</v>
      </c>
      <c r="H311" s="298">
        <v>14.2</v>
      </c>
    </row>
    <row r="312" spans="1:8" ht="15.75" customHeight="1" thickBot="1" x14ac:dyDescent="0.3">
      <c r="A312" s="291" t="s">
        <v>2718</v>
      </c>
      <c r="F312" s="291" t="s">
        <v>2401</v>
      </c>
      <c r="G312" s="298">
        <v>559</v>
      </c>
      <c r="H312" s="298">
        <v>16</v>
      </c>
    </row>
    <row r="313" spans="1:8" ht="15.75" customHeight="1" thickBot="1" x14ac:dyDescent="0.3">
      <c r="A313" s="291" t="s">
        <v>2719</v>
      </c>
      <c r="F313" s="291" t="s">
        <v>2402</v>
      </c>
      <c r="G313" s="298">
        <v>559</v>
      </c>
      <c r="H313" s="298">
        <v>20</v>
      </c>
    </row>
    <row r="314" spans="1:8" ht="15.75" customHeight="1" thickBot="1" x14ac:dyDescent="0.3">
      <c r="A314" s="291" t="s">
        <v>2720</v>
      </c>
      <c r="F314" s="291" t="s">
        <v>2403</v>
      </c>
      <c r="G314" s="298">
        <v>559</v>
      </c>
      <c r="H314" s="298">
        <v>22.2</v>
      </c>
    </row>
    <row r="315" spans="1:8" ht="15.75" customHeight="1" thickBot="1" x14ac:dyDescent="0.3">
      <c r="A315" s="291" t="s">
        <v>2721</v>
      </c>
      <c r="F315" s="291" t="s">
        <v>2404</v>
      </c>
      <c r="G315" s="298">
        <v>559</v>
      </c>
      <c r="H315" s="298">
        <v>25</v>
      </c>
    </row>
    <row r="316" spans="1:8" ht="15.75" customHeight="1" thickBot="1" x14ac:dyDescent="0.3">
      <c r="A316" s="291" t="s">
        <v>2722</v>
      </c>
      <c r="F316" s="291" t="s">
        <v>2405</v>
      </c>
      <c r="G316" s="298">
        <v>559</v>
      </c>
      <c r="H316" s="298">
        <v>30</v>
      </c>
    </row>
    <row r="317" spans="1:8" ht="15.75" customHeight="1" thickBot="1" x14ac:dyDescent="0.3">
      <c r="A317" s="291" t="s">
        <v>2723</v>
      </c>
      <c r="F317" s="291" t="s">
        <v>2406</v>
      </c>
      <c r="G317" s="298">
        <v>559</v>
      </c>
      <c r="H317" s="298">
        <v>36</v>
      </c>
    </row>
    <row r="318" spans="1:8" ht="15.75" customHeight="1" thickBot="1" x14ac:dyDescent="0.3">
      <c r="A318" s="291" t="s">
        <v>2724</v>
      </c>
      <c r="F318" s="291" t="s">
        <v>2407</v>
      </c>
      <c r="G318" s="298">
        <v>559</v>
      </c>
      <c r="H318" s="298">
        <v>40</v>
      </c>
    </row>
    <row r="319" spans="1:8" ht="15.75" customHeight="1" thickBot="1" x14ac:dyDescent="0.3">
      <c r="A319" s="291" t="s">
        <v>2725</v>
      </c>
      <c r="F319" s="291" t="s">
        <v>2408</v>
      </c>
      <c r="G319" s="298">
        <v>610</v>
      </c>
      <c r="H319" s="298">
        <v>14.2</v>
      </c>
    </row>
    <row r="320" spans="1:8" ht="15.75" customHeight="1" thickBot="1" x14ac:dyDescent="0.3">
      <c r="A320" s="291" t="s">
        <v>2726</v>
      </c>
      <c r="F320" s="291" t="s">
        <v>2409</v>
      </c>
      <c r="G320" s="298">
        <v>610</v>
      </c>
      <c r="H320" s="298">
        <v>17.5</v>
      </c>
    </row>
    <row r="321" spans="1:8" ht="15.75" customHeight="1" thickBot="1" x14ac:dyDescent="0.3">
      <c r="A321" s="291" t="s">
        <v>2727</v>
      </c>
      <c r="F321" s="291" t="s">
        <v>2410</v>
      </c>
      <c r="G321" s="298">
        <v>610</v>
      </c>
      <c r="H321" s="298">
        <v>20</v>
      </c>
    </row>
    <row r="322" spans="1:8" ht="15.75" customHeight="1" thickBot="1" x14ac:dyDescent="0.3">
      <c r="A322" s="291" t="s">
        <v>2728</v>
      </c>
      <c r="F322" s="291" t="s">
        <v>2411</v>
      </c>
      <c r="G322" s="298">
        <v>610</v>
      </c>
      <c r="H322" s="298">
        <v>25</v>
      </c>
    </row>
    <row r="323" spans="1:8" ht="15.75" customHeight="1" thickBot="1" x14ac:dyDescent="0.3">
      <c r="A323" s="291" t="s">
        <v>2729</v>
      </c>
      <c r="F323" s="291" t="s">
        <v>2412</v>
      </c>
      <c r="G323" s="298">
        <v>610</v>
      </c>
      <c r="H323" s="298">
        <v>30</v>
      </c>
    </row>
    <row r="324" spans="1:8" ht="15.75" customHeight="1" thickBot="1" x14ac:dyDescent="0.3">
      <c r="A324" s="291" t="s">
        <v>2730</v>
      </c>
      <c r="F324" s="291" t="s">
        <v>2413</v>
      </c>
      <c r="G324" s="298">
        <v>610</v>
      </c>
      <c r="H324" s="298">
        <v>36</v>
      </c>
    </row>
    <row r="325" spans="1:8" ht="15.75" customHeight="1" thickBot="1" x14ac:dyDescent="0.3">
      <c r="A325" s="291" t="s">
        <v>2731</v>
      </c>
      <c r="F325" s="291" t="s">
        <v>2414</v>
      </c>
      <c r="G325" s="298">
        <v>610</v>
      </c>
      <c r="H325" s="298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11E7-B8DB-4D69-B906-440D5FEEBDAD}">
  <dimension ref="A1:F73"/>
  <sheetViews>
    <sheetView tabSelected="1" workbookViewId="0">
      <selection activeCell="F73" sqref="A1:F73"/>
    </sheetView>
  </sheetViews>
  <sheetFormatPr defaultColWidth="17.7109375" defaultRowHeight="15" x14ac:dyDescent="0.25"/>
  <sheetData>
    <row r="1" spans="1:6" x14ac:dyDescent="0.25">
      <c r="B1" t="s">
        <v>2732</v>
      </c>
      <c r="C1" t="s">
        <v>2733</v>
      </c>
      <c r="D1" t="s">
        <v>2734</v>
      </c>
      <c r="E1" t="s">
        <v>2735</v>
      </c>
      <c r="F1" t="s">
        <v>2736</v>
      </c>
    </row>
    <row r="2" spans="1:6" x14ac:dyDescent="0.25">
      <c r="A2" t="s">
        <v>2737</v>
      </c>
      <c r="B2">
        <v>76</v>
      </c>
      <c r="C2">
        <v>127</v>
      </c>
      <c r="D2">
        <v>7.6</v>
      </c>
      <c r="E2">
        <v>4</v>
      </c>
      <c r="F2">
        <v>7.6</v>
      </c>
    </row>
    <row r="3" spans="1:6" x14ac:dyDescent="0.25">
      <c r="A3" t="s">
        <v>2738</v>
      </c>
      <c r="B3">
        <v>88.7</v>
      </c>
      <c r="C3">
        <v>152.4</v>
      </c>
      <c r="D3">
        <v>7.7</v>
      </c>
      <c r="E3">
        <v>4.5</v>
      </c>
      <c r="F3">
        <v>7.6</v>
      </c>
    </row>
    <row r="4" spans="1:6" x14ac:dyDescent="0.25">
      <c r="A4" t="s">
        <v>2739</v>
      </c>
      <c r="B4">
        <v>101.2</v>
      </c>
      <c r="C4">
        <v>177.8</v>
      </c>
      <c r="D4">
        <v>7.9</v>
      </c>
      <c r="E4">
        <v>4.8</v>
      </c>
      <c r="F4">
        <v>7.6</v>
      </c>
    </row>
    <row r="5" spans="1:6" x14ac:dyDescent="0.25">
      <c r="A5" t="s">
        <v>2740</v>
      </c>
      <c r="B5">
        <v>101.8</v>
      </c>
      <c r="C5">
        <v>203.2</v>
      </c>
      <c r="D5">
        <v>9.3000000000000007</v>
      </c>
      <c r="E5">
        <v>5.4</v>
      </c>
      <c r="F5">
        <v>7.6</v>
      </c>
    </row>
    <row r="6" spans="1:6" x14ac:dyDescent="0.25">
      <c r="A6" t="s">
        <v>2741</v>
      </c>
      <c r="B6">
        <v>133.19999999999999</v>
      </c>
      <c r="C6">
        <v>203.2</v>
      </c>
      <c r="D6">
        <v>7.8</v>
      </c>
      <c r="E6">
        <v>5.7</v>
      </c>
      <c r="F6">
        <v>7.6</v>
      </c>
    </row>
    <row r="7" spans="1:6" x14ac:dyDescent="0.25">
      <c r="A7" t="s">
        <v>2742</v>
      </c>
      <c r="B7">
        <v>133.9</v>
      </c>
      <c r="C7">
        <v>206.8</v>
      </c>
      <c r="D7">
        <v>9.6</v>
      </c>
      <c r="E7">
        <v>6.4</v>
      </c>
      <c r="F7">
        <v>7.6</v>
      </c>
    </row>
    <row r="8" spans="1:6" x14ac:dyDescent="0.25">
      <c r="A8" t="s">
        <v>2743</v>
      </c>
      <c r="B8">
        <v>101.6</v>
      </c>
      <c r="C8">
        <v>254</v>
      </c>
      <c r="D8">
        <v>6.8</v>
      </c>
      <c r="E8">
        <v>5.7</v>
      </c>
      <c r="F8">
        <v>7.6</v>
      </c>
    </row>
    <row r="9" spans="1:6" x14ac:dyDescent="0.25">
      <c r="A9" t="s">
        <v>2744</v>
      </c>
      <c r="B9">
        <v>101.9</v>
      </c>
      <c r="C9">
        <v>257.2</v>
      </c>
      <c r="D9">
        <v>8.4</v>
      </c>
      <c r="E9">
        <v>6</v>
      </c>
      <c r="F9">
        <v>7.6</v>
      </c>
    </row>
    <row r="10" spans="1:6" x14ac:dyDescent="0.25">
      <c r="A10" t="s">
        <v>2745</v>
      </c>
      <c r="B10">
        <v>102.2</v>
      </c>
      <c r="C10">
        <v>260.39999999999998</v>
      </c>
      <c r="D10">
        <v>10</v>
      </c>
      <c r="E10">
        <v>6.3</v>
      </c>
      <c r="F10">
        <v>7.6</v>
      </c>
    </row>
    <row r="11" spans="1:6" x14ac:dyDescent="0.25">
      <c r="A11" t="s">
        <v>2746</v>
      </c>
      <c r="B11">
        <v>146.1</v>
      </c>
      <c r="C11">
        <v>251.4</v>
      </c>
      <c r="D11">
        <v>8.6</v>
      </c>
      <c r="E11">
        <v>6</v>
      </c>
      <c r="F11">
        <v>7.6</v>
      </c>
    </row>
    <row r="12" spans="1:6" x14ac:dyDescent="0.25">
      <c r="A12" t="s">
        <v>2747</v>
      </c>
      <c r="B12">
        <v>146.4</v>
      </c>
      <c r="C12">
        <v>256</v>
      </c>
      <c r="D12">
        <v>10.9</v>
      </c>
      <c r="E12">
        <v>6.3</v>
      </c>
      <c r="F12">
        <v>7.6</v>
      </c>
    </row>
    <row r="13" spans="1:6" x14ac:dyDescent="0.25">
      <c r="A13" t="s">
        <v>2748</v>
      </c>
      <c r="B13">
        <v>147.30000000000001</v>
      </c>
      <c r="C13">
        <v>259.60000000000002</v>
      </c>
      <c r="D13">
        <v>12.7</v>
      </c>
      <c r="E13">
        <v>7.2</v>
      </c>
      <c r="F13">
        <v>7.6</v>
      </c>
    </row>
    <row r="14" spans="1:6" x14ac:dyDescent="0.25">
      <c r="A14" t="s">
        <v>2749</v>
      </c>
      <c r="B14">
        <v>101.6</v>
      </c>
      <c r="C14">
        <v>305.10000000000002</v>
      </c>
      <c r="D14">
        <v>7</v>
      </c>
      <c r="E14">
        <v>5.8</v>
      </c>
      <c r="F14">
        <v>7.6</v>
      </c>
    </row>
    <row r="15" spans="1:6" x14ac:dyDescent="0.25">
      <c r="A15" t="s">
        <v>2750</v>
      </c>
      <c r="B15">
        <v>101.8</v>
      </c>
      <c r="C15">
        <v>308.7</v>
      </c>
      <c r="D15">
        <v>8.8000000000000007</v>
      </c>
      <c r="E15">
        <v>6</v>
      </c>
      <c r="F15">
        <v>7.6</v>
      </c>
    </row>
    <row r="16" spans="1:6" x14ac:dyDescent="0.25">
      <c r="A16" t="s">
        <v>2751</v>
      </c>
      <c r="B16">
        <v>102.4</v>
      </c>
      <c r="C16">
        <v>312.7</v>
      </c>
      <c r="D16">
        <v>10.8</v>
      </c>
      <c r="E16">
        <v>6.6</v>
      </c>
      <c r="F16">
        <v>7.6</v>
      </c>
    </row>
    <row r="17" spans="1:6" x14ac:dyDescent="0.25">
      <c r="A17" t="s">
        <v>2752</v>
      </c>
      <c r="B17">
        <v>123.4</v>
      </c>
      <c r="C17">
        <v>304.39999999999998</v>
      </c>
      <c r="D17">
        <v>10.7</v>
      </c>
      <c r="E17">
        <v>7.1</v>
      </c>
      <c r="F17">
        <v>8.9</v>
      </c>
    </row>
    <row r="18" spans="1:6" x14ac:dyDescent="0.25">
      <c r="A18" t="s">
        <v>2753</v>
      </c>
      <c r="B18">
        <v>124.3</v>
      </c>
      <c r="C18">
        <v>307.2</v>
      </c>
      <c r="D18">
        <v>12.1</v>
      </c>
      <c r="E18">
        <v>8</v>
      </c>
      <c r="F18">
        <v>8.9</v>
      </c>
    </row>
    <row r="19" spans="1:6" x14ac:dyDescent="0.25">
      <c r="A19" t="s">
        <v>2754</v>
      </c>
      <c r="B19">
        <v>125.3</v>
      </c>
      <c r="C19">
        <v>311</v>
      </c>
      <c r="D19">
        <v>14</v>
      </c>
      <c r="E19">
        <v>9</v>
      </c>
      <c r="F19">
        <v>8.9</v>
      </c>
    </row>
    <row r="20" spans="1:6" x14ac:dyDescent="0.25">
      <c r="A20" t="s">
        <v>2755</v>
      </c>
      <c r="B20">
        <v>165</v>
      </c>
      <c r="C20">
        <v>303.39999999999998</v>
      </c>
      <c r="D20">
        <v>10.199999999999999</v>
      </c>
      <c r="E20">
        <v>6</v>
      </c>
      <c r="F20">
        <v>8.9</v>
      </c>
    </row>
    <row r="21" spans="1:6" x14ac:dyDescent="0.25">
      <c r="A21" t="s">
        <v>2756</v>
      </c>
      <c r="B21">
        <v>165.7</v>
      </c>
      <c r="C21">
        <v>306.60000000000002</v>
      </c>
      <c r="D21">
        <v>11.8</v>
      </c>
      <c r="E21">
        <v>6.7</v>
      </c>
      <c r="F21">
        <v>8.9</v>
      </c>
    </row>
    <row r="22" spans="1:6" x14ac:dyDescent="0.25">
      <c r="A22" t="s">
        <v>2757</v>
      </c>
      <c r="B22">
        <v>166.9</v>
      </c>
      <c r="C22">
        <v>310.39999999999998</v>
      </c>
      <c r="D22">
        <v>13.7</v>
      </c>
      <c r="E22">
        <v>7.9</v>
      </c>
      <c r="F22">
        <v>8.9</v>
      </c>
    </row>
    <row r="23" spans="1:6" x14ac:dyDescent="0.25">
      <c r="A23" t="s">
        <v>2758</v>
      </c>
      <c r="B23">
        <v>125.4</v>
      </c>
      <c r="C23">
        <v>349</v>
      </c>
      <c r="D23">
        <v>8.5</v>
      </c>
      <c r="E23">
        <v>6</v>
      </c>
      <c r="F23">
        <v>10.199999999999999</v>
      </c>
    </row>
    <row r="24" spans="1:6" x14ac:dyDescent="0.25">
      <c r="A24" t="s">
        <v>2759</v>
      </c>
      <c r="B24">
        <v>126</v>
      </c>
      <c r="C24">
        <v>353.4</v>
      </c>
      <c r="D24">
        <v>10.7</v>
      </c>
      <c r="E24">
        <v>6.6</v>
      </c>
      <c r="F24">
        <v>10.199999999999999</v>
      </c>
    </row>
    <row r="25" spans="1:6" x14ac:dyDescent="0.25">
      <c r="A25" t="s">
        <v>2760</v>
      </c>
      <c r="B25">
        <v>171.1</v>
      </c>
      <c r="C25">
        <v>351.4</v>
      </c>
      <c r="D25">
        <v>9.6999999999999993</v>
      </c>
      <c r="E25">
        <v>7</v>
      </c>
      <c r="F25">
        <v>10.199999999999999</v>
      </c>
    </row>
    <row r="26" spans="1:6" x14ac:dyDescent="0.25">
      <c r="A26" t="s">
        <v>2761</v>
      </c>
      <c r="B26">
        <v>171.5</v>
      </c>
      <c r="C26">
        <v>355</v>
      </c>
      <c r="D26">
        <v>11.5</v>
      </c>
      <c r="E26">
        <v>7.4</v>
      </c>
      <c r="F26">
        <v>10.199999999999999</v>
      </c>
    </row>
    <row r="27" spans="1:6" x14ac:dyDescent="0.25">
      <c r="A27" t="s">
        <v>2762</v>
      </c>
      <c r="B27">
        <v>172.2</v>
      </c>
      <c r="C27">
        <v>358</v>
      </c>
      <c r="D27">
        <v>13</v>
      </c>
      <c r="E27">
        <v>8.1</v>
      </c>
      <c r="F27">
        <v>10.199999999999999</v>
      </c>
    </row>
    <row r="28" spans="1:6" x14ac:dyDescent="0.25">
      <c r="A28" t="s">
        <v>2763</v>
      </c>
      <c r="B28">
        <v>173.2</v>
      </c>
      <c r="C28">
        <v>363.4</v>
      </c>
      <c r="D28">
        <v>15.7</v>
      </c>
      <c r="E28">
        <v>9.1</v>
      </c>
      <c r="F28">
        <v>10.199999999999999</v>
      </c>
    </row>
    <row r="29" spans="1:6" x14ac:dyDescent="0.25">
      <c r="A29" t="s">
        <v>2764</v>
      </c>
      <c r="B29">
        <v>141.80000000000001</v>
      </c>
      <c r="C29">
        <v>398</v>
      </c>
      <c r="D29">
        <v>8.6</v>
      </c>
      <c r="E29">
        <v>6.4</v>
      </c>
      <c r="F29">
        <v>10.199999999999999</v>
      </c>
    </row>
    <row r="30" spans="1:6" x14ac:dyDescent="0.25">
      <c r="A30" t="s">
        <v>2765</v>
      </c>
      <c r="B30">
        <v>142.19999999999999</v>
      </c>
      <c r="C30">
        <v>403.2</v>
      </c>
      <c r="D30">
        <v>11.2</v>
      </c>
      <c r="E30">
        <v>6.8</v>
      </c>
      <c r="F30">
        <v>10.199999999999999</v>
      </c>
    </row>
    <row r="31" spans="1:6" x14ac:dyDescent="0.25">
      <c r="A31" t="s">
        <v>2766</v>
      </c>
      <c r="B31">
        <v>177.7</v>
      </c>
      <c r="C31">
        <v>402.6</v>
      </c>
      <c r="D31">
        <v>10.9</v>
      </c>
      <c r="E31">
        <v>7.7</v>
      </c>
      <c r="F31">
        <v>10.199999999999999</v>
      </c>
    </row>
    <row r="32" spans="1:6" x14ac:dyDescent="0.25">
      <c r="A32" t="s">
        <v>2767</v>
      </c>
      <c r="B32">
        <v>177.9</v>
      </c>
      <c r="C32">
        <v>406.4</v>
      </c>
      <c r="D32">
        <v>12.8</v>
      </c>
      <c r="E32">
        <v>7.9</v>
      </c>
      <c r="F32">
        <v>10.199999999999999</v>
      </c>
    </row>
    <row r="33" spans="1:6" x14ac:dyDescent="0.25">
      <c r="A33" t="s">
        <v>2768</v>
      </c>
      <c r="B33">
        <v>178.8</v>
      </c>
      <c r="C33">
        <v>409.4</v>
      </c>
      <c r="D33">
        <v>14.3</v>
      </c>
      <c r="E33">
        <v>8.8000000000000007</v>
      </c>
      <c r="F33">
        <v>10.199999999999999</v>
      </c>
    </row>
    <row r="34" spans="1:6" x14ac:dyDescent="0.25">
      <c r="A34" t="s">
        <v>2769</v>
      </c>
      <c r="B34">
        <v>179.5</v>
      </c>
      <c r="C34">
        <v>412.8</v>
      </c>
      <c r="D34">
        <v>16</v>
      </c>
      <c r="E34">
        <v>9.5</v>
      </c>
      <c r="F34">
        <v>10.199999999999999</v>
      </c>
    </row>
    <row r="35" spans="1:6" x14ac:dyDescent="0.25">
      <c r="A35" t="s">
        <v>2770</v>
      </c>
      <c r="B35">
        <v>152.4</v>
      </c>
      <c r="C35">
        <v>449.8</v>
      </c>
      <c r="D35">
        <v>10.9</v>
      </c>
      <c r="E35">
        <v>7.6</v>
      </c>
      <c r="F35">
        <v>10.199999999999999</v>
      </c>
    </row>
    <row r="36" spans="1:6" x14ac:dyDescent="0.25">
      <c r="A36" t="s">
        <v>2771</v>
      </c>
      <c r="B36">
        <v>152.9</v>
      </c>
      <c r="C36">
        <v>454.6</v>
      </c>
      <c r="D36">
        <v>13.3</v>
      </c>
      <c r="E36">
        <v>8.1</v>
      </c>
      <c r="F36">
        <v>10.199999999999999</v>
      </c>
    </row>
    <row r="37" spans="1:6" x14ac:dyDescent="0.25">
      <c r="A37" t="s">
        <v>2772</v>
      </c>
      <c r="B37">
        <v>153.80000000000001</v>
      </c>
      <c r="C37">
        <v>458</v>
      </c>
      <c r="D37">
        <v>15</v>
      </c>
      <c r="E37">
        <v>9</v>
      </c>
      <c r="F37">
        <v>10.199999999999999</v>
      </c>
    </row>
    <row r="38" spans="1:6" x14ac:dyDescent="0.25">
      <c r="A38" t="s">
        <v>2773</v>
      </c>
      <c r="B38">
        <v>154.4</v>
      </c>
      <c r="C38">
        <v>462</v>
      </c>
      <c r="D38">
        <v>17</v>
      </c>
      <c r="E38">
        <v>9.6</v>
      </c>
      <c r="F38">
        <v>10.199999999999999</v>
      </c>
    </row>
    <row r="39" spans="1:6" x14ac:dyDescent="0.25">
      <c r="A39" t="s">
        <v>2774</v>
      </c>
      <c r="B39">
        <v>155.30000000000001</v>
      </c>
      <c r="C39">
        <v>465.8</v>
      </c>
      <c r="D39">
        <v>18.899999999999999</v>
      </c>
      <c r="E39">
        <v>10.5</v>
      </c>
      <c r="F39">
        <v>10.199999999999999</v>
      </c>
    </row>
    <row r="40" spans="1:6" x14ac:dyDescent="0.25">
      <c r="A40" t="s">
        <v>2775</v>
      </c>
      <c r="B40">
        <v>189.9</v>
      </c>
      <c r="C40">
        <v>453.4</v>
      </c>
      <c r="D40">
        <v>12.7</v>
      </c>
      <c r="E40">
        <v>8.5</v>
      </c>
      <c r="F40">
        <v>10.199999999999999</v>
      </c>
    </row>
    <row r="41" spans="1:6" x14ac:dyDescent="0.25">
      <c r="A41" t="s">
        <v>2776</v>
      </c>
      <c r="B41">
        <v>190.4</v>
      </c>
      <c r="C41">
        <v>457</v>
      </c>
      <c r="D41">
        <v>14.5</v>
      </c>
      <c r="E41">
        <v>9</v>
      </c>
      <c r="F41">
        <v>10.199999999999999</v>
      </c>
    </row>
    <row r="42" spans="1:6" x14ac:dyDescent="0.25">
      <c r="A42" t="s">
        <v>2777</v>
      </c>
      <c r="B42">
        <v>191.3</v>
      </c>
      <c r="C42">
        <v>460</v>
      </c>
      <c r="D42">
        <v>16</v>
      </c>
      <c r="E42">
        <v>9.9</v>
      </c>
      <c r="F42">
        <v>10.199999999999999</v>
      </c>
    </row>
    <row r="43" spans="1:6" x14ac:dyDescent="0.25">
      <c r="A43" t="s">
        <v>2778</v>
      </c>
      <c r="B43">
        <v>191.9</v>
      </c>
      <c r="C43">
        <v>463.4</v>
      </c>
      <c r="D43">
        <v>17.7</v>
      </c>
      <c r="E43">
        <v>10.5</v>
      </c>
      <c r="F43">
        <v>10.199999999999999</v>
      </c>
    </row>
    <row r="44" spans="1:6" x14ac:dyDescent="0.25">
      <c r="A44" t="s">
        <v>2779</v>
      </c>
      <c r="B44">
        <v>192.8</v>
      </c>
      <c r="C44">
        <v>467.2</v>
      </c>
      <c r="D44">
        <v>19.600000000000001</v>
      </c>
      <c r="E44">
        <v>11.4</v>
      </c>
      <c r="F44">
        <v>10.199999999999999</v>
      </c>
    </row>
    <row r="45" spans="1:6" x14ac:dyDescent="0.25">
      <c r="A45" t="s">
        <v>2780</v>
      </c>
      <c r="B45">
        <v>208.8</v>
      </c>
      <c r="C45">
        <v>528.29999999999995</v>
      </c>
      <c r="D45">
        <v>13.2</v>
      </c>
      <c r="E45">
        <v>9.6</v>
      </c>
      <c r="F45">
        <v>12.7</v>
      </c>
    </row>
    <row r="46" spans="1:6" x14ac:dyDescent="0.25">
      <c r="A46" t="s">
        <v>2781</v>
      </c>
      <c r="B46">
        <v>209.3</v>
      </c>
      <c r="C46">
        <v>533.1</v>
      </c>
      <c r="D46">
        <v>15.6</v>
      </c>
      <c r="E46">
        <v>10.1</v>
      </c>
      <c r="F46">
        <v>12.7</v>
      </c>
    </row>
    <row r="47" spans="1:6" x14ac:dyDescent="0.25">
      <c r="A47" t="s">
        <v>2782</v>
      </c>
      <c r="B47">
        <v>210</v>
      </c>
      <c r="C47">
        <v>536.70000000000005</v>
      </c>
      <c r="D47">
        <v>17.399999999999999</v>
      </c>
      <c r="E47">
        <v>10.8</v>
      </c>
      <c r="F47">
        <v>12.7</v>
      </c>
    </row>
    <row r="48" spans="1:6" x14ac:dyDescent="0.25">
      <c r="A48" t="s">
        <v>2783</v>
      </c>
      <c r="B48">
        <v>210.8</v>
      </c>
      <c r="C48">
        <v>539.5</v>
      </c>
      <c r="D48">
        <v>18.8</v>
      </c>
      <c r="E48">
        <v>11.6</v>
      </c>
      <c r="F48">
        <v>12.7</v>
      </c>
    </row>
    <row r="49" spans="1:6" x14ac:dyDescent="0.25">
      <c r="A49" t="s">
        <v>2784</v>
      </c>
      <c r="B49">
        <v>211.9</v>
      </c>
      <c r="C49">
        <v>544.5</v>
      </c>
      <c r="D49">
        <v>21.3</v>
      </c>
      <c r="E49">
        <v>12.7</v>
      </c>
      <c r="F49">
        <v>12.7</v>
      </c>
    </row>
    <row r="50" spans="1:6" x14ac:dyDescent="0.25">
      <c r="A50" t="s">
        <v>2785</v>
      </c>
      <c r="B50">
        <v>227.6</v>
      </c>
      <c r="C50">
        <v>602.6</v>
      </c>
      <c r="D50">
        <v>14.8</v>
      </c>
      <c r="E50">
        <v>10.5</v>
      </c>
      <c r="F50">
        <v>12.7</v>
      </c>
    </row>
    <row r="51" spans="1:6" x14ac:dyDescent="0.25">
      <c r="A51" t="s">
        <v>2786</v>
      </c>
      <c r="B51">
        <v>228.2</v>
      </c>
      <c r="C51">
        <v>607.6</v>
      </c>
      <c r="D51">
        <v>17.3</v>
      </c>
      <c r="E51">
        <v>11.1</v>
      </c>
      <c r="F51">
        <v>12.7</v>
      </c>
    </row>
    <row r="52" spans="1:6" x14ac:dyDescent="0.25">
      <c r="A52" t="s">
        <v>2787</v>
      </c>
      <c r="B52">
        <v>229</v>
      </c>
      <c r="C52">
        <v>612.20000000000005</v>
      </c>
      <c r="D52">
        <v>19.600000000000001</v>
      </c>
      <c r="E52">
        <v>11.9</v>
      </c>
      <c r="F52">
        <v>12.7</v>
      </c>
    </row>
    <row r="53" spans="1:6" x14ac:dyDescent="0.25">
      <c r="A53" t="s">
        <v>2788</v>
      </c>
      <c r="B53">
        <v>230.2</v>
      </c>
      <c r="C53">
        <v>617.20000000000005</v>
      </c>
      <c r="D53">
        <v>22.1</v>
      </c>
      <c r="E53">
        <v>13.1</v>
      </c>
      <c r="F53">
        <v>12.7</v>
      </c>
    </row>
    <row r="54" spans="1:6" x14ac:dyDescent="0.25">
      <c r="A54" t="s">
        <v>2789</v>
      </c>
      <c r="B54">
        <v>304.8</v>
      </c>
      <c r="C54">
        <v>612.4</v>
      </c>
      <c r="D54">
        <v>19.7</v>
      </c>
      <c r="E54">
        <v>11.8</v>
      </c>
      <c r="F54">
        <v>16.5</v>
      </c>
    </row>
    <row r="55" spans="1:6" x14ac:dyDescent="0.25">
      <c r="A55" t="s">
        <v>2790</v>
      </c>
      <c r="B55">
        <v>307.10000000000002</v>
      </c>
      <c r="C55">
        <v>620.20000000000005</v>
      </c>
      <c r="D55">
        <v>23.6</v>
      </c>
      <c r="E55">
        <v>14.1</v>
      </c>
      <c r="F55">
        <v>16.5</v>
      </c>
    </row>
    <row r="56" spans="1:6" x14ac:dyDescent="0.25">
      <c r="A56" t="s">
        <v>2791</v>
      </c>
      <c r="B56">
        <v>311.39999999999998</v>
      </c>
      <c r="C56">
        <v>635.79999999999995</v>
      </c>
      <c r="D56">
        <v>31.4</v>
      </c>
      <c r="E56">
        <v>18.399999999999999</v>
      </c>
      <c r="F56">
        <v>16.5</v>
      </c>
    </row>
    <row r="57" spans="1:6" x14ac:dyDescent="0.25">
      <c r="A57" t="s">
        <v>2792</v>
      </c>
      <c r="B57">
        <v>253</v>
      </c>
      <c r="C57">
        <v>677.9</v>
      </c>
      <c r="D57">
        <v>16.2</v>
      </c>
      <c r="E57">
        <v>11.7</v>
      </c>
      <c r="F57">
        <v>15.2</v>
      </c>
    </row>
    <row r="58" spans="1:6" x14ac:dyDescent="0.25">
      <c r="A58" t="s">
        <v>2793</v>
      </c>
      <c r="B58">
        <v>253.7</v>
      </c>
      <c r="C58">
        <v>683.5</v>
      </c>
      <c r="D58">
        <v>19</v>
      </c>
      <c r="E58">
        <v>12.4</v>
      </c>
      <c r="F58">
        <v>15.2</v>
      </c>
    </row>
    <row r="59" spans="1:6" x14ac:dyDescent="0.25">
      <c r="A59" t="s">
        <v>2794</v>
      </c>
      <c r="B59">
        <v>254.5</v>
      </c>
      <c r="C59">
        <v>687.5</v>
      </c>
      <c r="D59">
        <v>21</v>
      </c>
      <c r="E59">
        <v>13.2</v>
      </c>
      <c r="F59">
        <v>15.2</v>
      </c>
    </row>
    <row r="60" spans="1:6" x14ac:dyDescent="0.25">
      <c r="A60" t="s">
        <v>2795</v>
      </c>
      <c r="B60">
        <v>255.8</v>
      </c>
      <c r="C60">
        <v>692.9</v>
      </c>
      <c r="D60">
        <v>23.7</v>
      </c>
      <c r="E60">
        <v>14.5</v>
      </c>
      <c r="F60">
        <v>15.2</v>
      </c>
    </row>
    <row r="61" spans="1:6" x14ac:dyDescent="0.25">
      <c r="A61" t="s">
        <v>2796</v>
      </c>
      <c r="B61">
        <v>264.39999999999998</v>
      </c>
      <c r="C61">
        <v>750</v>
      </c>
      <c r="D61">
        <v>15.5</v>
      </c>
      <c r="E61">
        <v>12</v>
      </c>
      <c r="F61">
        <v>16.5</v>
      </c>
    </row>
    <row r="62" spans="1:6" x14ac:dyDescent="0.25">
      <c r="A62" t="s">
        <v>2797</v>
      </c>
      <c r="B62">
        <v>265.2</v>
      </c>
      <c r="C62">
        <v>754</v>
      </c>
      <c r="D62">
        <v>17.5</v>
      </c>
      <c r="E62">
        <v>12.8</v>
      </c>
      <c r="F62">
        <v>16.5</v>
      </c>
    </row>
    <row r="63" spans="1:6" x14ac:dyDescent="0.25">
      <c r="A63" t="s">
        <v>2798</v>
      </c>
      <c r="B63">
        <v>266.7</v>
      </c>
      <c r="C63">
        <v>762.2</v>
      </c>
      <c r="D63">
        <v>21.6</v>
      </c>
      <c r="E63">
        <v>14.3</v>
      </c>
      <c r="F63">
        <v>16.5</v>
      </c>
    </row>
    <row r="64" spans="1:6" x14ac:dyDescent="0.25">
      <c r="A64" t="s">
        <v>2799</v>
      </c>
      <c r="B64">
        <v>268</v>
      </c>
      <c r="C64">
        <v>769.8</v>
      </c>
      <c r="D64">
        <v>25.4</v>
      </c>
      <c r="E64">
        <v>15.6</v>
      </c>
      <c r="F64">
        <v>16.5</v>
      </c>
    </row>
    <row r="65" spans="1:6" x14ac:dyDescent="0.25">
      <c r="A65" t="s">
        <v>2800</v>
      </c>
      <c r="B65">
        <v>291.7</v>
      </c>
      <c r="C65">
        <v>834.9</v>
      </c>
      <c r="D65">
        <v>18.8</v>
      </c>
      <c r="E65">
        <v>14</v>
      </c>
      <c r="F65">
        <v>17.8</v>
      </c>
    </row>
    <row r="66" spans="1:6" x14ac:dyDescent="0.25">
      <c r="A66" t="s">
        <v>2801</v>
      </c>
      <c r="B66">
        <v>292.39999999999998</v>
      </c>
      <c r="C66">
        <v>840.7</v>
      </c>
      <c r="D66">
        <v>21.7</v>
      </c>
      <c r="E66">
        <v>14.7</v>
      </c>
      <c r="F66">
        <v>17.8</v>
      </c>
    </row>
    <row r="67" spans="1:6" x14ac:dyDescent="0.25">
      <c r="A67" t="s">
        <v>2802</v>
      </c>
      <c r="B67">
        <v>293.8</v>
      </c>
      <c r="C67">
        <v>850.9</v>
      </c>
      <c r="D67">
        <v>26.8</v>
      </c>
      <c r="E67">
        <v>16.100000000000001</v>
      </c>
      <c r="F67">
        <v>17.8</v>
      </c>
    </row>
    <row r="68" spans="1:6" x14ac:dyDescent="0.25">
      <c r="A68" t="s">
        <v>2803</v>
      </c>
      <c r="B68">
        <v>303.3</v>
      </c>
      <c r="C68">
        <v>903</v>
      </c>
      <c r="D68">
        <v>20.2</v>
      </c>
      <c r="E68">
        <v>15.1</v>
      </c>
      <c r="F68">
        <v>19.100000000000001</v>
      </c>
    </row>
    <row r="69" spans="1:6" x14ac:dyDescent="0.25">
      <c r="A69" t="s">
        <v>2804</v>
      </c>
      <c r="B69">
        <v>304.10000000000002</v>
      </c>
      <c r="C69">
        <v>910.4</v>
      </c>
      <c r="D69">
        <v>23.9</v>
      </c>
      <c r="E69">
        <v>15.9</v>
      </c>
      <c r="F69">
        <v>19.100000000000001</v>
      </c>
    </row>
    <row r="70" spans="1:6" x14ac:dyDescent="0.25">
      <c r="A70" t="s">
        <v>2805</v>
      </c>
      <c r="B70">
        <v>305.5</v>
      </c>
      <c r="C70">
        <v>918.4</v>
      </c>
      <c r="D70">
        <v>27.9</v>
      </c>
      <c r="E70">
        <v>17.3</v>
      </c>
      <c r="F70">
        <v>19.100000000000001</v>
      </c>
    </row>
    <row r="71" spans="1:6" x14ac:dyDescent="0.25">
      <c r="A71" t="s">
        <v>2806</v>
      </c>
      <c r="B71">
        <v>307.7</v>
      </c>
      <c r="C71">
        <v>926.6</v>
      </c>
      <c r="D71">
        <v>32</v>
      </c>
      <c r="E71">
        <v>19.5</v>
      </c>
      <c r="F71">
        <v>19.100000000000001</v>
      </c>
    </row>
    <row r="72" spans="1:6" x14ac:dyDescent="0.25">
      <c r="A72" t="s">
        <v>2807</v>
      </c>
      <c r="B72">
        <v>418.5</v>
      </c>
      <c r="C72">
        <v>911.8</v>
      </c>
      <c r="D72">
        <v>32</v>
      </c>
      <c r="E72">
        <v>19.399999999999999</v>
      </c>
      <c r="F72">
        <v>24.1</v>
      </c>
    </row>
    <row r="73" spans="1:6" x14ac:dyDescent="0.25">
      <c r="A73" t="s">
        <v>2808</v>
      </c>
      <c r="B73">
        <v>420.5</v>
      </c>
      <c r="C73">
        <v>921</v>
      </c>
      <c r="D73">
        <v>36.6</v>
      </c>
      <c r="E73">
        <v>21.4</v>
      </c>
      <c r="F73">
        <v>24.1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3155-12D8-424F-A97A-5DDB5A4D55B2}">
  <dimension ref="A1:M145"/>
  <sheetViews>
    <sheetView topLeftCell="A4" zoomScale="160" zoomScaleNormal="160" workbookViewId="0">
      <selection activeCell="G15" sqref="G15"/>
    </sheetView>
  </sheetViews>
  <sheetFormatPr defaultColWidth="8.85546875" defaultRowHeight="15" x14ac:dyDescent="0.25"/>
  <cols>
    <col min="1" max="1" width="17.140625" style="276" customWidth="1"/>
    <col min="2" max="2" width="13.28515625" style="276" customWidth="1"/>
    <col min="3" max="3" width="7.7109375" style="276" customWidth="1"/>
    <col min="4" max="4" width="10.42578125" style="276" customWidth="1"/>
    <col min="5" max="5" width="8" style="276" customWidth="1"/>
    <col min="6" max="6" width="7.5703125" style="276" customWidth="1"/>
    <col min="7" max="16384" width="8.85546875" style="276"/>
  </cols>
  <sheetData>
    <row r="1" spans="1:13" x14ac:dyDescent="0.25">
      <c r="A1" s="273" t="s">
        <v>1512</v>
      </c>
      <c r="H1" s="278"/>
      <c r="I1" s="278"/>
    </row>
    <row r="2" spans="1:13" x14ac:dyDescent="0.25">
      <c r="A2" s="273" t="s">
        <v>1388</v>
      </c>
      <c r="B2" s="276" t="s">
        <v>116</v>
      </c>
      <c r="H2" s="278"/>
      <c r="I2" s="278"/>
    </row>
    <row r="3" spans="1:13" x14ac:dyDescent="0.25">
      <c r="A3" s="273" t="s">
        <v>1501</v>
      </c>
      <c r="B3" s="276" t="s">
        <v>116</v>
      </c>
      <c r="H3" s="278"/>
      <c r="I3" s="278"/>
    </row>
    <row r="4" spans="1:13" x14ac:dyDescent="0.25">
      <c r="A4" s="273" t="s">
        <v>1502</v>
      </c>
      <c r="B4" s="276" t="s">
        <v>116</v>
      </c>
      <c r="H4" s="278"/>
      <c r="I4" s="278"/>
    </row>
    <row r="5" spans="1:13" x14ac:dyDescent="0.25">
      <c r="A5" s="273" t="s">
        <v>1497</v>
      </c>
      <c r="B5" s="276" t="s">
        <v>1499</v>
      </c>
      <c r="H5" s="278"/>
      <c r="I5" s="278"/>
    </row>
    <row r="6" spans="1:13" x14ac:dyDescent="0.25">
      <c r="A6" s="273" t="s">
        <v>1498</v>
      </c>
      <c r="B6" s="276" t="s">
        <v>1500</v>
      </c>
      <c r="H6" s="278"/>
      <c r="I6" s="278"/>
    </row>
    <row r="7" spans="1:13" x14ac:dyDescent="0.25">
      <c r="G7" s="281"/>
      <c r="H7" s="282"/>
      <c r="I7" s="282"/>
      <c r="J7" s="281"/>
      <c r="K7" s="281"/>
      <c r="L7" s="281"/>
      <c r="M7" s="281"/>
    </row>
    <row r="8" spans="1:13" s="280" customFormat="1" x14ac:dyDescent="0.25">
      <c r="A8" s="279" t="s">
        <v>1504</v>
      </c>
      <c r="B8" s="277" t="s">
        <v>1506</v>
      </c>
      <c r="C8" s="277" t="s">
        <v>1507</v>
      </c>
      <c r="D8" s="277" t="s">
        <v>1508</v>
      </c>
      <c r="E8" s="277" t="s">
        <v>1509</v>
      </c>
      <c r="F8" s="277"/>
      <c r="G8" s="279" t="s">
        <v>729</v>
      </c>
      <c r="H8" s="279" t="s">
        <v>728</v>
      </c>
      <c r="I8" s="279" t="s">
        <v>764</v>
      </c>
      <c r="J8" s="279" t="s">
        <v>765</v>
      </c>
      <c r="K8" s="279" t="s">
        <v>766</v>
      </c>
      <c r="L8" s="283" t="s">
        <v>1505</v>
      </c>
      <c r="M8" s="284"/>
    </row>
    <row r="9" spans="1:13" s="278" customFormat="1" x14ac:dyDescent="0.25">
      <c r="A9" s="278" t="s">
        <v>1510</v>
      </c>
      <c r="B9" s="278" t="s">
        <v>1511</v>
      </c>
      <c r="G9" s="282">
        <v>50</v>
      </c>
      <c r="H9" s="282">
        <v>25</v>
      </c>
      <c r="I9" s="282" t="s">
        <v>1513</v>
      </c>
      <c r="J9" s="282" t="s">
        <v>1513</v>
      </c>
      <c r="K9" s="282">
        <v>4</v>
      </c>
      <c r="L9" s="282">
        <v>3</v>
      </c>
      <c r="M9" s="282"/>
    </row>
    <row r="10" spans="1:13" s="278" customFormat="1" x14ac:dyDescent="0.25">
      <c r="G10" s="278">
        <v>80</v>
      </c>
      <c r="H10" s="278">
        <v>40</v>
      </c>
      <c r="I10" s="278">
        <v>3</v>
      </c>
      <c r="J10" s="278">
        <v>3</v>
      </c>
      <c r="K10" s="278">
        <v>4</v>
      </c>
      <c r="L10" s="278">
        <v>3</v>
      </c>
    </row>
    <row r="11" spans="1:13" s="278" customFormat="1" ht="15.75" thickBot="1" x14ac:dyDescent="0.3"/>
    <row r="12" spans="1:13" s="278" customFormat="1" ht="15.75" thickBot="1" x14ac:dyDescent="0.3">
      <c r="A12" s="291" t="s">
        <v>1576</v>
      </c>
      <c r="B12" s="291"/>
      <c r="C12" s="291"/>
    </row>
    <row r="13" spans="1:13" s="278" customFormat="1" ht="15.75" thickBot="1" x14ac:dyDescent="0.3">
      <c r="A13" s="291" t="s">
        <v>1577</v>
      </c>
      <c r="B13" s="291"/>
      <c r="C13" s="291"/>
    </row>
    <row r="14" spans="1:13" s="278" customFormat="1" ht="15.75" thickBot="1" x14ac:dyDescent="0.3">
      <c r="A14" s="291" t="s">
        <v>1578</v>
      </c>
      <c r="B14" s="291"/>
      <c r="C14" s="291"/>
    </row>
    <row r="15" spans="1:13" s="278" customFormat="1" ht="15.75" thickBot="1" x14ac:dyDescent="0.3">
      <c r="A15" s="291" t="s">
        <v>1579</v>
      </c>
      <c r="B15" s="291"/>
      <c r="C15" s="291"/>
    </row>
    <row r="16" spans="1:13" s="278" customFormat="1" ht="15.75" thickBot="1" x14ac:dyDescent="0.3">
      <c r="A16" s="291" t="s">
        <v>1580</v>
      </c>
      <c r="B16" s="291"/>
      <c r="C16" s="291"/>
      <c r="K16" s="282"/>
      <c r="L16" s="282"/>
    </row>
    <row r="17" spans="1:10" s="278" customFormat="1" ht="15.75" thickBot="1" x14ac:dyDescent="0.3">
      <c r="A17" s="291" t="s">
        <v>1581</v>
      </c>
      <c r="B17" s="291"/>
      <c r="C17" s="291"/>
    </row>
    <row r="18" spans="1:10" ht="15.75" thickBot="1" x14ac:dyDescent="0.3">
      <c r="A18" s="291" t="s">
        <v>1582</v>
      </c>
      <c r="B18" s="291"/>
      <c r="C18" s="291"/>
      <c r="G18" s="278"/>
      <c r="H18" s="278"/>
      <c r="I18" s="278"/>
      <c r="J18" s="278"/>
    </row>
    <row r="19" spans="1:10" ht="15.75" thickBot="1" x14ac:dyDescent="0.3">
      <c r="A19" s="291" t="s">
        <v>1583</v>
      </c>
      <c r="B19" s="291"/>
      <c r="C19" s="291"/>
      <c r="G19" s="278"/>
      <c r="H19" s="278"/>
      <c r="I19" s="278"/>
      <c r="J19" s="278"/>
    </row>
    <row r="20" spans="1:10" ht="15.75" thickBot="1" x14ac:dyDescent="0.3">
      <c r="A20" s="291" t="s">
        <v>1584</v>
      </c>
      <c r="B20" s="291"/>
      <c r="C20" s="291"/>
      <c r="G20" s="278"/>
      <c r="H20" s="278"/>
      <c r="I20" s="278"/>
      <c r="J20" s="278"/>
    </row>
    <row r="21" spans="1:10" ht="15.75" thickBot="1" x14ac:dyDescent="0.3">
      <c r="A21" s="291" t="s">
        <v>1585</v>
      </c>
      <c r="B21" s="291"/>
      <c r="C21" s="291"/>
      <c r="G21" s="278"/>
      <c r="H21" s="278"/>
      <c r="I21" s="278"/>
      <c r="J21" s="278"/>
    </row>
    <row r="22" spans="1:10" ht="15.75" thickBot="1" x14ac:dyDescent="0.3">
      <c r="A22" s="291" t="s">
        <v>1586</v>
      </c>
      <c r="B22" s="291"/>
      <c r="C22" s="291"/>
      <c r="G22" s="278"/>
      <c r="H22" s="278"/>
      <c r="I22" s="278"/>
      <c r="J22" s="278"/>
    </row>
    <row r="23" spans="1:10" ht="15.75" thickBot="1" x14ac:dyDescent="0.3">
      <c r="A23" s="291" t="s">
        <v>1587</v>
      </c>
      <c r="B23" s="291"/>
      <c r="C23" s="291"/>
      <c r="G23" s="278"/>
      <c r="H23" s="278"/>
      <c r="I23" s="278"/>
      <c r="J23" s="278"/>
    </row>
    <row r="24" spans="1:10" ht="15.75" thickBot="1" x14ac:dyDescent="0.3">
      <c r="A24" s="291" t="s">
        <v>1588</v>
      </c>
      <c r="B24" s="291"/>
      <c r="C24" s="291"/>
      <c r="G24" s="278"/>
      <c r="H24" s="278"/>
      <c r="I24" s="278"/>
      <c r="J24" s="278"/>
    </row>
    <row r="25" spans="1:10" ht="15.75" thickBot="1" x14ac:dyDescent="0.3">
      <c r="A25" s="291" t="s">
        <v>1589</v>
      </c>
      <c r="B25" s="291"/>
      <c r="C25" s="291"/>
      <c r="G25" s="278"/>
      <c r="H25" s="278"/>
      <c r="I25" s="278"/>
      <c r="J25" s="278"/>
    </row>
    <row r="26" spans="1:10" ht="15.75" thickBot="1" x14ac:dyDescent="0.3">
      <c r="A26" s="291" t="s">
        <v>1590</v>
      </c>
      <c r="B26" s="291"/>
      <c r="C26" s="291"/>
      <c r="G26" s="278"/>
      <c r="H26" s="278"/>
      <c r="I26" s="278"/>
      <c r="J26" s="278"/>
    </row>
    <row r="27" spans="1:10" ht="15.75" thickBot="1" x14ac:dyDescent="0.3">
      <c r="A27" s="291" t="s">
        <v>1591</v>
      </c>
      <c r="B27" s="291"/>
      <c r="C27" s="291"/>
      <c r="G27" s="278"/>
      <c r="H27" s="278"/>
      <c r="I27" s="278"/>
      <c r="J27" s="278"/>
    </row>
    <row r="28" spans="1:10" ht="15.75" thickBot="1" x14ac:dyDescent="0.3">
      <c r="A28" s="291" t="s">
        <v>1592</v>
      </c>
      <c r="B28" s="291"/>
      <c r="C28" s="291"/>
      <c r="G28" s="278"/>
      <c r="H28" s="278"/>
      <c r="I28" s="278"/>
      <c r="J28" s="278"/>
    </row>
    <row r="29" spans="1:10" ht="15.75" thickBot="1" x14ac:dyDescent="0.3">
      <c r="A29" s="291" t="s">
        <v>1593</v>
      </c>
      <c r="B29" s="291"/>
      <c r="C29" s="291"/>
      <c r="G29" s="278"/>
      <c r="H29" s="278"/>
      <c r="I29" s="278"/>
      <c r="J29" s="278"/>
    </row>
    <row r="30" spans="1:10" ht="15.75" thickBot="1" x14ac:dyDescent="0.3">
      <c r="A30" s="291" t="s">
        <v>1594</v>
      </c>
      <c r="B30" s="291"/>
      <c r="C30" s="291"/>
      <c r="G30" s="278"/>
      <c r="H30" s="278"/>
      <c r="I30" s="278"/>
      <c r="J30" s="278"/>
    </row>
    <row r="31" spans="1:10" ht="15.75" thickBot="1" x14ac:dyDescent="0.3">
      <c r="A31" s="291" t="s">
        <v>1595</v>
      </c>
      <c r="B31" s="291"/>
      <c r="C31" s="291"/>
      <c r="G31" s="278"/>
      <c r="H31" s="278"/>
      <c r="I31" s="278"/>
      <c r="J31" s="278"/>
    </row>
    <row r="32" spans="1:10" ht="15.75" thickBot="1" x14ac:dyDescent="0.3">
      <c r="A32" s="291" t="s">
        <v>1596</v>
      </c>
      <c r="B32" s="291"/>
      <c r="C32" s="291"/>
      <c r="G32" s="278"/>
      <c r="H32" s="278"/>
      <c r="I32" s="278"/>
      <c r="J32" s="278"/>
    </row>
    <row r="33" spans="1:10" ht="15.75" thickBot="1" x14ac:dyDescent="0.3">
      <c r="A33" s="291" t="s">
        <v>1597</v>
      </c>
      <c r="B33" s="291"/>
      <c r="C33" s="291"/>
      <c r="G33" s="278"/>
      <c r="H33" s="278"/>
      <c r="I33" s="278"/>
      <c r="J33" s="278"/>
    </row>
    <row r="34" spans="1:10" ht="15.75" thickBot="1" x14ac:dyDescent="0.3">
      <c r="A34" s="291" t="s">
        <v>1598</v>
      </c>
      <c r="B34" s="291"/>
      <c r="C34" s="291"/>
      <c r="G34" s="278"/>
      <c r="H34" s="278"/>
      <c r="I34" s="278"/>
      <c r="J34" s="278"/>
    </row>
    <row r="35" spans="1:10" ht="15.75" thickBot="1" x14ac:dyDescent="0.3">
      <c r="A35" s="291" t="s">
        <v>1599</v>
      </c>
      <c r="B35" s="291"/>
      <c r="C35" s="291"/>
      <c r="G35" s="278"/>
      <c r="H35" s="278"/>
      <c r="I35" s="278"/>
      <c r="J35" s="278"/>
    </row>
    <row r="36" spans="1:10" ht="15.75" thickBot="1" x14ac:dyDescent="0.3">
      <c r="A36" s="291" t="s">
        <v>1600</v>
      </c>
      <c r="B36" s="291"/>
      <c r="C36" s="291"/>
      <c r="G36" s="278"/>
      <c r="H36" s="278"/>
      <c r="I36" s="278"/>
      <c r="J36" s="278"/>
    </row>
    <row r="37" spans="1:10" ht="15.75" thickBot="1" x14ac:dyDescent="0.3">
      <c r="A37" s="291" t="s">
        <v>1601</v>
      </c>
      <c r="B37" s="291"/>
      <c r="C37" s="291"/>
      <c r="G37" s="278"/>
      <c r="H37" s="278"/>
      <c r="I37" s="278"/>
      <c r="J37" s="278"/>
    </row>
    <row r="38" spans="1:10" ht="15.75" thickBot="1" x14ac:dyDescent="0.3">
      <c r="A38" s="291" t="s">
        <v>1602</v>
      </c>
      <c r="B38" s="291"/>
      <c r="C38" s="291"/>
      <c r="G38" s="278"/>
      <c r="H38" s="278"/>
      <c r="I38" s="278"/>
      <c r="J38" s="278"/>
    </row>
    <row r="39" spans="1:10" ht="15.75" thickBot="1" x14ac:dyDescent="0.3">
      <c r="A39" s="291" t="s">
        <v>1603</v>
      </c>
      <c r="B39" s="291"/>
      <c r="C39" s="291"/>
      <c r="G39" s="278"/>
      <c r="H39" s="278"/>
      <c r="I39" s="278"/>
      <c r="J39" s="278"/>
    </row>
    <row r="40" spans="1:10" ht="15.75" thickBot="1" x14ac:dyDescent="0.3">
      <c r="A40" s="291" t="s">
        <v>1604</v>
      </c>
      <c r="B40" s="291"/>
      <c r="C40" s="291"/>
      <c r="G40" s="278"/>
      <c r="H40" s="278"/>
      <c r="I40" s="278"/>
      <c r="J40" s="278"/>
    </row>
    <row r="41" spans="1:10" ht="15.75" thickBot="1" x14ac:dyDescent="0.3">
      <c r="A41" s="291" t="s">
        <v>1605</v>
      </c>
      <c r="B41" s="291"/>
      <c r="C41" s="291"/>
      <c r="G41" s="278"/>
      <c r="H41" s="278"/>
      <c r="I41" s="278"/>
      <c r="J41" s="278"/>
    </row>
    <row r="42" spans="1:10" ht="15.75" thickBot="1" x14ac:dyDescent="0.3">
      <c r="A42" s="291" t="s">
        <v>1606</v>
      </c>
      <c r="B42" s="291"/>
      <c r="C42" s="291"/>
      <c r="G42" s="278"/>
      <c r="H42" s="278"/>
      <c r="I42" s="278"/>
      <c r="J42" s="278"/>
    </row>
    <row r="43" spans="1:10" ht="15.75" thickBot="1" x14ac:dyDescent="0.3">
      <c r="A43" s="291" t="s">
        <v>1607</v>
      </c>
      <c r="B43" s="291"/>
      <c r="C43" s="291"/>
      <c r="G43" s="278"/>
      <c r="H43" s="278"/>
      <c r="I43" s="278"/>
      <c r="J43" s="278"/>
    </row>
    <row r="44" spans="1:10" ht="15.75" thickBot="1" x14ac:dyDescent="0.3">
      <c r="A44" s="291" t="s">
        <v>1608</v>
      </c>
      <c r="B44" s="291"/>
      <c r="C44" s="291"/>
      <c r="G44" s="278"/>
      <c r="H44" s="278"/>
      <c r="I44" s="278"/>
      <c r="J44" s="278"/>
    </row>
    <row r="45" spans="1:10" ht="15.75" thickBot="1" x14ac:dyDescent="0.3">
      <c r="A45" s="291" t="s">
        <v>1609</v>
      </c>
      <c r="B45" s="291"/>
      <c r="C45" s="291"/>
      <c r="G45" s="278"/>
      <c r="H45" s="278"/>
      <c r="I45" s="278"/>
      <c r="J45" s="278"/>
    </row>
    <row r="46" spans="1:10" ht="15.75" thickBot="1" x14ac:dyDescent="0.3">
      <c r="A46" s="291" t="s">
        <v>1610</v>
      </c>
      <c r="B46" s="291"/>
      <c r="C46" s="291"/>
      <c r="G46" s="278"/>
      <c r="H46" s="278"/>
      <c r="I46" s="278"/>
      <c r="J46" s="278"/>
    </row>
    <row r="47" spans="1:10" ht="15.75" thickBot="1" x14ac:dyDescent="0.3">
      <c r="A47" s="291" t="s">
        <v>1611</v>
      </c>
      <c r="B47" s="291"/>
      <c r="C47" s="291"/>
      <c r="G47" s="278"/>
      <c r="H47" s="278"/>
      <c r="I47" s="278"/>
      <c r="J47" s="278"/>
    </row>
    <row r="48" spans="1:10" ht="15.75" thickBot="1" x14ac:dyDescent="0.3">
      <c r="A48" s="291" t="s">
        <v>1612</v>
      </c>
      <c r="B48" s="291"/>
      <c r="C48" s="291"/>
      <c r="G48" s="278"/>
      <c r="H48" s="278"/>
      <c r="I48" s="278"/>
      <c r="J48" s="278"/>
    </row>
    <row r="49" spans="1:10" ht="15.75" thickBot="1" x14ac:dyDescent="0.3">
      <c r="A49" s="291" t="s">
        <v>1613</v>
      </c>
      <c r="B49" s="291"/>
      <c r="C49" s="291"/>
      <c r="G49" s="278"/>
      <c r="H49" s="278"/>
      <c r="I49" s="278"/>
      <c r="J49" s="278"/>
    </row>
    <row r="50" spans="1:10" ht="15.75" thickBot="1" x14ac:dyDescent="0.3">
      <c r="A50" s="291" t="s">
        <v>1614</v>
      </c>
      <c r="B50" s="291"/>
      <c r="C50" s="291"/>
      <c r="G50" s="278"/>
      <c r="H50" s="278"/>
      <c r="I50" s="278"/>
      <c r="J50" s="278"/>
    </row>
    <row r="51" spans="1:10" ht="15.75" thickBot="1" x14ac:dyDescent="0.3">
      <c r="A51" s="291" t="s">
        <v>1615</v>
      </c>
      <c r="B51" s="291"/>
      <c r="C51" s="291"/>
    </row>
    <row r="52" spans="1:10" ht="15.75" thickBot="1" x14ac:dyDescent="0.3">
      <c r="A52" s="291" t="s">
        <v>1616</v>
      </c>
      <c r="B52" s="291"/>
      <c r="C52" s="291"/>
    </row>
    <row r="53" spans="1:10" ht="15.75" thickBot="1" x14ac:dyDescent="0.3">
      <c r="A53" s="291" t="s">
        <v>1617</v>
      </c>
      <c r="B53" s="291"/>
      <c r="C53" s="291"/>
    </row>
    <row r="54" spans="1:10" ht="15.75" thickBot="1" x14ac:dyDescent="0.3">
      <c r="A54" s="291" t="s">
        <v>1618</v>
      </c>
      <c r="B54" s="291"/>
      <c r="C54" s="291"/>
    </row>
    <row r="55" spans="1:10" ht="15.75" thickBot="1" x14ac:dyDescent="0.3">
      <c r="A55" s="291" t="s">
        <v>1619</v>
      </c>
      <c r="B55" s="291"/>
      <c r="C55" s="291"/>
    </row>
    <row r="56" spans="1:10" ht="15.75" thickBot="1" x14ac:dyDescent="0.3">
      <c r="A56" s="291" t="s">
        <v>1620</v>
      </c>
      <c r="B56" s="291"/>
      <c r="C56" s="291"/>
    </row>
    <row r="57" spans="1:10" ht="15.75" thickBot="1" x14ac:dyDescent="0.3">
      <c r="A57" s="291" t="s">
        <v>1621</v>
      </c>
      <c r="B57" s="291"/>
      <c r="C57" s="291"/>
    </row>
    <row r="58" spans="1:10" ht="15.75" thickBot="1" x14ac:dyDescent="0.3">
      <c r="A58" s="291" t="s">
        <v>1622</v>
      </c>
      <c r="B58" s="291"/>
      <c r="C58" s="291"/>
    </row>
    <row r="59" spans="1:10" ht="15.75" thickBot="1" x14ac:dyDescent="0.3">
      <c r="A59" s="291" t="s">
        <v>1623</v>
      </c>
      <c r="B59" s="291"/>
      <c r="C59" s="291"/>
    </row>
    <row r="60" spans="1:10" ht="15.75" thickBot="1" x14ac:dyDescent="0.3">
      <c r="A60" s="291" t="s">
        <v>1624</v>
      </c>
      <c r="B60" s="291"/>
      <c r="C60" s="291"/>
    </row>
    <row r="61" spans="1:10" ht="15.75" thickBot="1" x14ac:dyDescent="0.3">
      <c r="A61" s="291" t="s">
        <v>1625</v>
      </c>
      <c r="B61" s="291"/>
      <c r="C61" s="291"/>
    </row>
    <row r="62" spans="1:10" ht="15.75" thickBot="1" x14ac:dyDescent="0.3">
      <c r="A62" s="291" t="s">
        <v>1626</v>
      </c>
      <c r="B62" s="291"/>
      <c r="C62" s="291"/>
    </row>
    <row r="63" spans="1:10" ht="15.75" thickBot="1" x14ac:dyDescent="0.3">
      <c r="A63" s="291" t="s">
        <v>1627</v>
      </c>
      <c r="B63" s="291"/>
      <c r="C63" s="291"/>
    </row>
    <row r="64" spans="1:10" ht="15.75" thickBot="1" x14ac:dyDescent="0.3">
      <c r="A64" s="291" t="s">
        <v>1628</v>
      </c>
      <c r="B64" s="291"/>
      <c r="C64" s="291"/>
    </row>
    <row r="65" spans="1:3" ht="15.75" thickBot="1" x14ac:dyDescent="0.3">
      <c r="A65" s="291" t="s">
        <v>1629</v>
      </c>
      <c r="B65" s="291"/>
      <c r="C65" s="291"/>
    </row>
    <row r="66" spans="1:3" ht="15.75" thickBot="1" x14ac:dyDescent="0.3">
      <c r="A66" s="291" t="s">
        <v>1630</v>
      </c>
      <c r="B66" s="291"/>
      <c r="C66" s="291"/>
    </row>
    <row r="67" spans="1:3" ht="15.75" thickBot="1" x14ac:dyDescent="0.3">
      <c r="A67" s="291" t="s">
        <v>1631</v>
      </c>
      <c r="B67" s="291"/>
      <c r="C67" s="291"/>
    </row>
    <row r="68" spans="1:3" ht="15.75" thickBot="1" x14ac:dyDescent="0.3">
      <c r="A68" s="291" t="s">
        <v>1632</v>
      </c>
      <c r="B68" s="291"/>
      <c r="C68" s="291"/>
    </row>
    <row r="69" spans="1:3" ht="15.75" thickBot="1" x14ac:dyDescent="0.3">
      <c r="A69" s="291" t="s">
        <v>1633</v>
      </c>
      <c r="B69" s="291"/>
      <c r="C69" s="291"/>
    </row>
    <row r="70" spans="1:3" ht="15.75" thickBot="1" x14ac:dyDescent="0.3">
      <c r="A70" s="291" t="s">
        <v>1634</v>
      </c>
      <c r="B70" s="291"/>
      <c r="C70" s="291"/>
    </row>
    <row r="71" spans="1:3" ht="15.75" thickBot="1" x14ac:dyDescent="0.3">
      <c r="A71" s="291" t="s">
        <v>1635</v>
      </c>
      <c r="B71" s="291"/>
      <c r="C71" s="291"/>
    </row>
    <row r="72" spans="1:3" ht="15.75" thickBot="1" x14ac:dyDescent="0.3">
      <c r="A72" s="291" t="s">
        <v>1636</v>
      </c>
      <c r="B72" s="291"/>
      <c r="C72" s="291"/>
    </row>
    <row r="73" spans="1:3" ht="15.75" thickBot="1" x14ac:dyDescent="0.3">
      <c r="A73" s="291" t="s">
        <v>1637</v>
      </c>
      <c r="B73" s="291"/>
      <c r="C73" s="291"/>
    </row>
    <row r="74" spans="1:3" ht="15.75" thickBot="1" x14ac:dyDescent="0.3">
      <c r="A74" s="291" t="s">
        <v>1638</v>
      </c>
      <c r="B74" s="291"/>
      <c r="C74" s="291"/>
    </row>
    <row r="75" spans="1:3" ht="15.75" thickBot="1" x14ac:dyDescent="0.3">
      <c r="A75" s="291" t="s">
        <v>1639</v>
      </c>
      <c r="B75" s="291"/>
      <c r="C75" s="291"/>
    </row>
    <row r="76" spans="1:3" ht="15.75" thickBot="1" x14ac:dyDescent="0.3">
      <c r="A76" s="291" t="s">
        <v>1640</v>
      </c>
      <c r="B76" s="291"/>
      <c r="C76" s="291"/>
    </row>
    <row r="77" spans="1:3" ht="15.75" thickBot="1" x14ac:dyDescent="0.3">
      <c r="A77" s="291" t="s">
        <v>1641</v>
      </c>
      <c r="B77" s="291"/>
      <c r="C77" s="291"/>
    </row>
    <row r="78" spans="1:3" ht="15.75" thickBot="1" x14ac:dyDescent="0.3">
      <c r="A78" s="291" t="s">
        <v>1642</v>
      </c>
      <c r="B78" s="291"/>
      <c r="C78" s="291"/>
    </row>
    <row r="79" spans="1:3" ht="15.75" thickBot="1" x14ac:dyDescent="0.3">
      <c r="A79" s="291" t="s">
        <v>1643</v>
      </c>
      <c r="B79" s="291"/>
      <c r="C79" s="291"/>
    </row>
    <row r="80" spans="1:3" ht="15.75" thickBot="1" x14ac:dyDescent="0.3">
      <c r="A80" s="291" t="s">
        <v>1644</v>
      </c>
      <c r="B80" s="291"/>
      <c r="C80" s="291"/>
    </row>
    <row r="81" spans="1:3" ht="15.75" thickBot="1" x14ac:dyDescent="0.3">
      <c r="A81" s="291" t="s">
        <v>1645</v>
      </c>
      <c r="B81" s="291"/>
      <c r="C81" s="291"/>
    </row>
    <row r="82" spans="1:3" ht="15.75" thickBot="1" x14ac:dyDescent="0.3">
      <c r="A82" s="291" t="s">
        <v>1646</v>
      </c>
      <c r="B82" s="291"/>
      <c r="C82" s="291"/>
    </row>
    <row r="83" spans="1:3" ht="15.75" thickBot="1" x14ac:dyDescent="0.3">
      <c r="A83" s="291" t="s">
        <v>1647</v>
      </c>
      <c r="B83" s="291"/>
      <c r="C83" s="291"/>
    </row>
    <row r="84" spans="1:3" ht="15.75" thickBot="1" x14ac:dyDescent="0.3">
      <c r="A84" s="291" t="s">
        <v>1648</v>
      </c>
      <c r="B84" s="291"/>
      <c r="C84" s="291"/>
    </row>
    <row r="85" spans="1:3" ht="15.75" thickBot="1" x14ac:dyDescent="0.3">
      <c r="A85" s="291" t="s">
        <v>1649</v>
      </c>
      <c r="B85" s="291"/>
      <c r="C85" s="291"/>
    </row>
    <row r="86" spans="1:3" ht="15.75" thickBot="1" x14ac:dyDescent="0.3">
      <c r="A86" s="291" t="s">
        <v>1650</v>
      </c>
      <c r="B86" s="291"/>
      <c r="C86" s="291"/>
    </row>
    <row r="87" spans="1:3" ht="30.75" thickBot="1" x14ac:dyDescent="0.3">
      <c r="A87" s="291" t="s">
        <v>1651</v>
      </c>
      <c r="B87" s="291"/>
      <c r="C87" s="291"/>
    </row>
    <row r="88" spans="1:3" ht="15.75" thickBot="1" x14ac:dyDescent="0.3">
      <c r="A88" s="291" t="s">
        <v>1652</v>
      </c>
      <c r="B88" s="291"/>
      <c r="C88" s="291"/>
    </row>
    <row r="89" spans="1:3" ht="15.75" thickBot="1" x14ac:dyDescent="0.3">
      <c r="A89" s="291" t="s">
        <v>1653</v>
      </c>
      <c r="B89" s="291"/>
      <c r="C89" s="291"/>
    </row>
    <row r="90" spans="1:3" ht="15.75" thickBot="1" x14ac:dyDescent="0.3">
      <c r="A90" s="291" t="s">
        <v>1654</v>
      </c>
      <c r="B90" s="291"/>
      <c r="C90" s="291"/>
    </row>
    <row r="91" spans="1:3" ht="15.75" thickBot="1" x14ac:dyDescent="0.3">
      <c r="A91" s="291" t="s">
        <v>1655</v>
      </c>
      <c r="B91" s="291"/>
      <c r="C91" s="291"/>
    </row>
    <row r="92" spans="1:3" ht="15.75" thickBot="1" x14ac:dyDescent="0.3">
      <c r="A92" s="291" t="s">
        <v>1656</v>
      </c>
      <c r="B92" s="291"/>
      <c r="C92" s="291"/>
    </row>
    <row r="93" spans="1:3" ht="15.75" thickBot="1" x14ac:dyDescent="0.3">
      <c r="A93" s="291" t="s">
        <v>1657</v>
      </c>
      <c r="B93" s="291"/>
      <c r="C93" s="291"/>
    </row>
    <row r="94" spans="1:3" ht="15.75" thickBot="1" x14ac:dyDescent="0.3">
      <c r="A94" s="291" t="s">
        <v>1658</v>
      </c>
      <c r="B94" s="291"/>
      <c r="C94" s="291"/>
    </row>
    <row r="95" spans="1:3" ht="30.75" thickBot="1" x14ac:dyDescent="0.3">
      <c r="A95" s="291" t="s">
        <v>1659</v>
      </c>
      <c r="B95" s="291"/>
      <c r="C95" s="291"/>
    </row>
    <row r="96" spans="1:3" ht="15.75" thickBot="1" x14ac:dyDescent="0.3">
      <c r="A96" s="291" t="s">
        <v>1660</v>
      </c>
      <c r="B96" s="291"/>
      <c r="C96" s="291"/>
    </row>
    <row r="97" spans="1:3" ht="15.75" thickBot="1" x14ac:dyDescent="0.3">
      <c r="A97" s="291" t="s">
        <v>1661</v>
      </c>
      <c r="B97" s="291"/>
      <c r="C97" s="291"/>
    </row>
    <row r="98" spans="1:3" ht="15.75" thickBot="1" x14ac:dyDescent="0.3">
      <c r="A98" s="291" t="s">
        <v>1662</v>
      </c>
      <c r="B98" s="291"/>
      <c r="C98" s="291"/>
    </row>
    <row r="99" spans="1:3" ht="15.75" thickBot="1" x14ac:dyDescent="0.3">
      <c r="A99" s="291" t="s">
        <v>1663</v>
      </c>
      <c r="B99" s="291"/>
      <c r="C99" s="291"/>
    </row>
    <row r="100" spans="1:3" ht="15.75" thickBot="1" x14ac:dyDescent="0.3">
      <c r="A100" s="291" t="s">
        <v>1664</v>
      </c>
      <c r="B100" s="291"/>
      <c r="C100" s="291"/>
    </row>
    <row r="101" spans="1:3" ht="15.75" thickBot="1" x14ac:dyDescent="0.3">
      <c r="A101" s="291" t="s">
        <v>1665</v>
      </c>
      <c r="B101" s="291"/>
      <c r="C101" s="291"/>
    </row>
    <row r="102" spans="1:3" ht="30.75" thickBot="1" x14ac:dyDescent="0.3">
      <c r="A102" s="291" t="s">
        <v>1666</v>
      </c>
      <c r="B102" s="291"/>
      <c r="C102" s="291"/>
    </row>
    <row r="103" spans="1:3" ht="15.75" thickBot="1" x14ac:dyDescent="0.3">
      <c r="A103" s="291" t="s">
        <v>1667</v>
      </c>
      <c r="B103" s="291"/>
      <c r="C103" s="291"/>
    </row>
    <row r="104" spans="1:3" ht="15.75" thickBot="1" x14ac:dyDescent="0.3">
      <c r="A104" s="291" t="s">
        <v>1668</v>
      </c>
      <c r="B104" s="291"/>
      <c r="C104" s="291"/>
    </row>
    <row r="105" spans="1:3" ht="15.75" thickBot="1" x14ac:dyDescent="0.3">
      <c r="A105" s="291" t="s">
        <v>1669</v>
      </c>
      <c r="B105" s="291"/>
      <c r="C105" s="291"/>
    </row>
    <row r="106" spans="1:3" ht="15.75" thickBot="1" x14ac:dyDescent="0.3">
      <c r="A106" s="291" t="s">
        <v>1670</v>
      </c>
      <c r="B106" s="291"/>
      <c r="C106" s="291"/>
    </row>
    <row r="107" spans="1:3" ht="15.75" thickBot="1" x14ac:dyDescent="0.3">
      <c r="A107" s="291" t="s">
        <v>1671</v>
      </c>
      <c r="B107" s="291"/>
      <c r="C107" s="291"/>
    </row>
    <row r="108" spans="1:3" ht="30.75" thickBot="1" x14ac:dyDescent="0.3">
      <c r="A108" s="291" t="s">
        <v>1672</v>
      </c>
      <c r="B108" s="291"/>
      <c r="C108" s="291"/>
    </row>
    <row r="109" spans="1:3" ht="15.75" thickBot="1" x14ac:dyDescent="0.3">
      <c r="A109" s="291" t="s">
        <v>1673</v>
      </c>
      <c r="B109" s="291"/>
      <c r="C109" s="291"/>
    </row>
    <row r="110" spans="1:3" ht="15.75" thickBot="1" x14ac:dyDescent="0.3">
      <c r="A110" s="291" t="s">
        <v>1674</v>
      </c>
      <c r="B110" s="291"/>
      <c r="C110" s="291"/>
    </row>
    <row r="111" spans="1:3" ht="15.75" thickBot="1" x14ac:dyDescent="0.3">
      <c r="A111" s="291" t="s">
        <v>1675</v>
      </c>
      <c r="B111" s="291"/>
      <c r="C111" s="291"/>
    </row>
    <row r="112" spans="1:3" ht="15.75" thickBot="1" x14ac:dyDescent="0.3">
      <c r="A112" s="291" t="s">
        <v>1676</v>
      </c>
      <c r="B112" s="291"/>
      <c r="C112" s="291"/>
    </row>
    <row r="113" spans="1:3" ht="15.75" thickBot="1" x14ac:dyDescent="0.3">
      <c r="A113" s="291" t="s">
        <v>1677</v>
      </c>
      <c r="B113" s="291"/>
      <c r="C113" s="291"/>
    </row>
    <row r="114" spans="1:3" ht="15.75" thickBot="1" x14ac:dyDescent="0.3">
      <c r="A114" s="291" t="s">
        <v>1678</v>
      </c>
      <c r="B114" s="291"/>
      <c r="C114" s="291"/>
    </row>
    <row r="115" spans="1:3" ht="30.75" thickBot="1" x14ac:dyDescent="0.3">
      <c r="A115" s="291" t="s">
        <v>1679</v>
      </c>
      <c r="B115" s="291"/>
      <c r="C115" s="291"/>
    </row>
    <row r="116" spans="1:3" ht="15.75" thickBot="1" x14ac:dyDescent="0.3">
      <c r="A116" s="291" t="s">
        <v>1680</v>
      </c>
      <c r="B116" s="291"/>
      <c r="C116" s="291"/>
    </row>
    <row r="117" spans="1:3" ht="15.75" thickBot="1" x14ac:dyDescent="0.3">
      <c r="A117" s="291" t="s">
        <v>1681</v>
      </c>
      <c r="B117" s="291"/>
      <c r="C117" s="291"/>
    </row>
    <row r="118" spans="1:3" ht="15.75" thickBot="1" x14ac:dyDescent="0.3">
      <c r="A118" s="291" t="s">
        <v>1682</v>
      </c>
      <c r="B118" s="291"/>
      <c r="C118" s="291"/>
    </row>
    <row r="119" spans="1:3" ht="15.75" thickBot="1" x14ac:dyDescent="0.3">
      <c r="A119" s="291" t="s">
        <v>1683</v>
      </c>
      <c r="B119" s="291"/>
      <c r="C119" s="291"/>
    </row>
    <row r="120" spans="1:3" ht="15.75" thickBot="1" x14ac:dyDescent="0.3">
      <c r="A120" s="291" t="s">
        <v>1684</v>
      </c>
      <c r="B120" s="291"/>
      <c r="C120" s="291"/>
    </row>
    <row r="121" spans="1:3" ht="15.75" thickBot="1" x14ac:dyDescent="0.3">
      <c r="A121" s="291" t="s">
        <v>1685</v>
      </c>
      <c r="B121" s="291"/>
      <c r="C121" s="291"/>
    </row>
    <row r="122" spans="1:3" ht="30.75" thickBot="1" x14ac:dyDescent="0.3">
      <c r="A122" s="291" t="s">
        <v>1686</v>
      </c>
      <c r="B122" s="291"/>
      <c r="C122" s="291"/>
    </row>
    <row r="123" spans="1:3" ht="15.75" thickBot="1" x14ac:dyDescent="0.3">
      <c r="A123" s="291" t="s">
        <v>1687</v>
      </c>
      <c r="B123" s="291"/>
      <c r="C123" s="291"/>
    </row>
    <row r="124" spans="1:3" ht="15.75" thickBot="1" x14ac:dyDescent="0.3">
      <c r="A124" s="291" t="s">
        <v>1688</v>
      </c>
      <c r="B124" s="291"/>
      <c r="C124" s="291"/>
    </row>
    <row r="125" spans="1:3" ht="15.75" thickBot="1" x14ac:dyDescent="0.3">
      <c r="A125" s="291" t="s">
        <v>1689</v>
      </c>
      <c r="B125" s="291"/>
      <c r="C125" s="291"/>
    </row>
    <row r="126" spans="1:3" ht="15.75" thickBot="1" x14ac:dyDescent="0.3">
      <c r="A126" s="291" t="s">
        <v>1690</v>
      </c>
      <c r="B126" s="291"/>
      <c r="C126" s="291"/>
    </row>
    <row r="127" spans="1:3" ht="15.75" thickBot="1" x14ac:dyDescent="0.3">
      <c r="A127" s="291" t="s">
        <v>1691</v>
      </c>
      <c r="B127" s="291"/>
      <c r="C127" s="291"/>
    </row>
    <row r="128" spans="1:3" ht="15.75" thickBot="1" x14ac:dyDescent="0.3">
      <c r="A128" s="291" t="s">
        <v>1692</v>
      </c>
      <c r="B128" s="291"/>
      <c r="C128" s="291"/>
    </row>
    <row r="129" spans="1:3" ht="30.75" thickBot="1" x14ac:dyDescent="0.3">
      <c r="A129" s="291" t="s">
        <v>1693</v>
      </c>
      <c r="B129" s="291"/>
      <c r="C129" s="291"/>
    </row>
    <row r="130" spans="1:3" ht="15.75" thickBot="1" x14ac:dyDescent="0.3">
      <c r="A130" s="291" t="s">
        <v>1694</v>
      </c>
      <c r="B130" s="291"/>
      <c r="C130" s="291"/>
    </row>
    <row r="131" spans="1:3" ht="15.75" thickBot="1" x14ac:dyDescent="0.3">
      <c r="A131" s="291" t="s">
        <v>1695</v>
      </c>
      <c r="B131" s="291"/>
      <c r="C131" s="291"/>
    </row>
    <row r="132" spans="1:3" ht="15.75" thickBot="1" x14ac:dyDescent="0.3">
      <c r="A132" s="291" t="s">
        <v>1696</v>
      </c>
      <c r="B132" s="291"/>
      <c r="C132" s="291"/>
    </row>
    <row r="133" spans="1:3" ht="15.75" thickBot="1" x14ac:dyDescent="0.3">
      <c r="A133" s="291" t="s">
        <v>1697</v>
      </c>
      <c r="B133" s="291"/>
      <c r="C133" s="291"/>
    </row>
    <row r="134" spans="1:3" ht="30.75" thickBot="1" x14ac:dyDescent="0.3">
      <c r="A134" s="291" t="s">
        <v>1698</v>
      </c>
      <c r="B134" s="291"/>
      <c r="C134" s="291"/>
    </row>
    <row r="135" spans="1:3" ht="15.75" thickBot="1" x14ac:dyDescent="0.3">
      <c r="A135" s="291" t="s">
        <v>1699</v>
      </c>
      <c r="B135" s="291"/>
      <c r="C135" s="291"/>
    </row>
    <row r="136" spans="1:3" ht="15.75" thickBot="1" x14ac:dyDescent="0.3">
      <c r="A136" s="291" t="s">
        <v>1700</v>
      </c>
      <c r="B136" s="291"/>
      <c r="C136" s="291"/>
    </row>
    <row r="137" spans="1:3" ht="15.75" thickBot="1" x14ac:dyDescent="0.3">
      <c r="A137" s="291" t="s">
        <v>1701</v>
      </c>
      <c r="B137" s="291"/>
      <c r="C137" s="291"/>
    </row>
    <row r="138" spans="1:3" ht="15.75" thickBot="1" x14ac:dyDescent="0.3">
      <c r="A138" s="291" t="s">
        <v>1702</v>
      </c>
      <c r="B138" s="291"/>
      <c r="C138" s="291"/>
    </row>
    <row r="139" spans="1:3" ht="30.75" thickBot="1" x14ac:dyDescent="0.3">
      <c r="A139" s="291" t="s">
        <v>1703</v>
      </c>
      <c r="B139" s="291"/>
      <c r="C139" s="291"/>
    </row>
    <row r="140" spans="1:3" ht="15.75" thickBot="1" x14ac:dyDescent="0.3">
      <c r="A140" s="291" t="s">
        <v>1704</v>
      </c>
      <c r="B140" s="291"/>
      <c r="C140" s="291"/>
    </row>
    <row r="141" spans="1:3" ht="15.75" thickBot="1" x14ac:dyDescent="0.3">
      <c r="A141" s="291" t="s">
        <v>1705</v>
      </c>
      <c r="B141" s="291"/>
      <c r="C141" s="291"/>
    </row>
    <row r="142" spans="1:3" ht="15.75" thickBot="1" x14ac:dyDescent="0.3">
      <c r="A142" s="291" t="s">
        <v>1706</v>
      </c>
      <c r="B142" s="291"/>
      <c r="C142" s="291"/>
    </row>
    <row r="143" spans="1:3" ht="30.75" thickBot="1" x14ac:dyDescent="0.3">
      <c r="A143" s="291" t="s">
        <v>1707</v>
      </c>
      <c r="B143" s="291"/>
      <c r="C143" s="291"/>
    </row>
    <row r="144" spans="1:3" ht="15.75" thickBot="1" x14ac:dyDescent="0.3">
      <c r="A144" s="291" t="s">
        <v>1708</v>
      </c>
      <c r="B144" s="291"/>
      <c r="C144" s="291"/>
    </row>
    <row r="145" spans="1:3" ht="15.75" thickBot="1" x14ac:dyDescent="0.3">
      <c r="A145" s="291" t="s">
        <v>1709</v>
      </c>
      <c r="B145" s="291"/>
      <c r="C145" s="29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0906-204A-4BFC-A313-498BD71F20FB}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RAW</vt:lpstr>
      <vt:lpstr>DAT</vt:lpstr>
      <vt:lpstr>PS</vt:lpstr>
      <vt:lpstr>IPE</vt:lpstr>
      <vt:lpstr>HF RHS EQ</vt:lpstr>
      <vt:lpstr>HF CHS </vt:lpstr>
      <vt:lpstr>UB</vt:lpstr>
      <vt:lpstr>HF RHS UEQ</vt:lpstr>
      <vt:lpstr>BOLTS</vt:lpstr>
      <vt:lpstr>HEA</vt:lpstr>
      <vt:lpstr>HEM</vt:lpstr>
      <vt:lpstr>UNP</vt:lpstr>
      <vt:lpstr>LEQU</vt:lpstr>
      <vt:lpstr>UPE</vt:lpstr>
      <vt:lpstr>MAT</vt:lpstr>
      <vt:lpstr>PROF</vt:lpstr>
      <vt:lpstr>BWK_DATA</vt:lpstr>
      <vt:lpstr>DAT!Print_Area</vt:lpstr>
      <vt:lpstr>MAT!Print_Area</vt:lpstr>
      <vt:lpstr>PS!Print_Area</vt:lpstr>
      <vt:lpstr>DAT!Print_Titles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</dc:creator>
  <cp:lastModifiedBy>Maarten Vroegindeweij</cp:lastModifiedBy>
  <dcterms:created xsi:type="dcterms:W3CDTF">2018-05-10T11:23:13Z</dcterms:created>
  <dcterms:modified xsi:type="dcterms:W3CDTF">2019-08-15T19:30:04Z</dcterms:modified>
</cp:coreProperties>
</file>