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sz\work\studia\sem6\krypto\"/>
    </mc:Choice>
  </mc:AlternateContent>
  <xr:revisionPtr revIDLastSave="0" documentId="13_ncr:1_{25A9B4A9-0759-48A5-83E6-4E5B74175F3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P17" i="1"/>
  <c r="O18" i="1"/>
  <c r="O17" i="1"/>
  <c r="P16" i="1"/>
  <c r="T17" i="1"/>
  <c r="N23" i="1"/>
  <c r="N22" i="1"/>
  <c r="N21" i="1"/>
  <c r="N20" i="1"/>
  <c r="N19" i="1"/>
  <c r="N18" i="1"/>
  <c r="N17" i="1"/>
  <c r="N16" i="1"/>
  <c r="T16" i="1" s="1"/>
  <c r="K3" i="1"/>
  <c r="R3" i="1" s="1" a="1"/>
  <c r="R3" i="1" s="1"/>
  <c r="M17" i="1"/>
  <c r="M18" i="1"/>
  <c r="M19" i="1"/>
  <c r="M20" i="1"/>
  <c r="M21" i="1"/>
  <c r="M22" i="1"/>
  <c r="M23" i="1"/>
  <c r="M16" i="1"/>
  <c r="C22" i="1"/>
  <c r="M4" i="1"/>
  <c r="M5" i="1"/>
  <c r="M6" i="1"/>
  <c r="M7" i="1"/>
  <c r="M8" i="1"/>
  <c r="M9" i="1"/>
  <c r="M10" i="1"/>
  <c r="M3" i="1"/>
  <c r="L4" i="1"/>
  <c r="L5" i="1"/>
  <c r="L6" i="1"/>
  <c r="L7" i="1"/>
  <c r="L8" i="1"/>
  <c r="L9" i="1"/>
  <c r="L10" i="1"/>
  <c r="K4" i="1"/>
  <c r="K5" i="1"/>
  <c r="K6" i="1"/>
  <c r="K7" i="1"/>
  <c r="K8" i="1"/>
  <c r="K9" i="1"/>
  <c r="K10" i="1"/>
  <c r="P18" i="1" l="1"/>
  <c r="O19" i="1" s="1"/>
  <c r="P3" i="1"/>
  <c r="L3" i="1"/>
  <c r="O6" i="1"/>
  <c r="O5" i="1"/>
  <c r="O4" i="1" s="1"/>
  <c r="O10" i="1"/>
  <c r="O9" i="1" s="1"/>
  <c r="O8" i="1" s="1"/>
  <c r="O7" i="1" s="1"/>
  <c r="P19" i="1" l="1"/>
  <c r="O20" i="1" s="1"/>
  <c r="O3" i="1"/>
  <c r="P20" i="1" l="1"/>
  <c r="O21" i="1" s="1"/>
  <c r="P21" i="1" l="1"/>
  <c r="O22" i="1" s="1"/>
  <c r="P22" i="1" l="1"/>
  <c r="O23" i="1" s="1"/>
  <c r="P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<sst xmlns="http://schemas.openxmlformats.org/spreadsheetml/2006/main" count="55" uniqueCount="54">
  <si>
    <t>problem plecakowy</t>
  </si>
  <si>
    <t>warunki dla elementów:</t>
  </si>
  <si>
    <t>A1</t>
  </si>
  <si>
    <t>A2</t>
  </si>
  <si>
    <t>…</t>
  </si>
  <si>
    <t>A5</t>
  </si>
  <si>
    <t xml:space="preserve">każdy kolejny lement co do wagi ma być &gt;= od sumy poprzednich </t>
  </si>
  <si>
    <t>Znając waga plcaka można stwierdzić jakie elementy w nim siedzą</t>
  </si>
  <si>
    <t>Sprawdzamy każdy kolejny element od najcieższego</t>
  </si>
  <si>
    <t>Elementy to klucz.</t>
  </si>
  <si>
    <t>Wagi bitów to elementy</t>
  </si>
  <si>
    <t>Waga plecaka</t>
  </si>
  <si>
    <t>Szyfr zapisuje wagę plecaka elementami (bitami)</t>
  </si>
  <si>
    <t>LP.</t>
  </si>
  <si>
    <t>PLECAK</t>
  </si>
  <si>
    <t>Kryptogram:</t>
  </si>
  <si>
    <t>Wiadomość:</t>
  </si>
  <si>
    <t>BITY W.</t>
  </si>
  <si>
    <t>SUMA.ILOCZYNÓW będzie już kryptogramem</t>
  </si>
  <si>
    <t>Spróbować odtworzyć na podstawie kryptogramu i klucza</t>
  </si>
  <si>
    <t>ODSZYFROWANA WIADOMOŚĆ</t>
  </si>
  <si>
    <t>ILOCZYN</t>
  </si>
  <si>
    <t>B=</t>
  </si>
  <si>
    <t>C=</t>
  </si>
  <si>
    <t>1013 większe równe od ostatniego elementu plecaka</t>
  </si>
  <si>
    <t>taka liczba że NWD B i C = 1</t>
  </si>
  <si>
    <t>TRUDNY</t>
  </si>
  <si>
    <t>D=</t>
  </si>
  <si>
    <t>D jest taką liczbą, że (C*D)modB=1</t>
  </si>
  <si>
    <t>Skorzystać z algorytmu euklidesa odwróconego</t>
  </si>
  <si>
    <t>Albo wejść do wolframa i obliczyć liczbę D</t>
  </si>
  <si>
    <t>KP = kryptogram prosty = kryptogram trudny * D MOD B</t>
  </si>
  <si>
    <t>K*T- WIAD *</t>
  </si>
  <si>
    <t>WIADOMOŚĆ</t>
  </si>
  <si>
    <t>LP</t>
  </si>
  <si>
    <t>PP</t>
  </si>
  <si>
    <t>PT</t>
  </si>
  <si>
    <t>KT</t>
  </si>
  <si>
    <t>W</t>
  </si>
  <si>
    <t>BITY</t>
  </si>
  <si>
    <t>KP</t>
  </si>
  <si>
    <t>p,q</t>
  </si>
  <si>
    <t>pierwsze</t>
  </si>
  <si>
    <t>256&lt;=</t>
  </si>
  <si>
    <t>&lt;=512</t>
  </si>
  <si>
    <t>n=</t>
  </si>
  <si>
    <t>p*q</t>
  </si>
  <si>
    <t>Fi</t>
  </si>
  <si>
    <t>(p-1)(q-1)</t>
  </si>
  <si>
    <t>e=</t>
  </si>
  <si>
    <t>NWD(e, Fi)=1 ???</t>
  </si>
  <si>
    <t>e*d mod Fi=1</t>
  </si>
  <si>
    <t>d taka że</t>
  </si>
  <si>
    <t>to szukamy 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</si>
</sst>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workbookViewId="0">
      <selection activeCell="V17" sqref="V17"/>
    </sheetView>
  </sheetViews>
  <sheetFormatPr defaultRowHeight="14.4" x14ac:dyDescent="0.3"/>
  <cols>
    <col min="17" max="17" width="12" bestFit="1" customWidth="1"/>
  </cols>
  <sheetData>
    <row r="1" spans="1:20" x14ac:dyDescent="0.3">
      <c r="A1" t="s">
        <v>0</v>
      </c>
    </row>
    <row r="2" spans="1:20" x14ac:dyDescent="0.3">
      <c r="B2" t="s">
        <v>1</v>
      </c>
      <c r="I2" t="s">
        <v>13</v>
      </c>
      <c r="J2" t="s">
        <v>14</v>
      </c>
      <c r="K2" t="s">
        <v>17</v>
      </c>
      <c r="L2" t="s">
        <v>21</v>
      </c>
      <c r="M2" t="s">
        <v>26</v>
      </c>
      <c r="Q2" t="s">
        <v>16</v>
      </c>
      <c r="R2">
        <v>10110111</v>
      </c>
    </row>
    <row r="3" spans="1:20" x14ac:dyDescent="0.3">
      <c r="C3" t="s">
        <v>2</v>
      </c>
      <c r="I3">
        <v>1</v>
      </c>
      <c r="J3">
        <v>2</v>
      </c>
      <c r="K3" s="1">
        <f t="shared" ref="K3:K10" si="0">MID($R$2,$I3,1)*1</f>
        <v>1</v>
      </c>
      <c r="L3">
        <f>K3*J3</f>
        <v>2</v>
      </c>
      <c r="M3">
        <f>MOD($H$21*I3,$H$20)</f>
        <v>177</v>
      </c>
      <c r="N3" t="b">
        <f>IF(J10=R3,TRUE,FALSE)</f>
        <v>0</v>
      </c>
      <c r="O3">
        <f>IF(L3=$R$3,K10,O4)</f>
        <v>0</v>
      </c>
      <c r="P3">
        <f>SUMIF(J3:J10,J10=R3)</f>
        <v>0</v>
      </c>
      <c r="Q3" t="s">
        <v>15</v>
      </c>
      <c r="R3" cm="1">
        <f t="array" ref="R3">SUM(J3:J10*K3:K10)</f>
        <v>848</v>
      </c>
    </row>
    <row r="4" spans="1:20" x14ac:dyDescent="0.3">
      <c r="C4" t="s">
        <v>3</v>
      </c>
      <c r="I4">
        <v>2</v>
      </c>
      <c r="J4">
        <v>5</v>
      </c>
      <c r="K4" s="1">
        <f t="shared" si="0"/>
        <v>0</v>
      </c>
      <c r="L4">
        <f t="shared" ref="L4:L10" si="1">K4*J4</f>
        <v>0</v>
      </c>
      <c r="M4">
        <f t="shared" ref="M4:M10" si="2">MOD($H$21*I4,$H$20)</f>
        <v>354</v>
      </c>
      <c r="O4">
        <f>IF(J9=$R$3,K9,O5)</f>
        <v>0</v>
      </c>
      <c r="Q4" t="s">
        <v>18</v>
      </c>
    </row>
    <row r="5" spans="1:20" x14ac:dyDescent="0.3">
      <c r="C5" t="s">
        <v>4</v>
      </c>
      <c r="I5">
        <v>3</v>
      </c>
      <c r="J5">
        <v>11</v>
      </c>
      <c r="K5" s="1">
        <f t="shared" si="0"/>
        <v>1</v>
      </c>
      <c r="L5">
        <f t="shared" si="1"/>
        <v>11</v>
      </c>
      <c r="M5">
        <f t="shared" si="2"/>
        <v>531</v>
      </c>
      <c r="O5">
        <f>IF(J8=$R$3,K8,O6)</f>
        <v>0</v>
      </c>
    </row>
    <row r="6" spans="1:20" x14ac:dyDescent="0.3">
      <c r="C6" t="s">
        <v>5</v>
      </c>
      <c r="I6">
        <v>4</v>
      </c>
      <c r="J6">
        <v>23</v>
      </c>
      <c r="K6" s="1">
        <f t="shared" si="0"/>
        <v>1</v>
      </c>
      <c r="L6">
        <f t="shared" si="1"/>
        <v>23</v>
      </c>
      <c r="M6">
        <f t="shared" si="2"/>
        <v>708</v>
      </c>
      <c r="O6">
        <f>IF(J7=$R$3,K7,0)</f>
        <v>0</v>
      </c>
      <c r="Q6" t="s">
        <v>19</v>
      </c>
    </row>
    <row r="7" spans="1:20" x14ac:dyDescent="0.3">
      <c r="B7" t="s">
        <v>6</v>
      </c>
      <c r="I7">
        <v>5</v>
      </c>
      <c r="J7">
        <v>50</v>
      </c>
      <c r="K7" s="1">
        <f t="shared" si="0"/>
        <v>0</v>
      </c>
      <c r="L7">
        <f t="shared" si="1"/>
        <v>0</v>
      </c>
      <c r="M7">
        <f t="shared" si="2"/>
        <v>885</v>
      </c>
      <c r="O7">
        <f>IF(J6=$R$3,K6,O8)</f>
        <v>0</v>
      </c>
    </row>
    <row r="8" spans="1:20" x14ac:dyDescent="0.3">
      <c r="B8" t="s">
        <v>7</v>
      </c>
      <c r="I8">
        <v>6</v>
      </c>
      <c r="J8">
        <v>105</v>
      </c>
      <c r="K8" s="1">
        <f t="shared" si="0"/>
        <v>1</v>
      </c>
      <c r="L8">
        <f t="shared" si="1"/>
        <v>105</v>
      </c>
      <c r="M8">
        <f t="shared" si="2"/>
        <v>49</v>
      </c>
      <c r="O8">
        <f>IF(J5=$R$3,K5,O9)</f>
        <v>0</v>
      </c>
    </row>
    <row r="9" spans="1:20" x14ac:dyDescent="0.3">
      <c r="B9" t="s">
        <v>8</v>
      </c>
      <c r="I9">
        <v>7</v>
      </c>
      <c r="J9">
        <v>230</v>
      </c>
      <c r="K9" s="1">
        <f t="shared" si="0"/>
        <v>1</v>
      </c>
      <c r="L9">
        <f t="shared" si="1"/>
        <v>230</v>
      </c>
      <c r="M9">
        <f t="shared" si="2"/>
        <v>226</v>
      </c>
      <c r="O9">
        <f>IF(J4=$R$3,K4,O10)</f>
        <v>0</v>
      </c>
      <c r="Q9" t="s">
        <v>20</v>
      </c>
    </row>
    <row r="10" spans="1:20" x14ac:dyDescent="0.3">
      <c r="I10">
        <v>8</v>
      </c>
      <c r="J10">
        <v>477</v>
      </c>
      <c r="K10" s="1">
        <f t="shared" si="0"/>
        <v>1</v>
      </c>
      <c r="L10">
        <f t="shared" si="1"/>
        <v>477</v>
      </c>
      <c r="M10">
        <f t="shared" si="2"/>
        <v>403</v>
      </c>
      <c r="O10">
        <f>IF(J3=$R$3,K3,0)</f>
        <v>0</v>
      </c>
    </row>
    <row r="11" spans="1:20" x14ac:dyDescent="0.3">
      <c r="B11" t="s">
        <v>9</v>
      </c>
    </row>
    <row r="12" spans="1:20" x14ac:dyDescent="0.3">
      <c r="B12" t="s">
        <v>10</v>
      </c>
      <c r="Q12" t="s">
        <v>33</v>
      </c>
    </row>
    <row r="13" spans="1:20" x14ac:dyDescent="0.3">
      <c r="B13">
        <v>0</v>
      </c>
      <c r="C13">
        <v>1</v>
      </c>
      <c r="F13" t="s">
        <v>11</v>
      </c>
    </row>
    <row r="14" spans="1:20" x14ac:dyDescent="0.3">
      <c r="B14">
        <v>0</v>
      </c>
      <c r="C14">
        <v>3</v>
      </c>
      <c r="F14">
        <v>23</v>
      </c>
    </row>
    <row r="15" spans="1:20" x14ac:dyDescent="0.3">
      <c r="B15">
        <v>1</v>
      </c>
      <c r="C15">
        <v>7</v>
      </c>
      <c r="K15" t="s">
        <v>34</v>
      </c>
      <c r="L15" t="s">
        <v>35</v>
      </c>
      <c r="M15" t="s">
        <v>36</v>
      </c>
      <c r="N15" t="s">
        <v>39</v>
      </c>
      <c r="S15" t="s">
        <v>38</v>
      </c>
      <c r="T15">
        <v>10101010</v>
      </c>
    </row>
    <row r="16" spans="1:20" x14ac:dyDescent="0.3">
      <c r="B16">
        <v>1</v>
      </c>
      <c r="C16">
        <v>16</v>
      </c>
      <c r="K16">
        <v>8</v>
      </c>
      <c r="L16">
        <v>477</v>
      </c>
      <c r="M16" s="1">
        <f>MOD($H$21*L16,$H$20)</f>
        <v>350</v>
      </c>
      <c r="N16">
        <f>MID($T$15,K23,1)*1</f>
        <v>1</v>
      </c>
      <c r="O16">
        <v>610</v>
      </c>
      <c r="P16">
        <f>IF(O16&gt;=L16,1,0)</f>
        <v>1</v>
      </c>
      <c r="S16" t="s">
        <v>37</v>
      </c>
      <c r="T16">
        <f>SUMPRODUCT(M16:M23,N16:N23)</f>
        <v>1605</v>
      </c>
    </row>
    <row r="17" spans="2:20" x14ac:dyDescent="0.3">
      <c r="B17">
        <v>0</v>
      </c>
      <c r="C17">
        <v>23</v>
      </c>
      <c r="K17">
        <v>7</v>
      </c>
      <c r="L17">
        <v>230</v>
      </c>
      <c r="M17" s="1">
        <f t="shared" ref="M17:M23" si="3">MOD($H$21*L17,$H$20)</f>
        <v>190</v>
      </c>
      <c r="N17">
        <f>MID($T$15,K22,1)*1</f>
        <v>0</v>
      </c>
      <c r="O17">
        <f>O16-P16*L16</f>
        <v>133</v>
      </c>
      <c r="P17">
        <f t="shared" ref="P17:P23" si="4">IF(O17&gt;=L17,1,0)</f>
        <v>0</v>
      </c>
      <c r="S17" t="s">
        <v>40</v>
      </c>
      <c r="T17">
        <f>MOD(T16*H23,H20)</f>
        <v>610</v>
      </c>
    </row>
    <row r="18" spans="2:20" x14ac:dyDescent="0.3">
      <c r="B18" t="s">
        <v>12</v>
      </c>
      <c r="K18">
        <v>6</v>
      </c>
      <c r="L18">
        <v>105</v>
      </c>
      <c r="M18" s="1">
        <f t="shared" si="3"/>
        <v>351</v>
      </c>
      <c r="N18">
        <f>MID($T$15,K21,1)*1</f>
        <v>1</v>
      </c>
      <c r="O18">
        <f t="shared" ref="O18:O23" si="5">O17-P17*L17</f>
        <v>133</v>
      </c>
      <c r="P18">
        <f t="shared" si="4"/>
        <v>1</v>
      </c>
    </row>
    <row r="19" spans="2:20" x14ac:dyDescent="0.3">
      <c r="K19">
        <v>5</v>
      </c>
      <c r="L19">
        <v>50</v>
      </c>
      <c r="M19" s="1">
        <f t="shared" si="3"/>
        <v>746</v>
      </c>
      <c r="N19">
        <f>MID($T$15,K20,1)*1</f>
        <v>0</v>
      </c>
      <c r="O19">
        <f t="shared" si="5"/>
        <v>28</v>
      </c>
      <c r="P19">
        <f t="shared" si="4"/>
        <v>0</v>
      </c>
    </row>
    <row r="20" spans="2:20" x14ac:dyDescent="0.3">
      <c r="B20" t="s">
        <v>22</v>
      </c>
      <c r="C20" t="s">
        <v>24</v>
      </c>
      <c r="H20">
        <v>1013</v>
      </c>
      <c r="K20">
        <v>4</v>
      </c>
      <c r="L20">
        <v>23</v>
      </c>
      <c r="M20" s="1">
        <f t="shared" si="3"/>
        <v>19</v>
      </c>
      <c r="N20">
        <f>MID($T$15,K19,1)*1</f>
        <v>1</v>
      </c>
      <c r="O20">
        <f t="shared" si="5"/>
        <v>28</v>
      </c>
      <c r="P20">
        <f t="shared" si="4"/>
        <v>1</v>
      </c>
    </row>
    <row r="21" spans="2:20" x14ac:dyDescent="0.3">
      <c r="B21" t="s">
        <v>23</v>
      </c>
      <c r="C21" t="s">
        <v>25</v>
      </c>
      <c r="H21">
        <v>177</v>
      </c>
      <c r="K21">
        <v>3</v>
      </c>
      <c r="L21">
        <v>11</v>
      </c>
      <c r="M21" s="1">
        <f t="shared" si="3"/>
        <v>934</v>
      </c>
      <c r="N21">
        <f>MID($T$15,K18,1)*1</f>
        <v>0</v>
      </c>
      <c r="O21">
        <f t="shared" si="5"/>
        <v>5</v>
      </c>
      <c r="P21">
        <f t="shared" si="4"/>
        <v>0</v>
      </c>
    </row>
    <row r="22" spans="2:20" x14ac:dyDescent="0.3">
      <c r="C22">
        <f>LCM(H20,H21)</f>
        <v>179301</v>
      </c>
      <c r="K22">
        <v>2</v>
      </c>
      <c r="L22">
        <v>5</v>
      </c>
      <c r="M22" s="1">
        <f t="shared" si="3"/>
        <v>885</v>
      </c>
      <c r="N22">
        <f>MID($T$15,K17,1)*1</f>
        <v>1</v>
      </c>
      <c r="O22">
        <f t="shared" si="5"/>
        <v>5</v>
      </c>
      <c r="P22">
        <f t="shared" si="4"/>
        <v>1</v>
      </c>
    </row>
    <row r="23" spans="2:20" x14ac:dyDescent="0.3">
      <c r="B23" t="s">
        <v>27</v>
      </c>
      <c r="C23" t="s">
        <v>28</v>
      </c>
      <c r="H23">
        <v>641</v>
      </c>
      <c r="K23">
        <v>1</v>
      </c>
      <c r="L23">
        <v>2</v>
      </c>
      <c r="M23" s="1">
        <f t="shared" si="3"/>
        <v>354</v>
      </c>
      <c r="N23">
        <f>MID($T$15,K16,1)*1</f>
        <v>0</v>
      </c>
      <c r="O23">
        <f t="shared" si="5"/>
        <v>0</v>
      </c>
      <c r="P23">
        <f t="shared" si="4"/>
        <v>0</v>
      </c>
    </row>
    <row r="25" spans="2:20" x14ac:dyDescent="0.3">
      <c r="C25" t="s">
        <v>29</v>
      </c>
    </row>
    <row r="26" spans="2:20" x14ac:dyDescent="0.3">
      <c r="C26" t="s">
        <v>30</v>
      </c>
    </row>
    <row r="28" spans="2:20" x14ac:dyDescent="0.3">
      <c r="C28" t="s">
        <v>32</v>
      </c>
    </row>
    <row r="29" spans="2:20" x14ac:dyDescent="0.3">
      <c r="C29" t="s">
        <v>31</v>
      </c>
    </row>
  </sheetData>
  <sortState xmlns:xlrd2="http://schemas.microsoft.com/office/spreadsheetml/2017/richdata2" ref="L16:L23">
    <sortCondition descending="1" ref="L16:L2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29B3-261E-42FE-8CDB-072C021EC8EF}">
  <dimension ref="A1:C7"/>
  <sheetViews>
    <sheetView tabSelected="1" workbookViewId="0">
      <selection activeCell="H7" sqref="H7"/>
    </sheetView>
  </sheetViews>
  <sheetFormatPr defaultRowHeight="14.4" x14ac:dyDescent="0.3"/>
  <sheetData>
    <row r="1" spans="1:3" x14ac:dyDescent="0.3">
      <c r="A1" t="s">
        <v>41</v>
      </c>
      <c r="B1" t="s">
        <v>42</v>
      </c>
    </row>
    <row r="2" spans="1:3" x14ac:dyDescent="0.3">
      <c r="A2" t="s">
        <v>43</v>
      </c>
      <c r="B2" t="s">
        <v>41</v>
      </c>
      <c r="C2" t="s">
        <v>44</v>
      </c>
    </row>
    <row r="3" spans="1:3" x14ac:dyDescent="0.3">
      <c r="A3" t="s">
        <v>45</v>
      </c>
      <c r="B3" t="s">
        <v>46</v>
      </c>
    </row>
    <row r="4" spans="1:3" x14ac:dyDescent="0.3">
      <c r="A4" t="s">
        <v>47</v>
      </c>
      <c r="B4" t="s">
        <v>48</v>
      </c>
    </row>
    <row r="5" spans="1:3" x14ac:dyDescent="0.3">
      <c r="A5" t="s">
        <v>49</v>
      </c>
      <c r="B5">
        <v>65537</v>
      </c>
    </row>
    <row r="6" spans="1:3" x14ac:dyDescent="0.3">
      <c r="A6" t="s">
        <v>50</v>
      </c>
      <c r="C6" t="s">
        <v>53</v>
      </c>
    </row>
    <row r="7" spans="1:3" x14ac:dyDescent="0.3">
      <c r="A7" t="s">
        <v>52</v>
      </c>
      <c r="B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Błaszczyk</dc:creator>
  <cp:lastModifiedBy>Bartłomiej Błaszczyk</cp:lastModifiedBy>
  <dcterms:created xsi:type="dcterms:W3CDTF">2024-03-03T11:16:09Z</dcterms:created>
  <dcterms:modified xsi:type="dcterms:W3CDTF">2024-03-10T13:19:46Z</dcterms:modified>
</cp:coreProperties>
</file>