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Dropbox\academia\research projects\brooke-succession\4_res\"/>
    </mc:Choice>
  </mc:AlternateContent>
  <bookViews>
    <workbookView xWindow="0" yWindow="0" windowWidth="15405" windowHeight="10380"/>
  </bookViews>
  <sheets>
    <sheet name="coefficient-estimates-formatted" sheetId="1" r:id="rId1"/>
    <sheet name="Meta" sheetId="2" r:id="rId2"/>
  </sheets>
  <calcPr calcId="0"/>
</workbook>
</file>

<file path=xl/calcChain.xml><?xml version="1.0" encoding="utf-8"?>
<calcChain xmlns="http://schemas.openxmlformats.org/spreadsheetml/2006/main">
  <c r="M11" i="1" l="1"/>
  <c r="L77" i="1"/>
  <c r="L76" i="1"/>
  <c r="L75" i="1"/>
  <c r="L74" i="1"/>
  <c r="L73" i="1"/>
  <c r="L72" i="1"/>
  <c r="L66" i="1"/>
  <c r="L65" i="1"/>
  <c r="L64" i="1"/>
  <c r="L63" i="1"/>
  <c r="L62" i="1"/>
  <c r="L61" i="1"/>
  <c r="L55" i="1"/>
  <c r="L54" i="1"/>
  <c r="L53" i="1"/>
  <c r="L52" i="1"/>
  <c r="L51" i="1"/>
  <c r="L50" i="1"/>
  <c r="L37" i="1"/>
  <c r="L44" i="1"/>
  <c r="L43" i="1"/>
  <c r="L42" i="1"/>
  <c r="L41" i="1"/>
  <c r="L40" i="1"/>
  <c r="L39" i="1"/>
  <c r="L33" i="1"/>
  <c r="L32" i="1"/>
  <c r="L31" i="1"/>
  <c r="L30" i="1"/>
  <c r="L29" i="1"/>
  <c r="L28" i="1"/>
  <c r="L22" i="1"/>
  <c r="L21" i="1"/>
  <c r="L20" i="1"/>
  <c r="L19" i="1"/>
  <c r="L18" i="1"/>
  <c r="L17" i="1"/>
  <c r="L7" i="1"/>
  <c r="L8" i="1"/>
  <c r="L9" i="1"/>
  <c r="L10" i="1"/>
  <c r="L11" i="1"/>
  <c r="L6" i="1"/>
  <c r="M77" i="1"/>
  <c r="M76" i="1"/>
  <c r="M75" i="1"/>
  <c r="M74" i="1"/>
  <c r="M73" i="1"/>
  <c r="M72" i="1"/>
  <c r="L70" i="1"/>
  <c r="M66" i="1"/>
  <c r="M65" i="1"/>
  <c r="M64" i="1"/>
  <c r="M63" i="1"/>
  <c r="M62" i="1"/>
  <c r="M61" i="1"/>
  <c r="L59" i="1"/>
  <c r="M55" i="1"/>
  <c r="M54" i="1"/>
  <c r="M53" i="1"/>
  <c r="M52" i="1"/>
  <c r="M51" i="1"/>
  <c r="M50" i="1"/>
  <c r="L48" i="1"/>
  <c r="M44" i="1"/>
  <c r="M43" i="1"/>
  <c r="M42" i="1"/>
  <c r="M41" i="1"/>
  <c r="M40" i="1"/>
  <c r="M39" i="1"/>
  <c r="M33" i="1"/>
  <c r="M32" i="1"/>
  <c r="M31" i="1"/>
  <c r="M30" i="1"/>
  <c r="M29" i="1"/>
  <c r="M28" i="1"/>
  <c r="L26" i="1"/>
  <c r="M19" i="1"/>
  <c r="M18" i="1"/>
  <c r="M20" i="1"/>
  <c r="M21" i="1"/>
  <c r="M22" i="1"/>
  <c r="M17" i="1"/>
  <c r="M7" i="1"/>
  <c r="M8" i="1"/>
  <c r="M9" i="1"/>
  <c r="M10" i="1"/>
  <c r="M6" i="1"/>
  <c r="L15" i="1"/>
  <c r="L4" i="1"/>
</calcChain>
</file>

<file path=xl/sharedStrings.xml><?xml version="1.0" encoding="utf-8"?>
<sst xmlns="http://schemas.openxmlformats.org/spreadsheetml/2006/main" count="254" uniqueCount="56">
  <si>
    <t>spec</t>
  </si>
  <si>
    <t>name</t>
  </si>
  <si>
    <t>est</t>
  </si>
  <si>
    <t>se</t>
  </si>
  <si>
    <t>Carry capacity (K) only</t>
  </si>
  <si>
    <t>BC9</t>
  </si>
  <si>
    <t>K</t>
  </si>
  <si>
    <t>Spec</t>
  </si>
  <si>
    <t>K estimate</t>
  </si>
  <si>
    <t xml:space="preserve">K estimate: </t>
  </si>
  <si>
    <t>BC10</t>
  </si>
  <si>
    <t>K SE:</t>
  </si>
  <si>
    <t>JB5</t>
  </si>
  <si>
    <t>interaction with</t>
  </si>
  <si>
    <t>Estimate</t>
  </si>
  <si>
    <t>SE</t>
  </si>
  <si>
    <t>Scaled Estimate</t>
  </si>
  <si>
    <t>JB7</t>
  </si>
  <si>
    <t>X135E</t>
  </si>
  <si>
    <t>JBC</t>
  </si>
  <si>
    <t>JB370</t>
  </si>
  <si>
    <t>Scaled coefficient estimates:</t>
  </si>
  <si>
    <t>The basic L-V equation is easy to estimate from data, but it can be difficult to compare competition (or mutualism) coefficients, because the effect they have can be on vastly different scales.</t>
  </si>
  <si>
    <t>As a toy example, imagine species A grows few, massive individuals and has a small carrying capacity (in terms of individuals), and species B grows many, tiny individuals and has a large carrying capacity (in terms of inviduals)</t>
  </si>
  <si>
    <t xml:space="preserve">But the carrying capacity in terms of *mass* is the same - it's just that species B is like a swarm of mosquitoes, while species A is like a few eagles. </t>
  </si>
  <si>
    <t>If we look at the effect of competition on a third species C, if we imagine that the competitive effect (by mass) is the same for species A and species B, our coefficient of "How much does one individual of the competing species affect species C", we'll get wildly different numbers</t>
  </si>
  <si>
    <t>And we might infer that species A is a much more important competitor, because 1 individual of species A has a HUGE effect. But at most there are only a few individuals of species A, and when species A and species B are at their individual carrying capacities, their overall population has the same effect on species C.</t>
  </si>
  <si>
    <t xml:space="preserve">The solution is to scale the competition coefficients by the carrying capacity, so that we're looking at the effect of species A and species B proportional to their carrying capacity. </t>
  </si>
  <si>
    <t xml:space="preserve">(and we also measure their effect on species C in units of proportion of species C carrying capacity). </t>
  </si>
  <si>
    <t>This is the version of competition we see in an alternate parameterization of LV:</t>
  </si>
  <si>
    <t>dN_1/dt = r_1N_1(1-N_1-alpha_12 * N_2)</t>
  </si>
  <si>
    <t xml:space="preserve">This version is annoying to try to fit right out of the box, because it's using scaled versions of N, scaled by the carryign capacity that we haven't actually estimated. </t>
  </si>
  <si>
    <t xml:space="preserve">But we can calculate this scaled alpha_12, which is </t>
  </si>
  <si>
    <t>original alpha_12 * K_2/K_1</t>
  </si>
  <si>
    <t>And THAT is the scaled estimate in the main sheet</t>
  </si>
  <si>
    <t>(Importantly, it's directly comparable across all species, both the "givers" of competition and the "recievers". )</t>
  </si>
  <si>
    <t>BUT! This is going to behave super weird for JB7, which has a negative estimated carrying capacity. So let's not try to interpret too much from that. I'm greying out that cell as a reminder.</t>
  </si>
  <si>
    <t>Interpretation</t>
  </si>
  <si>
    <t>When BC9 and BC10 are at their separate carrying capacities, the BC10 population  provides enough mutualistic  support that BC9 should grow as if it were only at 60% of its carrying capacity.</t>
  </si>
  <si>
    <t>(sketchy scaling - negative carrying capacity)</t>
  </si>
  <si>
    <t>Species information</t>
  </si>
  <si>
    <t>K CV:</t>
  </si>
  <si>
    <t>135E (X135E)</t>
  </si>
  <si>
    <t>CV (coefficient of variation)</t>
  </si>
  <si>
    <t>Note that estimating confidence intervals for scaled alphas is a little tricky, and I'm not attempting that at the moment. But it will be sensitive to our confidence in both the original alpha, and both of the carrying capacities.</t>
  </si>
  <si>
    <t>Our regression approach gives us estimates for parameters (ie alphas, k), and standard errors (SE) for those terms. Because our K values are huge, it's hard for me to look at the estimate and standard error and ask "how confident are we in that?"</t>
  </si>
  <si>
    <t>Plus we can't compare standard errors between our different parameters,  since they're on the scale of whatever that estimate is.</t>
  </si>
  <si>
    <t>This tells us the standard error as a proportion of the mean of the estimate. So +/- 2 standard deviations is basically +/- 2*(CV*100)%</t>
  </si>
  <si>
    <t>Small decimals mean high confidence, values close to or greater than 1 mean not much confidence at all.</t>
  </si>
  <si>
    <t>Because it's not trivial to calculate the standard error of the scaled coefficient estimates (e.g. I know how to do it in R, but not in excel), it's also not trivial to provide their CV. But we can do that if it would be useful.</t>
  </si>
  <si>
    <t>CV of estimate</t>
  </si>
  <si>
    <t>The standard stats solution is to focus on the Coefficient of Variation (CV). This is just the standard deviation (estimated by standard error) dividing by the mean (e.g. our estimate). And we use the absolute value of the mean, because we can have negative means but the coefficient of variation should be positive.</t>
  </si>
  <si>
    <t>This is all based on a negative carrying capacity. Interpretation is unclear.</t>
  </si>
  <si>
    <t>WOW. Some wild mutualisms or something are going on. Or we're vary unconfident in these numbers.</t>
  </si>
  <si>
    <t>As a general ballpark heruistic, I've highlighted the interaction coefficients with a CV greater than 1. We're realllly not very sure about those, so we probably shouldn't take a ton of stock in those estimates.</t>
  </si>
  <si>
    <t>When 135E is at its carrying capacity, when BC9 population is very small it should decline as if it were at 1.5x its carrying capacity. (and if it's AT its carrying capacity, it should decline as if it's at (1+1.5)x it's carrying capacity.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</si>
</sst>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C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5">
    <xf numFmtId="0" fontId="0" fillId="0" borderId="0" xfId="0"/>
    <xf numFmtId="11" fontId="0" fillId="0" borderId="0" xfId="0" applyNumberFormat="1"/>
    <xf numFmtId="0" fontId="18" fillId="0" borderId="0" xfId="0" applyFont="1"/>
    <xf numFmtId="0" fontId="16" fillId="0" borderId="0" xfId="0" applyFont="1"/>
    <xf numFmtId="0" fontId="18" fillId="0" borderId="0" xfId="0" applyFont="1" applyAlignment="1">
      <alignment horizontal="center"/>
    </xf>
    <xf numFmtId="0" fontId="16" fillId="0" borderId="10" xfId="0" applyFont="1" applyBorder="1"/>
    <xf numFmtId="0" fontId="0" fillId="0" borderId="11" xfId="0" applyBorder="1"/>
    <xf numFmtId="0" fontId="0" fillId="0" borderId="12" xfId="0" applyBorder="1"/>
    <xf numFmtId="0" fontId="16" fillId="0" borderId="13" xfId="0" applyFont="1" applyBorder="1"/>
    <xf numFmtId="0" fontId="0" fillId="0" borderId="14" xfId="0" applyBorder="1"/>
    <xf numFmtId="0" fontId="16" fillId="0" borderId="14" xfId="0" applyFont="1" applyBorder="1"/>
    <xf numFmtId="0" fontId="0" fillId="0" borderId="15" xfId="0" applyBorder="1"/>
    <xf numFmtId="0" fontId="0" fillId="0" borderId="10" xfId="0" applyBorder="1"/>
    <xf numFmtId="0" fontId="0" fillId="0" borderId="16" xfId="0" applyBorder="1"/>
    <xf numFmtId="0" fontId="0" fillId="0" borderId="0" xfId="0" applyBorder="1"/>
    <xf numFmtId="0" fontId="0" fillId="0" borderId="17" xfId="0" applyBorder="1"/>
    <xf numFmtId="0" fontId="0" fillId="0" borderId="13" xfId="0" applyBorder="1"/>
    <xf numFmtId="0" fontId="0" fillId="35" borderId="17" xfId="0" applyFill="1" applyBorder="1"/>
    <xf numFmtId="0" fontId="0" fillId="35" borderId="11" xfId="0" applyFill="1" applyBorder="1"/>
    <xf numFmtId="0" fontId="0" fillId="35" borderId="12" xfId="0" applyFill="1" applyBorder="1"/>
    <xf numFmtId="0" fontId="0" fillId="35" borderId="0" xfId="0" applyFill="1" applyBorder="1"/>
    <xf numFmtId="0" fontId="0" fillId="35" borderId="14" xfId="0" applyFill="1" applyBorder="1"/>
    <xf numFmtId="0" fontId="0" fillId="35" borderId="15" xfId="0" applyFill="1" applyBorder="1"/>
    <xf numFmtId="0" fontId="0" fillId="35" borderId="17" xfId="0" applyFont="1" applyFill="1" applyBorder="1"/>
    <xf numFmtId="0" fontId="18" fillId="35" borderId="0" xfId="0" applyFont="1" applyFill="1"/>
    <xf numFmtId="0" fontId="14" fillId="0" borderId="11" xfId="0" applyFont="1" applyBorder="1"/>
    <xf numFmtId="0" fontId="14" fillId="0" borderId="15" xfId="0" applyFont="1" applyBorder="1"/>
    <xf numFmtId="11" fontId="0" fillId="0" borderId="0" xfId="0" applyNumberFormat="1" applyBorder="1"/>
    <xf numFmtId="0" fontId="16" fillId="36" borderId="0" xfId="0" applyFont="1" applyFill="1"/>
    <xf numFmtId="0" fontId="16" fillId="36" borderId="10" xfId="0" applyFont="1" applyFill="1" applyBorder="1"/>
    <xf numFmtId="0" fontId="16" fillId="36" borderId="13" xfId="0" applyFont="1" applyFill="1" applyBorder="1"/>
    <xf numFmtId="0" fontId="16" fillId="36" borderId="14" xfId="0" applyFont="1" applyFill="1" applyBorder="1"/>
    <xf numFmtId="0" fontId="0" fillId="0" borderId="11" xfId="0" applyFont="1" applyBorder="1"/>
    <xf numFmtId="0" fontId="18" fillId="36" borderId="0" xfId="0" applyFont="1" applyFill="1"/>
    <xf numFmtId="0" fontId="16" fillId="0" borderId="0" xfId="0" applyFont="1" applyFill="1"/>
    <xf numFmtId="0" fontId="17" fillId="33" borderId="17" xfId="0" applyFont="1" applyFill="1" applyBorder="1"/>
    <xf numFmtId="0" fontId="19" fillId="0" borderId="11" xfId="0" applyFont="1" applyBorder="1"/>
    <xf numFmtId="0" fontId="19" fillId="0" borderId="0" xfId="0" applyFont="1" applyBorder="1"/>
    <xf numFmtId="0" fontId="19" fillId="0" borderId="14" xfId="0" applyFont="1" applyBorder="1"/>
    <xf numFmtId="0" fontId="19" fillId="0" borderId="12" xfId="0" applyFont="1" applyBorder="1"/>
    <xf numFmtId="0" fontId="19" fillId="0" borderId="17" xfId="0" applyFont="1" applyBorder="1"/>
    <xf numFmtId="0" fontId="19" fillId="35" borderId="17" xfId="0" applyFont="1" applyFill="1" applyBorder="1"/>
    <xf numFmtId="0" fontId="19" fillId="0" borderId="15" xfId="0" applyFont="1" applyBorder="1"/>
    <xf numFmtId="0" fontId="19" fillId="33" borderId="17" xfId="0" applyFont="1" applyFill="1" applyBorder="1"/>
    <xf numFmtId="0" fontId="19" fillId="34" borderId="17"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tabSelected="1" workbookViewId="0">
      <selection activeCell="N19" sqref="N19"/>
    </sheetView>
  </sheetViews>
  <sheetFormatPr defaultRowHeight="15" x14ac:dyDescent="0.25"/>
  <cols>
    <col min="6" max="6" width="13.140625" customWidth="1"/>
    <col min="7" max="7" width="12.7109375" customWidth="1"/>
    <col min="9" max="9" width="15.28515625" bestFit="1" customWidth="1"/>
    <col min="10" max="10" width="11.7109375" bestFit="1" customWidth="1"/>
    <col min="12" max="12" width="15" bestFit="1" customWidth="1"/>
    <col min="13" max="13" width="15.42578125" customWidth="1"/>
    <col min="14" max="14" width="19.7109375" customWidth="1"/>
  </cols>
  <sheetData>
    <row r="1" spans="1:14" ht="18.75" x14ac:dyDescent="0.3">
      <c r="A1" t="s">
        <v>0</v>
      </c>
      <c r="B1" t="s">
        <v>1</v>
      </c>
      <c r="C1" t="s">
        <v>2</v>
      </c>
      <c r="D1" t="s">
        <v>3</v>
      </c>
      <c r="F1" s="4" t="s">
        <v>4</v>
      </c>
      <c r="G1" s="4"/>
      <c r="I1" s="4" t="s">
        <v>40</v>
      </c>
      <c r="J1" s="4"/>
      <c r="K1" s="4"/>
      <c r="L1" s="4"/>
    </row>
    <row r="2" spans="1:14" ht="18.75" x14ac:dyDescent="0.3">
      <c r="A2" t="s">
        <v>5</v>
      </c>
      <c r="B2" t="s">
        <v>6</v>
      </c>
      <c r="C2">
        <v>48564126.649999999</v>
      </c>
      <c r="D2">
        <v>34111561.090000004</v>
      </c>
      <c r="F2" s="3" t="s">
        <v>7</v>
      </c>
      <c r="G2" s="3" t="s">
        <v>8</v>
      </c>
      <c r="I2" s="2" t="s">
        <v>5</v>
      </c>
    </row>
    <row r="3" spans="1:14" x14ac:dyDescent="0.25">
      <c r="A3" t="s">
        <v>5</v>
      </c>
      <c r="B3" t="s">
        <v>10</v>
      </c>
      <c r="C3">
        <v>-0.228060972</v>
      </c>
      <c r="D3">
        <v>0.45355771</v>
      </c>
      <c r="F3" t="s">
        <v>5</v>
      </c>
      <c r="G3">
        <v>48564126.649999999</v>
      </c>
      <c r="I3" s="29" t="s">
        <v>9</v>
      </c>
      <c r="J3" s="32">
        <v>48564126.649999999</v>
      </c>
      <c r="K3" s="6"/>
      <c r="L3" s="7"/>
    </row>
    <row r="4" spans="1:14" x14ac:dyDescent="0.25">
      <c r="A4" t="s">
        <v>5</v>
      </c>
      <c r="B4" t="s">
        <v>12</v>
      </c>
      <c r="C4">
        <v>-19682.304479999999</v>
      </c>
      <c r="D4">
        <v>50595.372739999999</v>
      </c>
      <c r="F4" t="s">
        <v>10</v>
      </c>
      <c r="G4">
        <v>85914196.670000002</v>
      </c>
      <c r="I4" s="30" t="s">
        <v>11</v>
      </c>
      <c r="J4" s="9">
        <v>34111561.090000004</v>
      </c>
      <c r="K4" s="31" t="s">
        <v>41</v>
      </c>
      <c r="L4" s="11">
        <f>J4/J3</f>
        <v>0.70240244071186242</v>
      </c>
    </row>
    <row r="5" spans="1:14" x14ac:dyDescent="0.25">
      <c r="A5" t="s">
        <v>5</v>
      </c>
      <c r="B5" t="s">
        <v>17</v>
      </c>
      <c r="C5">
        <v>-288926.85609999998</v>
      </c>
      <c r="D5">
        <v>772340.25719999999</v>
      </c>
      <c r="F5" t="s">
        <v>12</v>
      </c>
      <c r="G5">
        <v>357069136.60000002</v>
      </c>
      <c r="I5" s="28" t="s">
        <v>13</v>
      </c>
      <c r="J5" s="28" t="s">
        <v>14</v>
      </c>
      <c r="K5" s="28" t="s">
        <v>15</v>
      </c>
      <c r="L5" s="28" t="s">
        <v>50</v>
      </c>
      <c r="M5" s="28" t="s">
        <v>16</v>
      </c>
      <c r="N5" s="28" t="s">
        <v>37</v>
      </c>
    </row>
    <row r="6" spans="1:14" x14ac:dyDescent="0.25">
      <c r="A6" t="s">
        <v>5</v>
      </c>
      <c r="B6" t="s">
        <v>18</v>
      </c>
      <c r="C6">
        <v>4.21161181</v>
      </c>
      <c r="D6">
        <v>1.403704751</v>
      </c>
      <c r="F6" t="s">
        <v>17</v>
      </c>
      <c r="G6">
        <v>-20627979.690000001</v>
      </c>
      <c r="I6" s="12" t="s">
        <v>10</v>
      </c>
      <c r="J6" s="6">
        <v>-0.228060972</v>
      </c>
      <c r="K6" s="6">
        <v>0.45355771</v>
      </c>
      <c r="L6" s="36">
        <f>K6/ABS(J6)</f>
        <v>1.9887563664334467</v>
      </c>
      <c r="M6" s="39">
        <f>VLOOKUP($I6, $F$3:$G$10,2,FALSE)/J$3*J6</f>
        <v>-0.40345984892038339</v>
      </c>
      <c r="N6" t="s">
        <v>38</v>
      </c>
    </row>
    <row r="7" spans="1:14" x14ac:dyDescent="0.25">
      <c r="A7" t="s">
        <v>5</v>
      </c>
      <c r="B7" t="s">
        <v>19</v>
      </c>
      <c r="C7">
        <v>-0.50706317300000003</v>
      </c>
      <c r="D7">
        <v>0.86755120100000005</v>
      </c>
      <c r="F7" t="s">
        <v>18</v>
      </c>
      <c r="G7">
        <v>17980628.629999999</v>
      </c>
      <c r="I7" s="13" t="s">
        <v>12</v>
      </c>
      <c r="J7" s="14">
        <v>-19682.304479999999</v>
      </c>
      <c r="K7" s="14">
        <v>50595.372739999999</v>
      </c>
      <c r="L7" s="37">
        <f t="shared" ref="L7:L11" si="0">K7/ABS(J7)</f>
        <v>2.5706020751488752</v>
      </c>
      <c r="M7" s="40">
        <f>VLOOKUP($I7, $F$3:$G$10,2,FALSE)/J$3*J7</f>
        <v>-144714.70922605199</v>
      </c>
      <c r="N7" t="s">
        <v>53</v>
      </c>
    </row>
    <row r="8" spans="1:14" x14ac:dyDescent="0.25">
      <c r="A8" t="s">
        <v>5</v>
      </c>
      <c r="B8" t="s">
        <v>20</v>
      </c>
      <c r="C8">
        <v>24.700176020000001</v>
      </c>
      <c r="D8">
        <v>4.1525028349999999</v>
      </c>
      <c r="F8" t="s">
        <v>19</v>
      </c>
      <c r="G8">
        <v>69563355.859999999</v>
      </c>
      <c r="I8" s="13" t="s">
        <v>17</v>
      </c>
      <c r="J8" s="14">
        <v>-288926.85609999998</v>
      </c>
      <c r="K8" s="14">
        <v>772340.25719999999</v>
      </c>
      <c r="L8" s="37">
        <f t="shared" si="0"/>
        <v>2.6731341891343137</v>
      </c>
      <c r="M8" s="41">
        <f>VLOOKUP($I8, $F$3:$G$10,2,FALSE)/J$3*J8</f>
        <v>122723.86493181901</v>
      </c>
      <c r="N8" t="s">
        <v>39</v>
      </c>
    </row>
    <row r="9" spans="1:14" x14ac:dyDescent="0.25">
      <c r="A9" t="s">
        <v>10</v>
      </c>
      <c r="B9" t="s">
        <v>6</v>
      </c>
      <c r="C9">
        <v>85914196.670000002</v>
      </c>
      <c r="D9">
        <v>17395693.57</v>
      </c>
      <c r="F9" t="s">
        <v>20</v>
      </c>
      <c r="G9">
        <v>6450739.625</v>
      </c>
      <c r="I9" s="13" t="s">
        <v>18</v>
      </c>
      <c r="J9" s="14">
        <v>4.21161181</v>
      </c>
      <c r="K9" s="14">
        <v>1.403704751</v>
      </c>
      <c r="L9" s="14">
        <f t="shared" si="0"/>
        <v>0.33329395355646513</v>
      </c>
      <c r="M9" s="15">
        <f>VLOOKUP($I9, $F$3:$G$10,2,FALSE)/J$3*J9</f>
        <v>1.5593285231936138</v>
      </c>
      <c r="N9" t="s">
        <v>55</v>
      </c>
    </row>
    <row r="10" spans="1:14" x14ac:dyDescent="0.25">
      <c r="A10" t="s">
        <v>10</v>
      </c>
      <c r="B10" t="s">
        <v>5</v>
      </c>
      <c r="C10">
        <v>0.60873981200000005</v>
      </c>
      <c r="D10">
        <v>0.90940890299999999</v>
      </c>
      <c r="I10" s="13" t="s">
        <v>19</v>
      </c>
      <c r="J10" s="14">
        <v>-0.50706317300000003</v>
      </c>
      <c r="K10" s="14">
        <v>0.86755120100000005</v>
      </c>
      <c r="L10" s="37">
        <f t="shared" si="0"/>
        <v>1.7109331680847586</v>
      </c>
      <c r="M10" s="40">
        <f>VLOOKUP($I10, $F$3:$G$10,2,FALSE)/J$3*J10</f>
        <v>-0.72631834195457012</v>
      </c>
    </row>
    <row r="11" spans="1:14" x14ac:dyDescent="0.25">
      <c r="A11" t="s">
        <v>10</v>
      </c>
      <c r="B11" t="s">
        <v>12</v>
      </c>
      <c r="C11">
        <v>-4.0039380000000003E-3</v>
      </c>
      <c r="D11">
        <v>1.1224876999999999E-2</v>
      </c>
      <c r="I11" s="16" t="s">
        <v>20</v>
      </c>
      <c r="J11" s="9">
        <v>24.700176020000001</v>
      </c>
      <c r="K11" s="9">
        <v>4.1525028349999999</v>
      </c>
      <c r="L11" s="9">
        <f t="shared" si="0"/>
        <v>0.16811632563418469</v>
      </c>
      <c r="M11" s="11">
        <f>VLOOKUP($I11, $F$3:$G$10,2,FALSE)/J$3*J11</f>
        <v>3.2809074349263274</v>
      </c>
    </row>
    <row r="12" spans="1:14" x14ac:dyDescent="0.25">
      <c r="A12" t="s">
        <v>10</v>
      </c>
      <c r="B12" t="s">
        <v>17</v>
      </c>
      <c r="C12">
        <v>2.4031339999999999E-3</v>
      </c>
      <c r="D12">
        <v>2.108925E-2</v>
      </c>
    </row>
    <row r="13" spans="1:14" ht="18.75" x14ac:dyDescent="0.3">
      <c r="A13" t="s">
        <v>10</v>
      </c>
      <c r="B13" t="s">
        <v>18</v>
      </c>
      <c r="C13">
        <v>0.45017226399999999</v>
      </c>
      <c r="D13">
        <v>0.80528918699999996</v>
      </c>
      <c r="I13" s="2" t="s">
        <v>10</v>
      </c>
    </row>
    <row r="14" spans="1:14" x14ac:dyDescent="0.25">
      <c r="A14" t="s">
        <v>10</v>
      </c>
      <c r="B14" t="s">
        <v>19</v>
      </c>
      <c r="C14">
        <v>-1.119814876</v>
      </c>
      <c r="D14">
        <v>0.53574913700000004</v>
      </c>
      <c r="I14" s="29" t="s">
        <v>9</v>
      </c>
      <c r="J14" s="6">
        <v>85914196.670000002</v>
      </c>
      <c r="K14" s="6"/>
      <c r="L14" s="7"/>
    </row>
    <row r="15" spans="1:14" x14ac:dyDescent="0.25">
      <c r="A15" t="s">
        <v>10</v>
      </c>
      <c r="B15" t="s">
        <v>20</v>
      </c>
      <c r="C15">
        <v>20.981437400000001</v>
      </c>
      <c r="D15">
        <v>4.289775304</v>
      </c>
      <c r="I15" s="30" t="s">
        <v>11</v>
      </c>
      <c r="J15" s="9">
        <v>17395693.57</v>
      </c>
      <c r="K15" s="31" t="s">
        <v>41</v>
      </c>
      <c r="L15" s="11">
        <f>J15/J14</f>
        <v>0.20247752111118006</v>
      </c>
    </row>
    <row r="16" spans="1:14" x14ac:dyDescent="0.25">
      <c r="A16" t="s">
        <v>12</v>
      </c>
      <c r="B16" t="s">
        <v>6</v>
      </c>
      <c r="C16">
        <v>357069136.60000002</v>
      </c>
      <c r="D16">
        <v>295783143.89999998</v>
      </c>
      <c r="I16" s="28" t="s">
        <v>13</v>
      </c>
      <c r="J16" s="28" t="s">
        <v>14</v>
      </c>
      <c r="K16" s="28" t="s">
        <v>15</v>
      </c>
      <c r="L16" s="28" t="s">
        <v>50</v>
      </c>
      <c r="M16" s="28" t="s">
        <v>16</v>
      </c>
    </row>
    <row r="17" spans="1:14" x14ac:dyDescent="0.25">
      <c r="A17" t="s">
        <v>12</v>
      </c>
      <c r="B17" t="s">
        <v>5</v>
      </c>
      <c r="C17">
        <v>-10.4993213</v>
      </c>
      <c r="D17">
        <v>16.7461518</v>
      </c>
      <c r="I17" s="12" t="s">
        <v>5</v>
      </c>
      <c r="J17" s="6">
        <v>0.60873981200000005</v>
      </c>
      <c r="K17" s="6">
        <v>0.90940890299999999</v>
      </c>
      <c r="L17" s="36">
        <f>K17/ABS(J17)</f>
        <v>1.4939205306979328</v>
      </c>
      <c r="M17" s="39">
        <f>VLOOKUP($I17, $F$3:$G$10,2,FALSE)/J$14*J17</f>
        <v>0.34409816389737757</v>
      </c>
    </row>
    <row r="18" spans="1:14" x14ac:dyDescent="0.25">
      <c r="A18" t="s">
        <v>12</v>
      </c>
      <c r="B18" t="s">
        <v>10</v>
      </c>
      <c r="C18">
        <v>17.74268073</v>
      </c>
      <c r="D18">
        <v>5.7695587609999999</v>
      </c>
      <c r="I18" s="13" t="s">
        <v>12</v>
      </c>
      <c r="J18" s="14">
        <v>-4.0039380000000003E-3</v>
      </c>
      <c r="K18" s="14">
        <v>1.1224876999999999E-2</v>
      </c>
      <c r="L18" s="37">
        <f t="shared" ref="L18:L22" si="1">K18/ABS(J18)</f>
        <v>2.8034592443739137</v>
      </c>
      <c r="M18" s="40">
        <f>VLOOKUP($I18, $F$3:$G$10,2,FALSE)/J$14*J18</f>
        <v>-1.6640820028282422E-2</v>
      </c>
    </row>
    <row r="19" spans="1:14" x14ac:dyDescent="0.25">
      <c r="A19" t="s">
        <v>12</v>
      </c>
      <c r="B19" t="s">
        <v>17</v>
      </c>
      <c r="C19">
        <v>-289212.33010000002</v>
      </c>
      <c r="D19">
        <v>597239.13089999999</v>
      </c>
      <c r="I19" s="13" t="s">
        <v>17</v>
      </c>
      <c r="J19" s="14">
        <v>2.4031339999999999E-3</v>
      </c>
      <c r="K19" s="14">
        <v>2.108925E-2</v>
      </c>
      <c r="L19" s="37">
        <f t="shared" si="1"/>
        <v>8.7757278620334951</v>
      </c>
      <c r="M19" s="41">
        <f>VLOOKUP($I19, $F$3:$G$10,2,FALSE)/J$14*J19</f>
        <v>-5.7699194388973688E-4</v>
      </c>
      <c r="N19" t="s">
        <v>39</v>
      </c>
    </row>
    <row r="20" spans="1:14" x14ac:dyDescent="0.25">
      <c r="A20" t="s">
        <v>12</v>
      </c>
      <c r="B20" t="s">
        <v>18</v>
      </c>
      <c r="C20">
        <v>92.815832560000004</v>
      </c>
      <c r="D20">
        <v>32.832553259999997</v>
      </c>
      <c r="I20" s="13" t="s">
        <v>18</v>
      </c>
      <c r="J20" s="14">
        <v>0.45017226399999999</v>
      </c>
      <c r="K20" s="14">
        <v>0.80528918699999996</v>
      </c>
      <c r="L20" s="37">
        <f t="shared" si="1"/>
        <v>1.7888467402336452</v>
      </c>
      <c r="M20" s="40">
        <f>VLOOKUP($I20, $F$3:$G$10,2,FALSE)/J$14*J20</f>
        <v>9.4214700389985251E-2</v>
      </c>
    </row>
    <row r="21" spans="1:14" x14ac:dyDescent="0.25">
      <c r="A21" t="s">
        <v>12</v>
      </c>
      <c r="B21" t="s">
        <v>19</v>
      </c>
      <c r="C21">
        <v>-5.3907467740000001</v>
      </c>
      <c r="D21">
        <v>8.1848045190000001</v>
      </c>
      <c r="I21" s="13" t="s">
        <v>19</v>
      </c>
      <c r="J21" s="14">
        <v>-1.119814876</v>
      </c>
      <c r="K21" s="14">
        <v>0.53574913700000004</v>
      </c>
      <c r="L21" s="14">
        <f t="shared" si="1"/>
        <v>0.47842652252817552</v>
      </c>
      <c r="M21" s="15">
        <f>VLOOKUP($I21, $F$3:$G$10,2,FALSE)/J$14*J21</f>
        <v>-0.90669625900966677</v>
      </c>
    </row>
    <row r="22" spans="1:14" x14ac:dyDescent="0.25">
      <c r="A22" t="s">
        <v>12</v>
      </c>
      <c r="B22" t="s">
        <v>20</v>
      </c>
      <c r="C22">
        <v>-29.04652651</v>
      </c>
      <c r="D22">
        <v>57.23157389</v>
      </c>
      <c r="I22" s="16" t="s">
        <v>20</v>
      </c>
      <c r="J22" s="9">
        <v>20.981437400000001</v>
      </c>
      <c r="K22" s="9">
        <v>4.289775304</v>
      </c>
      <c r="L22" s="9">
        <f t="shared" si="1"/>
        <v>0.20445573971972006</v>
      </c>
      <c r="M22" s="11">
        <f>VLOOKUP($I22, $F$3:$G$10,2,FALSE)/J$14*J22</f>
        <v>1.5753600088412136</v>
      </c>
    </row>
    <row r="23" spans="1:14" x14ac:dyDescent="0.25">
      <c r="A23" t="s">
        <v>17</v>
      </c>
      <c r="B23" t="s">
        <v>6</v>
      </c>
      <c r="C23">
        <v>-20627979.690000001</v>
      </c>
      <c r="D23">
        <v>97255200.480000004</v>
      </c>
    </row>
    <row r="24" spans="1:14" ht="18.75" x14ac:dyDescent="0.3">
      <c r="A24" t="s">
        <v>17</v>
      </c>
      <c r="B24" t="s">
        <v>5</v>
      </c>
      <c r="C24">
        <v>0.72666149800000002</v>
      </c>
      <c r="D24">
        <v>7.7198286969999996</v>
      </c>
      <c r="I24" s="33" t="s">
        <v>12</v>
      </c>
    </row>
    <row r="25" spans="1:14" x14ac:dyDescent="0.25">
      <c r="A25" t="s">
        <v>17</v>
      </c>
      <c r="B25" t="s">
        <v>10</v>
      </c>
      <c r="C25">
        <v>16.108505099999999</v>
      </c>
      <c r="D25">
        <v>2.0849581939999999</v>
      </c>
      <c r="I25" s="29" t="s">
        <v>9</v>
      </c>
      <c r="J25" s="6">
        <v>357069136.60000002</v>
      </c>
      <c r="K25" s="6"/>
      <c r="L25" s="7"/>
    </row>
    <row r="26" spans="1:14" x14ac:dyDescent="0.25">
      <c r="A26" t="s">
        <v>17</v>
      </c>
      <c r="B26" t="s">
        <v>12</v>
      </c>
      <c r="C26">
        <v>28.49499548</v>
      </c>
      <c r="D26">
        <v>330.49125770000001</v>
      </c>
      <c r="I26" s="30" t="s">
        <v>11</v>
      </c>
      <c r="J26" s="9">
        <v>295783143.89999998</v>
      </c>
      <c r="K26" s="31" t="s">
        <v>41</v>
      </c>
      <c r="L26" s="11">
        <f>J26/J25</f>
        <v>0.82836379171954444</v>
      </c>
    </row>
    <row r="27" spans="1:14" x14ac:dyDescent="0.25">
      <c r="A27" t="s">
        <v>17</v>
      </c>
      <c r="B27" t="s">
        <v>18</v>
      </c>
      <c r="C27">
        <v>148.1194619</v>
      </c>
      <c r="D27">
        <v>9.6651235010000001</v>
      </c>
      <c r="I27" s="28" t="s">
        <v>13</v>
      </c>
      <c r="J27" s="28" t="s">
        <v>14</v>
      </c>
      <c r="K27" s="28" t="s">
        <v>15</v>
      </c>
      <c r="L27" s="28" t="s">
        <v>50</v>
      </c>
      <c r="M27" s="28" t="s">
        <v>16</v>
      </c>
    </row>
    <row r="28" spans="1:14" x14ac:dyDescent="0.25">
      <c r="A28" t="s">
        <v>17</v>
      </c>
      <c r="B28" t="s">
        <v>19</v>
      </c>
      <c r="C28">
        <v>0.14354136000000001</v>
      </c>
      <c r="D28">
        <v>1.037298681</v>
      </c>
      <c r="I28" s="12" t="s">
        <v>5</v>
      </c>
      <c r="J28" s="6">
        <v>-10.4993213</v>
      </c>
      <c r="K28" s="6">
        <v>16.7461518</v>
      </c>
      <c r="L28" s="36">
        <f>K28/ABS(J28)</f>
        <v>1.5949746961263105</v>
      </c>
      <c r="M28" s="39">
        <f>VLOOKUP($I28, $F$3:$G$10,2,FALSE)/J25*J28</f>
        <v>-1.4279877958856961</v>
      </c>
    </row>
    <row r="29" spans="1:14" x14ac:dyDescent="0.25">
      <c r="A29" t="s">
        <v>17</v>
      </c>
      <c r="B29" t="s">
        <v>20</v>
      </c>
      <c r="C29">
        <v>33.31548978</v>
      </c>
      <c r="D29">
        <v>22.010073970000001</v>
      </c>
      <c r="I29" s="13" t="s">
        <v>10</v>
      </c>
      <c r="J29" s="14">
        <v>17.74268073</v>
      </c>
      <c r="K29" s="14">
        <v>5.7695587609999999</v>
      </c>
      <c r="L29" s="14">
        <f t="shared" ref="L29:L33" si="2">K29/ABS(J29)</f>
        <v>0.32517965288326528</v>
      </c>
      <c r="M29" s="15">
        <f>VLOOKUP($I29, $F$3:$G$10,2,FALSE)/J25*J29</f>
        <v>4.2690560606974595</v>
      </c>
    </row>
    <row r="30" spans="1:14" x14ac:dyDescent="0.25">
      <c r="A30" t="s">
        <v>18</v>
      </c>
      <c r="B30" t="s">
        <v>6</v>
      </c>
      <c r="C30">
        <v>17980628.629999999</v>
      </c>
      <c r="D30">
        <v>2525974.912</v>
      </c>
      <c r="I30" s="13" t="s">
        <v>17</v>
      </c>
      <c r="J30" s="14">
        <v>-289212.33010000002</v>
      </c>
      <c r="K30" s="14">
        <v>597239.13089999999</v>
      </c>
      <c r="L30" s="37">
        <f t="shared" si="2"/>
        <v>2.065054179029969</v>
      </c>
      <c r="M30" s="41">
        <f>VLOOKUP($I30, $F$3:$G$10,2,FALSE)/J25*J30</f>
        <v>16707.873797794866</v>
      </c>
      <c r="N30" t="s">
        <v>39</v>
      </c>
    </row>
    <row r="31" spans="1:14" x14ac:dyDescent="0.25">
      <c r="A31" t="s">
        <v>18</v>
      </c>
      <c r="B31" t="s">
        <v>5</v>
      </c>
      <c r="C31">
        <v>8.1867435000000002E-2</v>
      </c>
      <c r="D31">
        <v>1.9838023E-2</v>
      </c>
      <c r="I31" s="13" t="s">
        <v>18</v>
      </c>
      <c r="J31" s="14">
        <v>92.815832560000004</v>
      </c>
      <c r="K31" s="14">
        <v>32.832553259999997</v>
      </c>
      <c r="L31" s="14">
        <f t="shared" si="2"/>
        <v>0.35373871412267593</v>
      </c>
      <c r="M31" s="15">
        <f>VLOOKUP($I31, $F$3:$G$10,2,FALSE)/J25*J31</f>
        <v>4.6738484096853252</v>
      </c>
    </row>
    <row r="32" spans="1:14" x14ac:dyDescent="0.25">
      <c r="A32" t="s">
        <v>18</v>
      </c>
      <c r="B32" t="s">
        <v>10</v>
      </c>
      <c r="C32">
        <v>0.14550149200000001</v>
      </c>
      <c r="D32">
        <v>3.9565107000000002E-2</v>
      </c>
      <c r="I32" s="13" t="s">
        <v>19</v>
      </c>
      <c r="J32" s="14">
        <v>-5.3907467740000001</v>
      </c>
      <c r="K32" s="14">
        <v>8.1848045190000001</v>
      </c>
      <c r="L32" s="37">
        <f t="shared" si="2"/>
        <v>1.5183062499755993</v>
      </c>
      <c r="M32" s="40">
        <f>VLOOKUP($I32, $F$3:$G$10,2,FALSE)/J25*J32</f>
        <v>-1.0502124035743643</v>
      </c>
    </row>
    <row r="33" spans="1:13" x14ac:dyDescent="0.25">
      <c r="A33" t="s">
        <v>18</v>
      </c>
      <c r="B33" t="s">
        <v>12</v>
      </c>
      <c r="C33">
        <v>-1.2069769999999999E-3</v>
      </c>
      <c r="D33">
        <v>2.1864699999999998E-3</v>
      </c>
      <c r="I33" s="16" t="s">
        <v>20</v>
      </c>
      <c r="J33" s="9">
        <v>-29.04652651</v>
      </c>
      <c r="K33" s="9">
        <v>57.23157389</v>
      </c>
      <c r="L33" s="38">
        <f t="shared" si="2"/>
        <v>1.9703414062365283</v>
      </c>
      <c r="M33" s="42">
        <f>VLOOKUP($I33, $F$3:$G$10,2,FALSE)/J25*J33</f>
        <v>-0.52474874000821148</v>
      </c>
    </row>
    <row r="34" spans="1:13" x14ac:dyDescent="0.25">
      <c r="A34" t="s">
        <v>18</v>
      </c>
      <c r="B34" t="s">
        <v>17</v>
      </c>
      <c r="C34" s="1">
        <v>8.4699999999999999E-5</v>
      </c>
      <c r="D34">
        <v>1.7153769999999999E-3</v>
      </c>
    </row>
    <row r="35" spans="1:13" ht="18.75" x14ac:dyDescent="0.3">
      <c r="A35" t="s">
        <v>18</v>
      </c>
      <c r="B35" t="s">
        <v>19</v>
      </c>
      <c r="C35">
        <v>-0.103695965</v>
      </c>
      <c r="D35">
        <v>3.8681422E-2</v>
      </c>
      <c r="I35" s="24" t="s">
        <v>17</v>
      </c>
    </row>
    <row r="36" spans="1:13" x14ac:dyDescent="0.25">
      <c r="A36" t="s">
        <v>18</v>
      </c>
      <c r="B36" t="s">
        <v>20</v>
      </c>
      <c r="C36">
        <v>-1.185992747</v>
      </c>
      <c r="D36">
        <v>1.1924589649999999</v>
      </c>
      <c r="I36" s="5" t="s">
        <v>9</v>
      </c>
      <c r="J36" s="25">
        <v>-20627979.690000001</v>
      </c>
      <c r="K36" s="6"/>
      <c r="L36" s="7"/>
    </row>
    <row r="37" spans="1:13" x14ac:dyDescent="0.25">
      <c r="A37" t="s">
        <v>19</v>
      </c>
      <c r="B37" t="s">
        <v>6</v>
      </c>
      <c r="C37">
        <v>69563355.859999999</v>
      </c>
      <c r="D37">
        <v>8528381.7290000003</v>
      </c>
      <c r="I37" s="8" t="s">
        <v>11</v>
      </c>
      <c r="J37" s="9">
        <v>97255200.480000004</v>
      </c>
      <c r="K37" s="10" t="s">
        <v>41</v>
      </c>
      <c r="L37" s="26">
        <f>J37/ABS(J36)</f>
        <v>4.7147225245304671</v>
      </c>
      <c r="M37" t="s">
        <v>52</v>
      </c>
    </row>
    <row r="38" spans="1:13" x14ac:dyDescent="0.25">
      <c r="A38" t="s">
        <v>19</v>
      </c>
      <c r="B38" t="s">
        <v>5</v>
      </c>
      <c r="C38">
        <v>4.6914130000000002E-3</v>
      </c>
      <c r="D38">
        <v>0.82759448000000002</v>
      </c>
      <c r="I38" s="3" t="s">
        <v>13</v>
      </c>
      <c r="J38" s="3" t="s">
        <v>14</v>
      </c>
      <c r="K38" s="3" t="s">
        <v>15</v>
      </c>
      <c r="L38" s="34" t="s">
        <v>50</v>
      </c>
      <c r="M38" s="3" t="s">
        <v>16</v>
      </c>
    </row>
    <row r="39" spans="1:13" x14ac:dyDescent="0.25">
      <c r="A39" t="s">
        <v>19</v>
      </c>
      <c r="B39" t="s">
        <v>10</v>
      </c>
      <c r="C39">
        <v>-0.560530521</v>
      </c>
      <c r="D39">
        <v>0.85294614300000005</v>
      </c>
      <c r="I39" s="12" t="s">
        <v>5</v>
      </c>
      <c r="J39" s="18">
        <v>0.72666149800000002</v>
      </c>
      <c r="K39" s="18">
        <v>7.7198286969999996</v>
      </c>
      <c r="L39" s="18">
        <f>K39/ABS(J39)</f>
        <v>10.623693037607449</v>
      </c>
      <c r="M39" s="19">
        <f>VLOOKUP($I39, $F$3:$G$10,2,FALSE)/J36*J39</f>
        <v>-1.7107676830639114</v>
      </c>
    </row>
    <row r="40" spans="1:13" x14ac:dyDescent="0.25">
      <c r="A40" t="s">
        <v>19</v>
      </c>
      <c r="B40" t="s">
        <v>12</v>
      </c>
      <c r="C40">
        <v>-2002.6217670000001</v>
      </c>
      <c r="D40">
        <v>30360.040639999999</v>
      </c>
      <c r="I40" s="13" t="s">
        <v>10</v>
      </c>
      <c r="J40" s="20">
        <v>16.108505099999999</v>
      </c>
      <c r="K40" s="20">
        <v>2.0849581939999999</v>
      </c>
      <c r="L40" s="20">
        <f t="shared" ref="L40:L44" si="3">K40/ABS(J40)</f>
        <v>0.12943213420840646</v>
      </c>
      <c r="M40" s="17">
        <f>VLOOKUP($I40, $F$3:$G$10,2,FALSE)/J36*J40</f>
        <v>-67.090878312819285</v>
      </c>
    </row>
    <row r="41" spans="1:13" x14ac:dyDescent="0.25">
      <c r="A41" t="s">
        <v>19</v>
      </c>
      <c r="B41" t="s">
        <v>17</v>
      </c>
      <c r="C41">
        <v>15.572196249999999</v>
      </c>
      <c r="D41">
        <v>2.4316149509999998</v>
      </c>
      <c r="I41" s="13" t="s">
        <v>12</v>
      </c>
      <c r="J41" s="20">
        <v>28.49499548</v>
      </c>
      <c r="K41" s="20">
        <v>330.49125770000001</v>
      </c>
      <c r="L41" s="20">
        <f t="shared" si="3"/>
        <v>11.598221095769762</v>
      </c>
      <c r="M41" s="23">
        <f>VLOOKUP($I41, $F$3:$G$10,2,FALSE)/J36*J41</f>
        <v>-493.24672538808875</v>
      </c>
    </row>
    <row r="42" spans="1:13" x14ac:dyDescent="0.25">
      <c r="A42" t="s">
        <v>19</v>
      </c>
      <c r="B42" t="s">
        <v>18</v>
      </c>
      <c r="C42">
        <v>-53266.119140000003</v>
      </c>
      <c r="D42">
        <v>36675.730880000003</v>
      </c>
      <c r="I42" s="13" t="s">
        <v>18</v>
      </c>
      <c r="J42" s="20">
        <v>148.1194619</v>
      </c>
      <c r="K42" s="20">
        <v>9.6651235010000001</v>
      </c>
      <c r="L42" s="20">
        <f t="shared" si="3"/>
        <v>6.5252218560753486E-2</v>
      </c>
      <c r="M42" s="17">
        <f>VLOOKUP($I42, $F$3:$G$10,2,FALSE)/J36*J42</f>
        <v>-129.11012504973695</v>
      </c>
    </row>
    <row r="43" spans="1:13" x14ac:dyDescent="0.25">
      <c r="A43" t="s">
        <v>19</v>
      </c>
      <c r="B43" t="s">
        <v>20</v>
      </c>
      <c r="C43">
        <v>-30.593505789999998</v>
      </c>
      <c r="D43">
        <v>38.863499869999998</v>
      </c>
      <c r="I43" s="13" t="s">
        <v>19</v>
      </c>
      <c r="J43" s="20">
        <v>0.14354136000000001</v>
      </c>
      <c r="K43" s="20">
        <v>1.037298681</v>
      </c>
      <c r="L43" s="20">
        <f t="shared" si="3"/>
        <v>7.2264793993870473</v>
      </c>
      <c r="M43" s="17">
        <f>VLOOKUP($I43, $F$3:$G$10,2,FALSE)/J36*J43</f>
        <v>-0.4840618837311047</v>
      </c>
    </row>
    <row r="44" spans="1:13" x14ac:dyDescent="0.25">
      <c r="A44" t="s">
        <v>20</v>
      </c>
      <c r="B44" t="s">
        <v>6</v>
      </c>
      <c r="C44">
        <v>6450739.625</v>
      </c>
      <c r="D44">
        <v>1092009.605</v>
      </c>
      <c r="I44" s="16" t="s">
        <v>20</v>
      </c>
      <c r="J44" s="21">
        <v>33.31548978</v>
      </c>
      <c r="K44" s="21">
        <v>22.010073970000001</v>
      </c>
      <c r="L44" s="21">
        <f t="shared" si="3"/>
        <v>0.66065587254890423</v>
      </c>
      <c r="M44" s="22">
        <f>VLOOKUP($I44, $F$3:$G$10,2,FALSE)/J36*J44</f>
        <v>-10.418351834732125</v>
      </c>
    </row>
    <row r="45" spans="1:13" x14ac:dyDescent="0.25">
      <c r="A45" t="s">
        <v>20</v>
      </c>
      <c r="B45" t="s">
        <v>5</v>
      </c>
      <c r="C45">
        <v>1.4453051999999999E-2</v>
      </c>
      <c r="D45">
        <v>4.7535219999999996E-3</v>
      </c>
    </row>
    <row r="46" spans="1:13" ht="18.75" x14ac:dyDescent="0.3">
      <c r="A46" t="s">
        <v>20</v>
      </c>
      <c r="B46" t="s">
        <v>10</v>
      </c>
      <c r="C46">
        <v>1.832871E-3</v>
      </c>
      <c r="D46">
        <v>9.0565890000000003E-3</v>
      </c>
      <c r="I46" s="2" t="s">
        <v>42</v>
      </c>
    </row>
    <row r="47" spans="1:13" x14ac:dyDescent="0.25">
      <c r="A47" t="s">
        <v>20</v>
      </c>
      <c r="B47" t="s">
        <v>12</v>
      </c>
      <c r="C47">
        <v>9.2791090000000007E-3</v>
      </c>
      <c r="D47">
        <v>1.5328458E-2</v>
      </c>
      <c r="I47" s="29" t="s">
        <v>9</v>
      </c>
      <c r="J47" s="6">
        <v>17980628.629999999</v>
      </c>
      <c r="K47" s="6"/>
      <c r="L47" s="7"/>
    </row>
    <row r="48" spans="1:13" x14ac:dyDescent="0.25">
      <c r="A48" t="s">
        <v>20</v>
      </c>
      <c r="B48" t="s">
        <v>17</v>
      </c>
      <c r="C48">
        <v>6.0857539999999996E-3</v>
      </c>
      <c r="D48">
        <v>6.2688379999999997E-3</v>
      </c>
      <c r="I48" s="30" t="s">
        <v>11</v>
      </c>
      <c r="J48" s="9">
        <v>2525974.912</v>
      </c>
      <c r="K48" s="31" t="s">
        <v>41</v>
      </c>
      <c r="L48" s="11">
        <f>J48/J47</f>
        <v>0.14048312570037214</v>
      </c>
    </row>
    <row r="49" spans="1:14" x14ac:dyDescent="0.25">
      <c r="A49" t="s">
        <v>20</v>
      </c>
      <c r="B49" t="s">
        <v>18</v>
      </c>
      <c r="C49">
        <v>-0.19728839000000001</v>
      </c>
      <c r="D49">
        <v>0.159828936</v>
      </c>
      <c r="I49" s="28" t="s">
        <v>13</v>
      </c>
      <c r="J49" s="28" t="s">
        <v>14</v>
      </c>
      <c r="K49" s="28" t="s">
        <v>15</v>
      </c>
      <c r="L49" s="28" t="s">
        <v>50</v>
      </c>
      <c r="M49" s="28" t="s">
        <v>16</v>
      </c>
    </row>
    <row r="50" spans="1:14" x14ac:dyDescent="0.25">
      <c r="A50" t="s">
        <v>20</v>
      </c>
      <c r="B50" t="s">
        <v>19</v>
      </c>
      <c r="C50">
        <v>-0.12772148899999999</v>
      </c>
      <c r="D50">
        <v>4.9995734999999999E-2</v>
      </c>
      <c r="I50" s="12" t="s">
        <v>5</v>
      </c>
      <c r="J50" s="6">
        <v>8.1867435000000002E-2</v>
      </c>
      <c r="K50" s="6">
        <v>1.9838023E-2</v>
      </c>
      <c r="L50" s="6">
        <f>K50/ABS(J50)</f>
        <v>0.24231885364430925</v>
      </c>
      <c r="M50" s="7">
        <f>VLOOKUP($I50, $F$3:$G$10,2,FALSE)/J47*J50</f>
        <v>0.22111687881797062</v>
      </c>
    </row>
    <row r="51" spans="1:14" x14ac:dyDescent="0.25">
      <c r="I51" s="13" t="s">
        <v>10</v>
      </c>
      <c r="J51" s="14">
        <v>0.14550149200000001</v>
      </c>
      <c r="K51" s="14">
        <v>3.9565107000000002E-2</v>
      </c>
      <c r="L51" s="14">
        <f>K51/ABS(J51)</f>
        <v>0.27192234564852436</v>
      </c>
      <c r="M51" s="15">
        <f>VLOOKUP($I51, $F$3:$G$10,2,FALSE)/J47*J51</f>
        <v>0.69522840700961819</v>
      </c>
    </row>
    <row r="52" spans="1:14" x14ac:dyDescent="0.25">
      <c r="I52" s="13" t="s">
        <v>12</v>
      </c>
      <c r="J52" s="14">
        <v>-1.2069769999999999E-3</v>
      </c>
      <c r="K52" s="14">
        <v>2.1864699999999998E-3</v>
      </c>
      <c r="L52" s="37">
        <f>K52/ABS(J52)</f>
        <v>1.8115258202931788</v>
      </c>
      <c r="M52" s="44">
        <f>VLOOKUP($I52, $F$3:$G$10,2,FALSE)/J47*J52</f>
        <v>-2.3968807996345244E-2</v>
      </c>
    </row>
    <row r="53" spans="1:14" x14ac:dyDescent="0.25">
      <c r="I53" s="13" t="s">
        <v>17</v>
      </c>
      <c r="J53" s="27">
        <v>8.4699999999999999E-5</v>
      </c>
      <c r="K53" s="14">
        <v>1.7153769999999999E-3</v>
      </c>
      <c r="L53" s="37">
        <f>K53/ABS(J53)</f>
        <v>20.252384887839433</v>
      </c>
      <c r="M53" s="43">
        <f>VLOOKUP($I53, $F$3:$G$10,2,FALSE)/J47*J53</f>
        <v>-9.7170678272498205E-5</v>
      </c>
      <c r="N53" t="s">
        <v>39</v>
      </c>
    </row>
    <row r="54" spans="1:14" x14ac:dyDescent="0.25">
      <c r="I54" s="13" t="s">
        <v>19</v>
      </c>
      <c r="J54" s="14">
        <v>-0.103695965</v>
      </c>
      <c r="K54" s="14">
        <v>3.8681422E-2</v>
      </c>
      <c r="L54" s="14">
        <f>K54/ABS(J54)</f>
        <v>0.37302726292194688</v>
      </c>
      <c r="M54" s="15">
        <f>VLOOKUP($I54, $F$3:$G$10,2,FALSE)/J47*J54</f>
        <v>-0.40117837162298958</v>
      </c>
    </row>
    <row r="55" spans="1:14" x14ac:dyDescent="0.25">
      <c r="I55" s="16" t="s">
        <v>20</v>
      </c>
      <c r="J55" s="9">
        <v>-1.185992747</v>
      </c>
      <c r="K55" s="9">
        <v>1.1924589649999999</v>
      </c>
      <c r="L55" s="38">
        <f>K55/ABS(J55)</f>
        <v>1.0054521564456076</v>
      </c>
      <c r="M55" s="42">
        <f>VLOOKUP($I55, $F$3:$G$10,2,FALSE)/J47*J55</f>
        <v>-0.42548737118516977</v>
      </c>
    </row>
    <row r="57" spans="1:14" ht="18.75" x14ac:dyDescent="0.3">
      <c r="I57" s="2" t="s">
        <v>19</v>
      </c>
    </row>
    <row r="58" spans="1:14" x14ac:dyDescent="0.25">
      <c r="I58" s="29" t="s">
        <v>9</v>
      </c>
      <c r="J58" s="6">
        <v>69563355.859999999</v>
      </c>
      <c r="K58" s="6"/>
      <c r="L58" s="7"/>
    </row>
    <row r="59" spans="1:14" x14ac:dyDescent="0.25">
      <c r="I59" s="30" t="s">
        <v>11</v>
      </c>
      <c r="J59" s="9">
        <v>8528381.7290000003</v>
      </c>
      <c r="K59" s="31" t="s">
        <v>41</v>
      </c>
      <c r="L59" s="11">
        <f>J59/J58</f>
        <v>0.12259876803764079</v>
      </c>
    </row>
    <row r="60" spans="1:14" x14ac:dyDescent="0.25">
      <c r="I60" s="28" t="s">
        <v>13</v>
      </c>
      <c r="J60" s="28" t="s">
        <v>14</v>
      </c>
      <c r="K60" s="28" t="s">
        <v>15</v>
      </c>
      <c r="L60" s="28" t="s">
        <v>50</v>
      </c>
      <c r="M60" s="28" t="s">
        <v>16</v>
      </c>
    </row>
    <row r="61" spans="1:14" x14ac:dyDescent="0.25">
      <c r="I61" s="12" t="s">
        <v>5</v>
      </c>
      <c r="J61" s="6">
        <v>4.6914130000000002E-3</v>
      </c>
      <c r="K61" s="6">
        <v>0.82759448000000002</v>
      </c>
      <c r="L61" s="36">
        <f>K61/ABS(J61)</f>
        <v>176.40622985015389</v>
      </c>
      <c r="M61" s="39">
        <f>VLOOKUP($I61, $F$3:$G$10,2,FALSE)/J58*J61</f>
        <v>3.2752067849915897E-3</v>
      </c>
    </row>
    <row r="62" spans="1:14" x14ac:dyDescent="0.25">
      <c r="I62" s="13" t="s">
        <v>10</v>
      </c>
      <c r="J62" s="14">
        <v>-0.560530521</v>
      </c>
      <c r="K62" s="14">
        <v>0.85294614300000005</v>
      </c>
      <c r="L62" s="37">
        <f>K62/ABS(J62)</f>
        <v>1.5216765386447173</v>
      </c>
      <c r="M62" s="40">
        <f>VLOOKUP($I62, $F$3:$G$10,2,FALSE)/J58*J62</f>
        <v>-0.69228301057889141</v>
      </c>
    </row>
    <row r="63" spans="1:14" x14ac:dyDescent="0.25">
      <c r="I63" s="13" t="s">
        <v>12</v>
      </c>
      <c r="J63" s="14">
        <v>-2002.6217670000001</v>
      </c>
      <c r="K63" s="14">
        <v>30360.040639999999</v>
      </c>
      <c r="L63" s="37">
        <f>K63/ABS(J63)</f>
        <v>15.160147133265429</v>
      </c>
      <c r="M63" s="44">
        <f>VLOOKUP($I63, $F$3:$G$10,2,FALSE)/J58*J63</f>
        <v>-10279.469936990708</v>
      </c>
    </row>
    <row r="64" spans="1:14" x14ac:dyDescent="0.25">
      <c r="I64" s="13" t="s">
        <v>17</v>
      </c>
      <c r="J64" s="14">
        <v>15.572196249999999</v>
      </c>
      <c r="K64" s="14">
        <v>2.4316149509999998</v>
      </c>
      <c r="L64" s="14">
        <f>K64/ABS(J64)</f>
        <v>0.15615106000221388</v>
      </c>
      <c r="M64" s="35">
        <f>VLOOKUP($I64, $F$3:$G$10,2,FALSE)/J58*J64</f>
        <v>-4.6177034446149019</v>
      </c>
      <c r="N64" t="s">
        <v>39</v>
      </c>
    </row>
    <row r="65" spans="9:14" x14ac:dyDescent="0.25">
      <c r="I65" s="13" t="s">
        <v>18</v>
      </c>
      <c r="J65" s="14">
        <v>-53266.119140000003</v>
      </c>
      <c r="K65" s="14">
        <v>36675.730880000003</v>
      </c>
      <c r="L65" s="14">
        <f>K65/ABS(J65)</f>
        <v>0.68853769473245696</v>
      </c>
      <c r="M65" s="15">
        <f>VLOOKUP($I65, $F$3:$G$10,2,FALSE)/J58*J65</f>
        <v>-13768.14408932794</v>
      </c>
    </row>
    <row r="66" spans="9:14" x14ac:dyDescent="0.25">
      <c r="I66" s="16" t="s">
        <v>20</v>
      </c>
      <c r="J66" s="9">
        <v>-30.593505789999998</v>
      </c>
      <c r="K66" s="9">
        <v>38.863499869999998</v>
      </c>
      <c r="L66" s="38">
        <f>K66/ABS(J66)</f>
        <v>1.2703186139165257</v>
      </c>
      <c r="M66" s="42">
        <f>VLOOKUP($I66, $F$3:$G$10,2,FALSE)/J58*J66</f>
        <v>-2.8369928050107145</v>
      </c>
    </row>
    <row r="68" spans="9:14" ht="18.75" x14ac:dyDescent="0.3">
      <c r="I68" s="2" t="s">
        <v>20</v>
      </c>
    </row>
    <row r="69" spans="9:14" x14ac:dyDescent="0.25">
      <c r="I69" s="29" t="s">
        <v>9</v>
      </c>
      <c r="J69" s="6">
        <v>6450739.625</v>
      </c>
      <c r="K69" s="6"/>
      <c r="L69" s="7"/>
    </row>
    <row r="70" spans="9:14" x14ac:dyDescent="0.25">
      <c r="I70" s="30" t="s">
        <v>11</v>
      </c>
      <c r="J70" s="9">
        <v>1092009.605</v>
      </c>
      <c r="K70" s="31" t="s">
        <v>41</v>
      </c>
      <c r="L70" s="11">
        <f>J70/J69</f>
        <v>0.16928440279435397</v>
      </c>
    </row>
    <row r="71" spans="9:14" x14ac:dyDescent="0.25">
      <c r="I71" s="28" t="s">
        <v>13</v>
      </c>
      <c r="J71" s="28" t="s">
        <v>14</v>
      </c>
      <c r="K71" s="28" t="s">
        <v>15</v>
      </c>
      <c r="L71" s="28" t="s">
        <v>50</v>
      </c>
      <c r="M71" s="28" t="s">
        <v>16</v>
      </c>
    </row>
    <row r="72" spans="9:14" x14ac:dyDescent="0.25">
      <c r="I72" s="12" t="s">
        <v>5</v>
      </c>
      <c r="J72" s="6">
        <v>1.4453051999999999E-2</v>
      </c>
      <c r="K72" s="6">
        <v>4.7535219999999996E-3</v>
      </c>
      <c r="L72" s="6">
        <f>K72/ABS(J72)</f>
        <v>0.32889399415431425</v>
      </c>
      <c r="M72" s="7">
        <f>VLOOKUP($I72, $F$3:$G$10,2,FALSE)/J69*J72</f>
        <v>0.10880920462001065</v>
      </c>
    </row>
    <row r="73" spans="9:14" x14ac:dyDescent="0.25">
      <c r="I73" s="13" t="s">
        <v>10</v>
      </c>
      <c r="J73" s="14">
        <v>1.832871E-3</v>
      </c>
      <c r="K73" s="14">
        <v>9.0565890000000003E-3</v>
      </c>
      <c r="L73" s="37">
        <f>K73/ABS(J73)</f>
        <v>4.9412037181012742</v>
      </c>
      <c r="M73" s="40">
        <f>VLOOKUP($I73, $F$3:$G$10,2,FALSE)/J69*J73</f>
        <v>2.4411098373039598E-2</v>
      </c>
    </row>
    <row r="74" spans="9:14" x14ac:dyDescent="0.25">
      <c r="I74" s="13" t="s">
        <v>12</v>
      </c>
      <c r="J74" s="14">
        <v>9.2791090000000007E-3</v>
      </c>
      <c r="K74" s="14">
        <v>1.5328458E-2</v>
      </c>
      <c r="L74" s="37">
        <f>K74/ABS(J74)</f>
        <v>1.6519320982219303</v>
      </c>
      <c r="M74" s="44">
        <f>VLOOKUP($I74, $F$3:$G$10,2,FALSE)/J69*J74</f>
        <v>0.51362845683719405</v>
      </c>
    </row>
    <row r="75" spans="9:14" x14ac:dyDescent="0.25">
      <c r="I75" s="13" t="s">
        <v>17</v>
      </c>
      <c r="J75" s="14">
        <v>6.0857539999999996E-3</v>
      </c>
      <c r="K75" s="14">
        <v>6.2688379999999997E-3</v>
      </c>
      <c r="L75" s="37">
        <f>K75/ABS(J75)</f>
        <v>1.0300840290291065</v>
      </c>
      <c r="M75" s="43">
        <f>VLOOKUP($I75, $F$3:$G$10,2,FALSE)/J69*J75</f>
        <v>-1.9460839718877392E-2</v>
      </c>
      <c r="N75" t="s">
        <v>39</v>
      </c>
    </row>
    <row r="76" spans="9:14" x14ac:dyDescent="0.25">
      <c r="I76" s="13" t="s">
        <v>18</v>
      </c>
      <c r="J76" s="14">
        <v>-0.19728839000000001</v>
      </c>
      <c r="K76" s="14">
        <v>0.159828936</v>
      </c>
      <c r="L76" s="14">
        <f>K76/ABS(J76)</f>
        <v>0.81012844192200062</v>
      </c>
      <c r="M76" s="15">
        <f>VLOOKUP($I76, $F$3:$G$10,2,FALSE)/J69*J76</f>
        <v>-0.54991667309787073</v>
      </c>
    </row>
    <row r="77" spans="9:14" x14ac:dyDescent="0.25">
      <c r="I77" s="16" t="s">
        <v>19</v>
      </c>
      <c r="J77" s="9">
        <v>-0.12772148899999999</v>
      </c>
      <c r="K77" s="9">
        <v>4.9995734999999999E-2</v>
      </c>
      <c r="L77" s="9">
        <f>K77/ABS(J77)</f>
        <v>0.39144340855594006</v>
      </c>
      <c r="M77" s="11">
        <f>VLOOKUP($I77, $F$3:$G$10,2,FALSE)/J69*J77</f>
        <v>-1.3773204170019613</v>
      </c>
    </row>
  </sheetData>
  <mergeCells count="2">
    <mergeCell ref="F1:G1"/>
    <mergeCell ref="I1:L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28" sqref="A28"/>
    </sheetView>
  </sheetViews>
  <sheetFormatPr defaultRowHeight="15" x14ac:dyDescent="0.25"/>
  <sheetData>
    <row r="1" spans="1:1" x14ac:dyDescent="0.25">
      <c r="A1" s="3" t="s">
        <v>21</v>
      </c>
    </row>
    <row r="2" spans="1:1" x14ac:dyDescent="0.25">
      <c r="A2" t="s">
        <v>22</v>
      </c>
    </row>
    <row r="3" spans="1:1" x14ac:dyDescent="0.25">
      <c r="A3" t="s">
        <v>23</v>
      </c>
    </row>
    <row r="4" spans="1:1" x14ac:dyDescent="0.25">
      <c r="A4" t="s">
        <v>24</v>
      </c>
    </row>
    <row r="5" spans="1:1" x14ac:dyDescent="0.25">
      <c r="A5" t="s">
        <v>25</v>
      </c>
    </row>
    <row r="6" spans="1:1" x14ac:dyDescent="0.25">
      <c r="A6" t="s">
        <v>26</v>
      </c>
    </row>
    <row r="7" spans="1:1" x14ac:dyDescent="0.25">
      <c r="A7" t="s">
        <v>27</v>
      </c>
    </row>
    <row r="8" spans="1:1" x14ac:dyDescent="0.25">
      <c r="A8" t="s">
        <v>28</v>
      </c>
    </row>
    <row r="9" spans="1:1" x14ac:dyDescent="0.25">
      <c r="A9" t="s">
        <v>29</v>
      </c>
    </row>
    <row r="10" spans="1:1" x14ac:dyDescent="0.25">
      <c r="A10" t="s">
        <v>30</v>
      </c>
    </row>
    <row r="11" spans="1:1" x14ac:dyDescent="0.25">
      <c r="A11" t="s">
        <v>31</v>
      </c>
    </row>
    <row r="12" spans="1:1" x14ac:dyDescent="0.25">
      <c r="A12" t="s">
        <v>32</v>
      </c>
    </row>
    <row r="13" spans="1:1" x14ac:dyDescent="0.25">
      <c r="A13" t="s">
        <v>33</v>
      </c>
    </row>
    <row r="14" spans="1:1" x14ac:dyDescent="0.25">
      <c r="A14" t="s">
        <v>34</v>
      </c>
    </row>
    <row r="15" spans="1:1" x14ac:dyDescent="0.25">
      <c r="A15" t="s">
        <v>35</v>
      </c>
    </row>
    <row r="16" spans="1:1" x14ac:dyDescent="0.25">
      <c r="A16" t="s">
        <v>36</v>
      </c>
    </row>
    <row r="17" spans="1:1" x14ac:dyDescent="0.25">
      <c r="A17" t="s">
        <v>44</v>
      </c>
    </row>
    <row r="20" spans="1:1" x14ac:dyDescent="0.25">
      <c r="A20" s="3" t="s">
        <v>43</v>
      </c>
    </row>
    <row r="21" spans="1:1" x14ac:dyDescent="0.25">
      <c r="A21" t="s">
        <v>45</v>
      </c>
    </row>
    <row r="22" spans="1:1" x14ac:dyDescent="0.25">
      <c r="A22" t="s">
        <v>46</v>
      </c>
    </row>
    <row r="23" spans="1:1" x14ac:dyDescent="0.25">
      <c r="A23" t="s">
        <v>51</v>
      </c>
    </row>
    <row r="24" spans="1:1" x14ac:dyDescent="0.25">
      <c r="A24" t="s">
        <v>47</v>
      </c>
    </row>
    <row r="25" spans="1:1" x14ac:dyDescent="0.25">
      <c r="A25" t="s">
        <v>48</v>
      </c>
    </row>
    <row r="26" spans="1:1" x14ac:dyDescent="0.25">
      <c r="A26" t="s">
        <v>49</v>
      </c>
    </row>
    <row r="27" spans="1:1" x14ac:dyDescent="0.25">
      <c r="A27"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coefficient-estimates-formatted</vt:lpstr>
      <vt:lpstr>Meta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Collin.main</dc:creator>
  <cp:lastModifiedBy>Collin.main</cp:lastModifiedBy>
  <dcterms:created xsi:type="dcterms:W3CDTF">2021-05-26T14:54:55Z</dcterms:created>
  <dcterms:modified xsi:type="dcterms:W3CDTF">2021-05-26T16:05:46Z</dcterms:modified>
</cp:coreProperties>
</file>