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Usuario\Desktop\David\Inf + Ade\Carrera\4-curso\2 cuatrimestre\AEF\Practicas\GECONSA\"/>
    </mc:Choice>
  </mc:AlternateContent>
  <xr:revisionPtr revIDLastSave="0" documentId="13_ncr:1_{3F32AA0E-93CA-4D59-91D3-9C55322EDE1A}" xr6:coauthVersionLast="47" xr6:coauthVersionMax="47" xr10:uidLastSave="{00000000-0000-0000-0000-000000000000}"/>
  <bookViews>
    <workbookView xWindow="-108" yWindow="-108" windowWidth="23256" windowHeight="12720" activeTab="4" xr2:uid="{B2F7E003-D1C1-429C-969B-D7A06A0F835A}"/>
  </bookViews>
  <sheets>
    <sheet name="Enunciado" sheetId="22" r:id="rId1"/>
    <sheet name="Hoja diario A" sheetId="17" r:id="rId2"/>
    <sheet name="Opción A" sheetId="16" r:id="rId3"/>
    <sheet name="Hoja diario B" sheetId="21" r:id="rId4"/>
    <sheet name="Opción B" sheetId="23" r:id="rId5"/>
  </sheets>
  <calcPr calcId="181029"/>
</workbook>
</file>

<file path=xl/calcChain.xml><?xml version="1.0" encoding="utf-8"?>
<calcChain xmlns="http://schemas.openxmlformats.org/spreadsheetml/2006/main">
  <c r="M29" i="16" l="1"/>
  <c r="M27" i="16"/>
  <c r="M12" i="16"/>
  <c r="M21" i="16"/>
  <c r="M16" i="16"/>
  <c r="I9" i="16"/>
  <c r="I8" i="16"/>
  <c r="I7" i="16"/>
  <c r="C42" i="16"/>
  <c r="H18" i="21"/>
  <c r="B18" i="21"/>
  <c r="H18" i="17"/>
  <c r="B18" i="17"/>
  <c r="H14" i="17"/>
  <c r="B14" i="17"/>
  <c r="E36" i="23"/>
  <c r="E35" i="23"/>
  <c r="D31" i="23"/>
  <c r="D30" i="23"/>
  <c r="D29" i="23"/>
  <c r="D28" i="23"/>
  <c r="D26" i="23"/>
  <c r="D25" i="23"/>
  <c r="D23" i="23"/>
  <c r="D22" i="23"/>
  <c r="E21" i="23"/>
  <c r="M18" i="23" s="1"/>
  <c r="M17" i="23" s="1"/>
  <c r="M20" i="23"/>
  <c r="Q19" i="23"/>
  <c r="Q20" i="23" s="1"/>
  <c r="Q18" i="23"/>
  <c r="I18" i="23"/>
  <c r="D18" i="23"/>
  <c r="Q17" i="23"/>
  <c r="I17" i="23"/>
  <c r="Q15" i="23"/>
  <c r="E15" i="23"/>
  <c r="Q14" i="23"/>
  <c r="I14" i="23"/>
  <c r="I13" i="23"/>
  <c r="I11" i="23" s="1"/>
  <c r="I10" i="23" s="1"/>
  <c r="Q12" i="23"/>
  <c r="Q11" i="23"/>
  <c r="D11" i="23"/>
  <c r="Q10" i="23"/>
  <c r="Q9" i="23" s="1"/>
  <c r="D10" i="23"/>
  <c r="D9" i="23"/>
  <c r="I8" i="23"/>
  <c r="D8" i="23"/>
  <c r="Q7" i="23"/>
  <c r="E7" i="23"/>
  <c r="M15" i="23" s="1"/>
  <c r="M14" i="23" s="1"/>
  <c r="M13" i="23" s="1"/>
  <c r="Q6" i="23"/>
  <c r="E6" i="23"/>
  <c r="M11" i="23" s="1"/>
  <c r="Q5" i="23"/>
  <c r="Q4" i="23" s="1"/>
  <c r="I5" i="23"/>
  <c r="E5" i="23"/>
  <c r="M10" i="23" s="1"/>
  <c r="M9" i="23" s="1"/>
  <c r="E4" i="23"/>
  <c r="M8" i="23" s="1"/>
  <c r="M7" i="23" s="1"/>
  <c r="M6" i="23" s="1"/>
  <c r="M5" i="23" s="1"/>
  <c r="M23" i="23" s="1"/>
  <c r="I13" i="16"/>
  <c r="I11" i="16" s="1"/>
  <c r="Q15" i="16"/>
  <c r="Q14" i="16"/>
  <c r="Q12" i="16"/>
  <c r="Q7" i="16"/>
  <c r="I14" i="16"/>
  <c r="I23" i="23" l="1"/>
  <c r="I5" i="16"/>
  <c r="E37" i="16"/>
  <c r="Q6" i="16" s="1"/>
  <c r="E36" i="16"/>
  <c r="D32" i="16"/>
  <c r="Q18" i="16" s="1"/>
  <c r="Q17" i="16" s="1"/>
  <c r="Q19" i="16" s="1"/>
  <c r="Q20" i="16" s="1"/>
  <c r="D31" i="16"/>
  <c r="Q11" i="16" s="1"/>
  <c r="D30" i="16"/>
  <c r="Q10" i="16" s="1"/>
  <c r="Q9" i="16" s="1"/>
  <c r="D28" i="16"/>
  <c r="D26" i="16"/>
  <c r="D25" i="16"/>
  <c r="D23" i="16"/>
  <c r="D22" i="16"/>
  <c r="I18" i="16" s="1"/>
  <c r="I17" i="16" s="1"/>
  <c r="I10" i="16" s="1"/>
  <c r="E21" i="16"/>
  <c r="M18" i="16" s="1"/>
  <c r="M17" i="16" s="1"/>
  <c r="D18" i="16"/>
  <c r="E15" i="16"/>
  <c r="M20" i="16" s="1"/>
  <c r="D11" i="16"/>
  <c r="D10" i="16"/>
  <c r="D9" i="16"/>
  <c r="D8" i="16"/>
  <c r="E7" i="16"/>
  <c r="M15" i="16" s="1"/>
  <c r="M14" i="16" s="1"/>
  <c r="M13" i="16" s="1"/>
  <c r="E6" i="16"/>
  <c r="M11" i="16" s="1"/>
  <c r="E5" i="16"/>
  <c r="M10" i="16" s="1"/>
  <c r="M9" i="16" s="1"/>
  <c r="E4" i="16"/>
  <c r="D38" i="16" l="1"/>
  <c r="I23" i="16"/>
  <c r="Q5" i="16"/>
  <c r="Q4" i="16" s="1"/>
  <c r="E40" i="16"/>
  <c r="E38" i="16"/>
  <c r="M8" i="16"/>
  <c r="M7" i="16" s="1"/>
  <c r="M6" i="16" s="1"/>
  <c r="M5" i="16" s="1"/>
  <c r="M23" i="16" s="1"/>
  <c r="D40" i="16"/>
  <c r="D39" i="16"/>
  <c r="D41" i="16" l="1"/>
</calcChain>
</file>

<file path=xl/sharedStrings.xml><?xml version="1.0" encoding="utf-8"?>
<sst xmlns="http://schemas.openxmlformats.org/spreadsheetml/2006/main" count="348" uniqueCount="173">
  <si>
    <t>Clientes</t>
  </si>
  <si>
    <t>Tesorería</t>
  </si>
  <si>
    <t>Importe</t>
  </si>
  <si>
    <t>Bancos c/c</t>
  </si>
  <si>
    <t>Capital social</t>
  </si>
  <si>
    <t>Compras de mercaderías</t>
  </si>
  <si>
    <t>Deudas a c/p con entidades de crédito</t>
  </si>
  <si>
    <t>Ventas de mercaderías</t>
  </si>
  <si>
    <t>SALDO DEUDOR</t>
  </si>
  <si>
    <t>SALDO ACREEDOR</t>
  </si>
  <si>
    <t>Aplicaciones informáticas</t>
  </si>
  <si>
    <t>Elementos de transporte</t>
  </si>
  <si>
    <t>Arrendamientos y cánones</t>
  </si>
  <si>
    <t xml:space="preserve">Mercaderías </t>
  </si>
  <si>
    <t>Prestaciones  de servicios</t>
  </si>
  <si>
    <t xml:space="preserve">Proveedores </t>
  </si>
  <si>
    <t>Deudas a l/p con entidades de crédito</t>
  </si>
  <si>
    <t>Núm
cuenta</t>
  </si>
  <si>
    <t>Nombre de la cuenta</t>
  </si>
  <si>
    <t>Reserva legal</t>
  </si>
  <si>
    <t>Equipos para proceso de información</t>
  </si>
  <si>
    <t>Sueldos y salarios</t>
  </si>
  <si>
    <t>Seguridad social a cargo de la empresa</t>
  </si>
  <si>
    <t>Intereses de deudas</t>
  </si>
  <si>
    <t>Amortización acum. inmov.intangible</t>
  </si>
  <si>
    <t>Amortización acum. inmov.material</t>
  </si>
  <si>
    <t>Primas de seguros</t>
  </si>
  <si>
    <t>Reservas voluntarias</t>
  </si>
  <si>
    <t>Mobiliario</t>
  </si>
  <si>
    <t xml:space="preserve">Suministros </t>
  </si>
  <si>
    <t>ACTIVO</t>
  </si>
  <si>
    <t>PATRIMONIO NETO Y PASIVO</t>
  </si>
  <si>
    <t>A) ACTIVO NO CORRIENTE</t>
  </si>
  <si>
    <t>A) PATRIMONIO NETO</t>
  </si>
  <si>
    <t>I. Inmovilizado intangible</t>
  </si>
  <si>
    <t>A-1) Fondos propios</t>
  </si>
  <si>
    <t>I. Capital</t>
  </si>
  <si>
    <t>II. Inmovilizado material</t>
  </si>
  <si>
    <t>II. Reservas</t>
  </si>
  <si>
    <t>VI. Resultado del ejercicio</t>
  </si>
  <si>
    <t>B) ACTIVO CORRIENTE</t>
  </si>
  <si>
    <t>B) PASIVO NO CORRIENTE</t>
  </si>
  <si>
    <t>II. Existencias</t>
  </si>
  <si>
    <t>C) PASIVO CORRIENTE</t>
  </si>
  <si>
    <t>TOTAL ACTIVO</t>
  </si>
  <si>
    <t>V. Acreedores comerciales y otras cuentas pagar</t>
  </si>
  <si>
    <t>VII. Efectivo y otros activos líquidos equivalentes</t>
  </si>
  <si>
    <t>III. Deudores comerciales y otras cuentas cobrar</t>
  </si>
  <si>
    <t>206 (280)</t>
  </si>
  <si>
    <t>216, 217, 218, (281)</t>
  </si>
  <si>
    <t>Comerciales</t>
  </si>
  <si>
    <t>Anticipos a proveedores</t>
  </si>
  <si>
    <t>Clientes por ventas y prestaciones de servicios</t>
  </si>
  <si>
    <t>Instalaciones técnicas y otro inmov. material</t>
  </si>
  <si>
    <t>VI. Periodificaciones a corto plazo</t>
  </si>
  <si>
    <t>Capital escriturado</t>
  </si>
  <si>
    <t>Reserva legal y estatutaria</t>
  </si>
  <si>
    <t>Otras reservas</t>
  </si>
  <si>
    <t>Deudas con entidades de crédito</t>
  </si>
  <si>
    <t>II. Dedudas a largo plazo</t>
  </si>
  <si>
    <t>III. Deudas a corto plazo</t>
  </si>
  <si>
    <t>TOTAL NETO Y PASIVO</t>
  </si>
  <si>
    <t>Otros acreedores</t>
  </si>
  <si>
    <t>430, (490)</t>
  </si>
  <si>
    <t>INDICADORES</t>
  </si>
  <si>
    <t>debe</t>
  </si>
  <si>
    <t>Cuenta de cargo</t>
  </si>
  <si>
    <t>Cuenta de abono</t>
  </si>
  <si>
    <t>haber</t>
  </si>
  <si>
    <t xml:space="preserve">a </t>
  </si>
  <si>
    <t>Nº cuenta</t>
  </si>
  <si>
    <t>1) EXISTENCIAS</t>
  </si>
  <si>
    <t>2) PUBLICIDAD</t>
  </si>
  <si>
    <t>3) DETERIORO</t>
  </si>
  <si>
    <t>4) AMORTIZACIÓN</t>
  </si>
  <si>
    <t>Opción A</t>
  </si>
  <si>
    <t>Opción B</t>
  </si>
  <si>
    <t>DIARIO OPCIÓN B</t>
  </si>
  <si>
    <t>DIARIO OPCIÓN A</t>
  </si>
  <si>
    <t>300</t>
  </si>
  <si>
    <t>407</t>
  </si>
  <si>
    <t>BALANCE DE SUMAS Y SALDOS "GECON,SA" a 31/12/20X1 -OPCIÓN A</t>
  </si>
  <si>
    <t>RESULTADO PRELIMINAR</t>
  </si>
  <si>
    <t>RESULTADO ANTES DE IMPUESTOS</t>
  </si>
  <si>
    <t>31/12/20X1</t>
  </si>
  <si>
    <t>20/11/20X1</t>
  </si>
  <si>
    <t>BALANCE DE SITUACIÓN A 31/12/20X1 OPCIÓN A</t>
  </si>
  <si>
    <t>Pasivo por impuesto corriente</t>
  </si>
  <si>
    <t>Fondo de maniobra 
= Activo corriente - Pasivo corriente</t>
  </si>
  <si>
    <t>Ratio de Endeudamiento
 = Total Pasivo / Patrimonio neto</t>
  </si>
  <si>
    <t>Rentabilidad Económica 
= (Resultado + Intereses + Impuestos)/Total activo</t>
  </si>
  <si>
    <t>Rentabilidad Financiera 
= Resultado / Fondos propios</t>
  </si>
  <si>
    <t>CUENTA DE PÉRDIDAS Y GANANCIAS A 31/12/20X1 OPCIÓN A</t>
  </si>
  <si>
    <t>A) OPERACIONES CONTINUADAS</t>
  </si>
  <si>
    <t>20X1</t>
  </si>
  <si>
    <t>1. Importe neto de la cifra de negocios</t>
  </si>
  <si>
    <t>700</t>
  </si>
  <si>
    <t>a) Ventas</t>
  </si>
  <si>
    <t>705</t>
  </si>
  <si>
    <t>b) Prestación de servicios</t>
  </si>
  <si>
    <t>4. Aprovisionamientos</t>
  </si>
  <si>
    <t>(600), 610*</t>
  </si>
  <si>
    <t>a) Consumo de mercaderías</t>
  </si>
  <si>
    <t>6. Gastos de personal</t>
  </si>
  <si>
    <t>(640)</t>
  </si>
  <si>
    <t>a) Sueldos, salarios y asimilados</t>
  </si>
  <si>
    <t>(641)</t>
  </si>
  <si>
    <t>b) Cargas sociales</t>
  </si>
  <si>
    <t>7. Otros gastos de explotación</t>
  </si>
  <si>
    <t>(62)</t>
  </si>
  <si>
    <t>a) Servicios exteriores</t>
  </si>
  <si>
    <t>(694)</t>
  </si>
  <si>
    <t>c) Pérdidas, deterioro y variación de provisiones por operaciones comerciales</t>
  </si>
  <si>
    <t>(68)</t>
  </si>
  <si>
    <t>8. Amortización del inmovilizado</t>
  </si>
  <si>
    <t>A.1) RESULTADOS DE EXPLOTACIÓN</t>
  </si>
  <si>
    <t>15. Gastos financieros</t>
  </si>
  <si>
    <t>(662)</t>
  </si>
  <si>
    <t>b) Por deudas con terceros</t>
  </si>
  <si>
    <t>A.2) RESULTADO FINANCIERO</t>
  </si>
  <si>
    <t>A.3) RESULTADO ANTES DE IMPUESTOS</t>
  </si>
  <si>
    <t>(630)</t>
  </si>
  <si>
    <t>20. Impuesto sobre beneficios</t>
  </si>
  <si>
    <t>A.5) RESULTADO DEL EJERCICIO</t>
  </si>
  <si>
    <t>*Su signo puede ser positivo o negativo</t>
  </si>
  <si>
    <t>CUENTA DE PÉRDIDAS Y GANANCIAS A 31/12/20X1 OPCIÓN B</t>
  </si>
  <si>
    <t>BALANCE DE SITUACIÓN A 31/12/20X1 OPCIÓN B</t>
  </si>
  <si>
    <t>BALANCE DE SUMAS Y SALDOS "GECON,SA" a 31/12/20X1 -OPCIÓN B</t>
  </si>
  <si>
    <t>Mercaderias</t>
  </si>
  <si>
    <t>Variacion de existencias</t>
  </si>
  <si>
    <t>Publicidad, propaganda…</t>
  </si>
  <si>
    <t>a</t>
  </si>
  <si>
    <t>Acreedores prestacion de servicios</t>
  </si>
  <si>
    <t>no procede apunte</t>
  </si>
  <si>
    <t>Gastos anticipados</t>
  </si>
  <si>
    <t>Publicidad, propaganda</t>
  </si>
  <si>
    <t>Perdidas por deterioro de creditos comerciales</t>
  </si>
  <si>
    <t>Deterioro de valor de creditos por operaciones comerciales</t>
  </si>
  <si>
    <t>15% de 23000</t>
  </si>
  <si>
    <t>Aplicaciones Informaticas</t>
  </si>
  <si>
    <t>Equipos para proceso de informacion</t>
  </si>
  <si>
    <t>25% anual</t>
  </si>
  <si>
    <t>Vida util: 10 años</t>
  </si>
  <si>
    <t>Vida util: 5 años</t>
  </si>
  <si>
    <t>2000*0,25=500</t>
  </si>
  <si>
    <t>cuota</t>
  </si>
  <si>
    <t>P.adquisicion</t>
  </si>
  <si>
    <r>
      <t xml:space="preserve">OPCIÓN A: </t>
    </r>
    <r>
      <rPr>
        <i/>
        <sz val="10"/>
        <rFont val="Calibri"/>
        <family val="2"/>
      </rPr>
      <t>Método lineal</t>
    </r>
  </si>
  <si>
    <r>
      <t xml:space="preserve">OPCIÓN B: </t>
    </r>
    <r>
      <rPr>
        <i/>
        <sz val="10"/>
        <rFont val="Calibri"/>
        <family val="2"/>
      </rPr>
      <t>Kilómetros recorridos</t>
    </r>
  </si>
  <si>
    <t xml:space="preserve">Criterio de cálculo de la amortización de los elementos de transporte  </t>
  </si>
  <si>
    <t>Valor residual: 1.000</t>
  </si>
  <si>
    <t>Vida útil: 5 años</t>
  </si>
  <si>
    <t>Vida útil: 100.000 Km</t>
  </si>
  <si>
    <t xml:space="preserve">Km recorridos: 5.000 km </t>
  </si>
  <si>
    <t>Valor Amortizable = 20000 - 1000 = 19.000</t>
  </si>
  <si>
    <t>Cuota = 19000/5 = 3800</t>
  </si>
  <si>
    <t>Cuota = 19.000/100000 * 5000 = 950</t>
  </si>
  <si>
    <t>Amortizacion intangible</t>
  </si>
  <si>
    <t>Amortizacion Acumulada Inmovi Intang</t>
  </si>
  <si>
    <t>Amortizacion inmov material</t>
  </si>
  <si>
    <t>Amort Acumulada Inmov Material</t>
  </si>
  <si>
    <t>Acreedores de servicios</t>
  </si>
  <si>
    <t>Perdidas por detiororo creditos comerciales</t>
  </si>
  <si>
    <t>Deterioro de valor de creditos comerciales</t>
  </si>
  <si>
    <t>Amortizacion inmovilizado intangible</t>
  </si>
  <si>
    <t>Amortizacion inmovilizado material</t>
  </si>
  <si>
    <t>TOTAL INGRESOS</t>
  </si>
  <si>
    <t>GASTOS TOTALES</t>
  </si>
  <si>
    <t>IMPUESTO SOBRE BENEFICIO</t>
  </si>
  <si>
    <t>Impuesto sobre beneficio 0,25x6250</t>
  </si>
  <si>
    <t>HP acreedora impuesto sociedades</t>
  </si>
  <si>
    <t>Impuesto sobre beneficios</t>
  </si>
  <si>
    <t>FM = Ac -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</si>
</sst>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0\ &quot;€&quot;;[Red]\-#,##0\ &quot;€&quot;"/>
    <numFmt numFmtId="44" formatCode="_-* #,##0.00\ &quot;€&quot;_-;\-* #,##0.00\ &quot;€&quot;_-;_-* &quot;-&quot;??\ &quot;€&quot;_-;_-@_-"/>
  </numFmts>
  <fonts count="22" x14ac:knownFonts="1">
    <font>
      <sz val="10"/>
      <name val="Arial"/>
    </font>
    <font>
      <b/>
      <sz val="10"/>
      <name val="Arial"/>
      <family val="2"/>
    </font>
    <font>
      <sz val="10"/>
      <name val="Arial"/>
      <family val="2"/>
    </font>
    <font>
      <b/>
      <i/>
      <sz val="10"/>
      <name val="Arial"/>
      <family val="2"/>
    </font>
    <font>
      <b/>
      <sz val="12"/>
      <name val="Arial"/>
      <family val="2"/>
    </font>
    <font>
      <sz val="10"/>
      <name val="Arial"/>
      <family val="2"/>
    </font>
    <font>
      <b/>
      <sz val="9"/>
      <name val="Calibri"/>
      <family val="2"/>
      <scheme val="minor"/>
    </font>
    <font>
      <sz val="9"/>
      <name val="Calibri"/>
      <family val="2"/>
      <scheme val="minor"/>
    </font>
    <font>
      <sz val="10"/>
      <name val="Calibri"/>
      <family val="2"/>
      <scheme val="minor"/>
    </font>
    <font>
      <i/>
      <sz val="9"/>
      <name val="Calibri"/>
      <family val="2"/>
      <scheme val="minor"/>
    </font>
    <font>
      <b/>
      <sz val="10"/>
      <name val="Calibri"/>
      <family val="2"/>
      <scheme val="minor"/>
    </font>
    <font>
      <sz val="8"/>
      <name val="Arial"/>
      <family val="2"/>
    </font>
    <font>
      <i/>
      <sz val="10"/>
      <name val="Arial"/>
      <family val="2"/>
    </font>
    <font>
      <i/>
      <sz val="9"/>
      <name val="Arial"/>
      <family val="2"/>
    </font>
    <font>
      <sz val="10"/>
      <color rgb="FFFF0000"/>
      <name val="Calibri"/>
      <family val="2"/>
      <scheme val="minor"/>
    </font>
    <font>
      <i/>
      <sz val="10"/>
      <name val="Calibri"/>
      <family val="2"/>
      <scheme val="minor"/>
    </font>
    <font>
      <sz val="12"/>
      <name val="Arial"/>
      <family val="2"/>
    </font>
    <font>
      <b/>
      <sz val="10"/>
      <name val="Calibri"/>
      <family val="2"/>
    </font>
    <font>
      <i/>
      <sz val="10"/>
      <name val="Calibri"/>
      <family val="2"/>
    </font>
    <font>
      <sz val="10"/>
      <name val="Calibri"/>
      <family val="2"/>
    </font>
    <font>
      <sz val="9"/>
      <color rgb="FFFF0000"/>
      <name val="Calibri"/>
      <family val="2"/>
      <scheme val="minor"/>
    </font>
    <font>
      <sz val="9"/>
      <name val="Arial"/>
      <family val="2"/>
    </font>
  </fonts>
  <fills count="11">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6">
    <xf numFmtId="0" fontId="0" fillId="0" borderId="0"/>
    <xf numFmtId="0" fontId="2" fillId="0" borderId="0"/>
    <xf numFmtId="44"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148">
    <xf numFmtId="0" fontId="0" fillId="0" borderId="0" xfId="0"/>
    <xf numFmtId="0" fontId="6" fillId="0" borderId="1" xfId="0" applyFont="1" applyBorder="1" applyAlignment="1">
      <alignment horizontal="center" vertical="center" wrapText="1"/>
    </xf>
    <xf numFmtId="0" fontId="7" fillId="0" borderId="1" xfId="0" applyFont="1" applyBorder="1" applyAlignment="1">
      <alignment vertical="center"/>
    </xf>
    <xf numFmtId="0" fontId="6"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9" fillId="0" borderId="1" xfId="0" applyFont="1" applyBorder="1" applyAlignment="1">
      <alignment vertical="center" wrapText="1"/>
    </xf>
    <xf numFmtId="0" fontId="9" fillId="0" borderId="1" xfId="0" applyFont="1" applyBorder="1" applyAlignment="1">
      <alignment horizontal="right" vertical="center" wrapText="1"/>
    </xf>
    <xf numFmtId="0" fontId="9" fillId="0" borderId="1" xfId="0" applyFont="1" applyBorder="1" applyAlignment="1">
      <alignment horizontal="left" vertical="center" wrapText="1"/>
    </xf>
    <xf numFmtId="0" fontId="6" fillId="0" borderId="1" xfId="0" applyFont="1" applyBorder="1" applyAlignment="1">
      <alignment vertical="center"/>
    </xf>
    <xf numFmtId="1" fontId="9" fillId="0" borderId="1" xfId="0" applyNumberFormat="1" applyFont="1" applyBorder="1" applyAlignment="1">
      <alignment horizontal="right" vertical="center" wrapText="1"/>
    </xf>
    <xf numFmtId="1" fontId="9" fillId="0" borderId="1" xfId="0" applyNumberFormat="1" applyFont="1" applyBorder="1" applyAlignment="1">
      <alignment horizontal="left" vertical="center" wrapText="1"/>
    </xf>
    <xf numFmtId="0" fontId="9" fillId="0" borderId="1" xfId="0" applyFont="1" applyBorder="1" applyAlignment="1">
      <alignment vertical="center"/>
    </xf>
    <xf numFmtId="0" fontId="8" fillId="0" borderId="1" xfId="0" applyFont="1" applyBorder="1" applyAlignment="1">
      <alignment horizontal="center" vertical="center"/>
    </xf>
    <xf numFmtId="0" fontId="9" fillId="0" borderId="1" xfId="0" quotePrefix="1" applyFont="1" applyBorder="1" applyAlignment="1">
      <alignment horizontal="right" vertical="center" wrapText="1"/>
    </xf>
    <xf numFmtId="2" fontId="7" fillId="0" borderId="1" xfId="0" applyNumberFormat="1" applyFont="1" applyBorder="1" applyAlignment="1">
      <alignment vertical="center"/>
    </xf>
    <xf numFmtId="0" fontId="10" fillId="0" borderId="1" xfId="0" applyFont="1" applyBorder="1" applyAlignment="1">
      <alignment horizontal="left" vertical="center"/>
    </xf>
    <xf numFmtId="0" fontId="10" fillId="0" borderId="1" xfId="1" applyFont="1" applyBorder="1" applyAlignment="1">
      <alignment horizontal="center" vertical="center"/>
    </xf>
    <xf numFmtId="3" fontId="0" fillId="0" borderId="0" xfId="0" applyNumberFormat="1"/>
    <xf numFmtId="0" fontId="10" fillId="0" borderId="2" xfId="0" applyFont="1" applyBorder="1" applyAlignment="1">
      <alignment vertical="center"/>
    </xf>
    <xf numFmtId="0" fontId="8" fillId="0" borderId="0" xfId="1" applyFont="1"/>
    <xf numFmtId="0" fontId="2" fillId="0" borderId="0" xfId="1"/>
    <xf numFmtId="0" fontId="7" fillId="0" borderId="1" xfId="1" applyFont="1" applyBorder="1" applyAlignment="1">
      <alignment vertical="center"/>
    </xf>
    <xf numFmtId="0" fontId="7" fillId="0" borderId="1" xfId="1" applyFont="1" applyBorder="1" applyAlignment="1">
      <alignment vertical="center" wrapText="1"/>
    </xf>
    <xf numFmtId="3" fontId="7" fillId="0" borderId="1" xfId="1" applyNumberFormat="1" applyFont="1" applyBorder="1" applyAlignment="1">
      <alignment horizontal="right" vertical="center" wrapText="1"/>
    </xf>
    <xf numFmtId="0" fontId="7" fillId="0" borderId="1" xfId="1" applyFont="1" applyBorder="1" applyAlignment="1">
      <alignment horizontal="right" vertical="center" wrapText="1"/>
    </xf>
    <xf numFmtId="9" fontId="0" fillId="0" borderId="0" xfId="5" applyFont="1"/>
    <xf numFmtId="0" fontId="10" fillId="0" borderId="0" xfId="1" applyFont="1"/>
    <xf numFmtId="0" fontId="10" fillId="0" borderId="2" xfId="0" applyFont="1" applyBorder="1" applyAlignment="1">
      <alignment horizontal="left"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3" fontId="10" fillId="0" borderId="1" xfId="0" applyNumberFormat="1" applyFont="1" applyBorder="1" applyAlignment="1">
      <alignment vertical="center"/>
    </xf>
    <xf numFmtId="3" fontId="6" fillId="0" borderId="1" xfId="0" applyNumberFormat="1" applyFont="1" applyBorder="1" applyAlignment="1">
      <alignment vertical="center"/>
    </xf>
    <xf numFmtId="3" fontId="9" fillId="0" borderId="1" xfId="3" applyNumberFormat="1" applyFont="1" applyBorder="1" applyAlignment="1">
      <alignment vertical="center" wrapText="1"/>
    </xf>
    <xf numFmtId="3" fontId="6" fillId="0" borderId="1" xfId="3" applyNumberFormat="1" applyFont="1" applyBorder="1" applyAlignment="1">
      <alignment vertical="center" wrapText="1"/>
    </xf>
    <xf numFmtId="3" fontId="6" fillId="0" borderId="1" xfId="3" applyNumberFormat="1" applyFont="1" applyFill="1" applyBorder="1" applyAlignment="1">
      <alignment vertical="center" wrapText="1"/>
    </xf>
    <xf numFmtId="3" fontId="7" fillId="0" borderId="1" xfId="0" applyNumberFormat="1" applyFont="1" applyBorder="1" applyAlignment="1">
      <alignment vertical="center"/>
    </xf>
    <xf numFmtId="0" fontId="0" fillId="0" borderId="0" xfId="0" applyAlignment="1">
      <alignment vertical="center"/>
    </xf>
    <xf numFmtId="0" fontId="2" fillId="0" borderId="0" xfId="0" quotePrefix="1" applyFont="1" applyAlignment="1">
      <alignment horizontal="right" vertical="center"/>
    </xf>
    <xf numFmtId="0" fontId="11" fillId="0" borderId="0" xfId="0" applyFont="1" applyAlignment="1">
      <alignment horizontal="center" wrapText="1"/>
    </xf>
    <xf numFmtId="0" fontId="1" fillId="0" borderId="0" xfId="0" applyFont="1" applyAlignment="1">
      <alignment horizontal="center"/>
    </xf>
    <xf numFmtId="14" fontId="2" fillId="0" borderId="0" xfId="0" quotePrefix="1" applyNumberFormat="1" applyFont="1" applyAlignment="1">
      <alignment horizontal="center" vertical="center"/>
    </xf>
    <xf numFmtId="3" fontId="0" fillId="0" borderId="0" xfId="0" applyNumberFormat="1" applyAlignment="1">
      <alignment vertical="center"/>
    </xf>
    <xf numFmtId="0" fontId="13" fillId="0" borderId="0" xfId="0" applyFont="1"/>
    <xf numFmtId="0" fontId="12" fillId="0" borderId="0" xfId="0" applyFont="1"/>
    <xf numFmtId="0" fontId="7" fillId="0" borderId="1" xfId="1" applyFont="1" applyBorder="1" applyAlignment="1">
      <alignment horizontal="center" vertical="center" wrapText="1"/>
    </xf>
    <xf numFmtId="0" fontId="1" fillId="3" borderId="0" xfId="0" applyFont="1" applyFill="1" applyAlignment="1">
      <alignment vertical="center"/>
    </xf>
    <xf numFmtId="3" fontId="0" fillId="3" borderId="0" xfId="0" applyNumberFormat="1" applyFill="1" applyAlignment="1">
      <alignment vertical="center"/>
    </xf>
    <xf numFmtId="0" fontId="2" fillId="3" borderId="3" xfId="0" quotePrefix="1" applyFont="1" applyFill="1" applyBorder="1" applyAlignment="1">
      <alignment horizontal="right" vertical="center"/>
    </xf>
    <xf numFmtId="0" fontId="2" fillId="3" borderId="3" xfId="0" applyFont="1" applyFill="1" applyBorder="1" applyAlignment="1">
      <alignment vertical="center"/>
    </xf>
    <xf numFmtId="0" fontId="0" fillId="3" borderId="0" xfId="0" applyFill="1" applyAlignment="1">
      <alignment horizontal="center" vertical="center"/>
    </xf>
    <xf numFmtId="0" fontId="0" fillId="3" borderId="0" xfId="0" applyFill="1" applyAlignment="1">
      <alignment vertical="center"/>
    </xf>
    <xf numFmtId="0" fontId="2" fillId="3" borderId="0" xfId="0" applyFont="1" applyFill="1" applyAlignment="1">
      <alignment horizontal="center" vertical="center"/>
    </xf>
    <xf numFmtId="0" fontId="1" fillId="5" borderId="0" xfId="0" applyFont="1" applyFill="1" applyAlignment="1">
      <alignment vertical="center"/>
    </xf>
    <xf numFmtId="3" fontId="0" fillId="5" borderId="0" xfId="0" applyNumberFormat="1" applyFill="1" applyAlignment="1">
      <alignment vertical="center"/>
    </xf>
    <xf numFmtId="0" fontId="2" fillId="5" borderId="3" xfId="0" quotePrefix="1" applyFont="1" applyFill="1" applyBorder="1" applyAlignment="1">
      <alignment horizontal="right" vertical="center"/>
    </xf>
    <xf numFmtId="0" fontId="2" fillId="5" borderId="3" xfId="0" applyFont="1" applyFill="1" applyBorder="1" applyAlignment="1">
      <alignment vertical="center" wrapText="1"/>
    </xf>
    <xf numFmtId="0" fontId="0" fillId="5" borderId="0" xfId="0" applyFill="1" applyAlignment="1">
      <alignment horizontal="center" vertical="center"/>
    </xf>
    <xf numFmtId="0" fontId="1" fillId="6" borderId="0" xfId="0" applyFont="1" applyFill="1" applyAlignment="1">
      <alignment vertical="center"/>
    </xf>
    <xf numFmtId="3" fontId="0" fillId="6" borderId="0" xfId="0" applyNumberFormat="1" applyFill="1" applyAlignment="1">
      <alignment vertical="center"/>
    </xf>
    <xf numFmtId="0" fontId="2" fillId="6" borderId="3" xfId="0" quotePrefix="1" applyFont="1" applyFill="1" applyBorder="1" applyAlignment="1">
      <alignment horizontal="right" vertical="center"/>
    </xf>
    <xf numFmtId="0" fontId="2" fillId="6" borderId="3" xfId="0" applyFont="1" applyFill="1" applyBorder="1" applyAlignment="1">
      <alignment vertical="center" wrapText="1"/>
    </xf>
    <xf numFmtId="0" fontId="0" fillId="6" borderId="0" xfId="0" applyFill="1" applyAlignment="1">
      <alignment horizontal="center" vertical="center"/>
    </xf>
    <xf numFmtId="0" fontId="1" fillId="7" borderId="0" xfId="0" applyFont="1" applyFill="1" applyAlignment="1">
      <alignment vertical="center"/>
    </xf>
    <xf numFmtId="3" fontId="0" fillId="7" borderId="0" xfId="0" applyNumberFormat="1" applyFill="1" applyAlignment="1">
      <alignment vertical="center"/>
    </xf>
    <xf numFmtId="0" fontId="2" fillId="7" borderId="3" xfId="0" quotePrefix="1" applyFont="1" applyFill="1" applyBorder="1" applyAlignment="1">
      <alignment horizontal="right" vertical="center"/>
    </xf>
    <xf numFmtId="0" fontId="2" fillId="7" borderId="3" xfId="0" applyFont="1" applyFill="1" applyBorder="1" applyAlignment="1">
      <alignment vertical="center" wrapText="1"/>
    </xf>
    <xf numFmtId="0" fontId="0" fillId="7" borderId="0" xfId="0" applyFill="1" applyAlignment="1">
      <alignment horizontal="center" vertical="center"/>
    </xf>
    <xf numFmtId="0" fontId="0" fillId="7" borderId="0" xfId="0" applyFill="1"/>
    <xf numFmtId="6" fontId="0" fillId="0" borderId="4" xfId="0" applyNumberFormat="1" applyBorder="1"/>
    <xf numFmtId="10" fontId="0" fillId="0" borderId="4" xfId="5" applyNumberFormat="1" applyFont="1" applyBorder="1"/>
    <xf numFmtId="0" fontId="10" fillId="8" borderId="1" xfId="1" applyFont="1" applyFill="1" applyBorder="1" applyAlignment="1">
      <alignment horizontal="center" vertical="center" wrapText="1"/>
    </xf>
    <xf numFmtId="0" fontId="6" fillId="8" borderId="1" xfId="1" applyFont="1" applyFill="1" applyBorder="1" applyAlignment="1">
      <alignment horizontal="center" vertical="center" wrapText="1"/>
    </xf>
    <xf numFmtId="0" fontId="10" fillId="4" borderId="2" xfId="0" applyFont="1" applyFill="1" applyBorder="1" applyAlignment="1">
      <alignment vertical="center"/>
    </xf>
    <xf numFmtId="3" fontId="10" fillId="4" borderId="1" xfId="0" applyNumberFormat="1" applyFont="1" applyFill="1" applyBorder="1" applyAlignment="1">
      <alignment vertical="center"/>
    </xf>
    <xf numFmtId="0" fontId="10" fillId="4" borderId="4" xfId="0" applyFont="1" applyFill="1" applyBorder="1" applyAlignment="1">
      <alignment vertical="center"/>
    </xf>
    <xf numFmtId="0" fontId="0" fillId="5" borderId="0" xfId="0" applyFill="1" applyAlignment="1">
      <alignment vertical="center"/>
    </xf>
    <xf numFmtId="0" fontId="2" fillId="5" borderId="0" xfId="0" quotePrefix="1" applyFont="1" applyFill="1" applyAlignment="1">
      <alignment horizontal="right" vertical="center"/>
    </xf>
    <xf numFmtId="0" fontId="2" fillId="5" borderId="0" xfId="0" applyFont="1" applyFill="1" applyAlignment="1">
      <alignment vertical="center"/>
    </xf>
    <xf numFmtId="14" fontId="2" fillId="5" borderId="0" xfId="0" quotePrefix="1" applyNumberFormat="1" applyFont="1" applyFill="1" applyAlignment="1">
      <alignment horizontal="center" vertical="center"/>
    </xf>
    <xf numFmtId="0" fontId="0" fillId="5" borderId="3" xfId="0" applyFill="1" applyBorder="1"/>
    <xf numFmtId="0" fontId="0" fillId="5" borderId="3" xfId="0" applyFill="1" applyBorder="1" applyAlignment="1">
      <alignment vertical="center"/>
    </xf>
    <xf numFmtId="0" fontId="2" fillId="5" borderId="0" xfId="0" applyFont="1" applyFill="1" applyAlignment="1">
      <alignment horizontal="center" vertical="center"/>
    </xf>
    <xf numFmtId="0" fontId="0" fillId="0" borderId="1" xfId="0" applyBorder="1" applyAlignment="1">
      <alignment horizontal="right"/>
    </xf>
    <xf numFmtId="0" fontId="9" fillId="0" borderId="1" xfId="0" applyFont="1" applyBorder="1" applyAlignment="1">
      <alignment horizontal="right" vertical="center"/>
    </xf>
    <xf numFmtId="0" fontId="7" fillId="0" borderId="1" xfId="0" applyFont="1" applyBorder="1" applyAlignment="1">
      <alignment horizontal="right" vertical="center" wrapText="1"/>
    </xf>
    <xf numFmtId="0" fontId="14" fillId="0" borderId="1" xfId="1" applyFont="1" applyBorder="1" applyAlignment="1">
      <alignment vertical="center"/>
    </xf>
    <xf numFmtId="0" fontId="8" fillId="0" borderId="1" xfId="1" applyFont="1" applyBorder="1"/>
    <xf numFmtId="3" fontId="9" fillId="0" borderId="1" xfId="4" applyNumberFormat="1" applyFont="1" applyBorder="1" applyAlignment="1">
      <alignment vertical="center" wrapText="1"/>
    </xf>
    <xf numFmtId="0" fontId="9" fillId="0" borderId="0" xfId="0" applyFont="1" applyAlignment="1">
      <alignment vertical="center"/>
    </xf>
    <xf numFmtId="0" fontId="1" fillId="8" borderId="1" xfId="1" applyFont="1" applyFill="1" applyBorder="1" applyAlignment="1">
      <alignment horizontal="center" vertical="center"/>
    </xf>
    <xf numFmtId="0" fontId="3" fillId="8" borderId="1" xfId="0" applyFont="1" applyFill="1" applyBorder="1" applyAlignment="1">
      <alignment vertical="center"/>
    </xf>
    <xf numFmtId="0" fontId="2" fillId="0" borderId="1" xfId="0" applyFont="1" applyBorder="1" applyAlignment="1">
      <alignment vertical="center" wrapText="1"/>
    </xf>
    <xf numFmtId="0" fontId="10" fillId="8" borderId="2" xfId="0" applyFont="1" applyFill="1" applyBorder="1" applyAlignment="1">
      <alignment horizontal="left" vertical="center"/>
    </xf>
    <xf numFmtId="0" fontId="8" fillId="8" borderId="3" xfId="0" applyFont="1" applyFill="1" applyBorder="1"/>
    <xf numFmtId="0" fontId="8" fillId="8" borderId="4" xfId="0" applyFont="1" applyFill="1" applyBorder="1"/>
    <xf numFmtId="0" fontId="8" fillId="0" borderId="1" xfId="0" applyFont="1" applyBorder="1" applyAlignment="1">
      <alignment vertical="center"/>
    </xf>
    <xf numFmtId="0" fontId="10" fillId="0" borderId="1" xfId="0" applyFont="1" applyBorder="1" applyAlignment="1">
      <alignment horizontal="center" vertical="center"/>
    </xf>
    <xf numFmtId="6" fontId="10" fillId="0" borderId="1" xfId="4" applyNumberFormat="1" applyFont="1" applyBorder="1" applyAlignment="1">
      <alignment vertical="center" wrapText="1"/>
    </xf>
    <xf numFmtId="0" fontId="9" fillId="0" borderId="1" xfId="0" quotePrefix="1" applyFont="1" applyBorder="1" applyAlignment="1">
      <alignment horizontal="right" vertical="center"/>
    </xf>
    <xf numFmtId="6" fontId="15" fillId="0" borderId="1" xfId="4" applyNumberFormat="1" applyFont="1" applyFill="1" applyBorder="1" applyAlignment="1">
      <alignment vertical="center" wrapText="1"/>
    </xf>
    <xf numFmtId="6" fontId="10" fillId="0" borderId="1" xfId="4" applyNumberFormat="1" applyFont="1" applyFill="1" applyBorder="1" applyAlignment="1">
      <alignment vertical="center" wrapText="1"/>
    </xf>
    <xf numFmtId="0" fontId="9" fillId="0" borderId="5" xfId="0" quotePrefix="1" applyFont="1" applyBorder="1" applyAlignment="1">
      <alignment horizontal="right" vertical="center"/>
    </xf>
    <xf numFmtId="6" fontId="10" fillId="0" borderId="1" xfId="0" applyNumberFormat="1" applyFont="1" applyBorder="1" applyAlignment="1">
      <alignment horizontal="right" vertical="center"/>
    </xf>
    <xf numFmtId="0" fontId="8" fillId="0" borderId="0" xfId="0" applyFont="1"/>
    <xf numFmtId="0" fontId="7" fillId="0" borderId="0" xfId="0" applyFont="1"/>
    <xf numFmtId="0" fontId="16" fillId="0" borderId="0" xfId="0" applyFont="1" applyAlignment="1">
      <alignment vertical="center"/>
    </xf>
    <xf numFmtId="0" fontId="10" fillId="0" borderId="0" xfId="0" applyFont="1" applyAlignment="1">
      <alignment horizontal="left" vertical="center"/>
    </xf>
    <xf numFmtId="6" fontId="10" fillId="0" borderId="0" xfId="0" applyNumberFormat="1" applyFont="1" applyAlignment="1">
      <alignment horizontal="right" vertical="center"/>
    </xf>
    <xf numFmtId="0" fontId="3" fillId="6" borderId="1" xfId="0" applyFont="1" applyFill="1" applyBorder="1" applyAlignment="1">
      <alignment vertical="center"/>
    </xf>
    <xf numFmtId="0" fontId="1" fillId="6" borderId="1" xfId="1" applyFont="1" applyFill="1" applyBorder="1" applyAlignment="1">
      <alignment horizontal="center" vertical="center"/>
    </xf>
    <xf numFmtId="0" fontId="10" fillId="6" borderId="2" xfId="0" applyFont="1" applyFill="1" applyBorder="1" applyAlignment="1">
      <alignment horizontal="left" vertical="center"/>
    </xf>
    <xf numFmtId="0" fontId="8" fillId="6" borderId="3" xfId="0" applyFont="1" applyFill="1" applyBorder="1"/>
    <xf numFmtId="0" fontId="8" fillId="6" borderId="4" xfId="0" applyFont="1" applyFill="1" applyBorder="1"/>
    <xf numFmtId="0" fontId="10" fillId="6" borderId="1" xfId="1" applyFont="1" applyFill="1" applyBorder="1" applyAlignment="1">
      <alignment horizontal="center" vertical="center" wrapText="1"/>
    </xf>
    <xf numFmtId="0" fontId="6" fillId="6" borderId="1" xfId="1" applyFont="1" applyFill="1" applyBorder="1" applyAlignment="1">
      <alignment horizontal="center" vertical="center" wrapText="1"/>
    </xf>
    <xf numFmtId="3" fontId="8" fillId="0" borderId="1" xfId="1" applyNumberFormat="1" applyFont="1" applyBorder="1"/>
    <xf numFmtId="3" fontId="14" fillId="0" borderId="1" xfId="1" applyNumberFormat="1" applyFont="1" applyBorder="1"/>
    <xf numFmtId="0" fontId="2" fillId="0" borderId="1" xfId="1" applyBorder="1"/>
    <xf numFmtId="0" fontId="17" fillId="0" borderId="1" xfId="0" applyFont="1" applyBorder="1" applyAlignment="1">
      <alignment horizontal="left" vertical="center" wrapText="1" indent="3"/>
    </xf>
    <xf numFmtId="0" fontId="17" fillId="0" borderId="1" xfId="0" applyFont="1" applyBorder="1" applyAlignment="1">
      <alignment vertical="center" wrapText="1"/>
    </xf>
    <xf numFmtId="0" fontId="19" fillId="0" borderId="1" xfId="0" applyFont="1" applyBorder="1" applyAlignment="1">
      <alignment vertical="center" wrapText="1"/>
    </xf>
    <xf numFmtId="0" fontId="0" fillId="0" borderId="1" xfId="0" applyBorder="1" applyAlignment="1">
      <alignment vertical="center" wrapText="1"/>
    </xf>
    <xf numFmtId="0" fontId="2" fillId="0" borderId="1" xfId="1" applyBorder="1" applyAlignment="1">
      <alignment wrapText="1"/>
    </xf>
    <xf numFmtId="0" fontId="2" fillId="7" borderId="0" xfId="0" applyFont="1" applyFill="1" applyAlignment="1">
      <alignment horizontal="center" vertical="center"/>
    </xf>
    <xf numFmtId="0" fontId="20" fillId="9" borderId="1" xfId="1" applyFont="1" applyFill="1" applyBorder="1" applyAlignment="1">
      <alignment vertical="center"/>
    </xf>
    <xf numFmtId="0" fontId="20" fillId="9" borderId="1" xfId="1" applyFont="1" applyFill="1" applyBorder="1" applyAlignment="1">
      <alignment vertical="center" wrapText="1"/>
    </xf>
    <xf numFmtId="3" fontId="8" fillId="0" borderId="0" xfId="1" applyNumberFormat="1" applyFont="1"/>
    <xf numFmtId="0" fontId="1" fillId="0" borderId="1" xfId="1" applyFont="1" applyBorder="1"/>
    <xf numFmtId="0" fontId="10" fillId="0" borderId="1" xfId="1" applyFont="1" applyBorder="1"/>
    <xf numFmtId="0" fontId="2" fillId="0" borderId="0" xfId="0" applyFont="1"/>
    <xf numFmtId="0" fontId="1" fillId="10" borderId="1" xfId="0" applyFont="1" applyFill="1" applyBorder="1"/>
    <xf numFmtId="0" fontId="0" fillId="10" borderId="1" xfId="0" applyFill="1" applyBorder="1"/>
    <xf numFmtId="0" fontId="13" fillId="10" borderId="1" xfId="0" applyFont="1" applyFill="1" applyBorder="1"/>
    <xf numFmtId="0" fontId="2" fillId="10" borderId="1" xfId="0" applyFont="1" applyFill="1" applyBorder="1"/>
    <xf numFmtId="3" fontId="7" fillId="10" borderId="1" xfId="1" applyNumberFormat="1" applyFont="1" applyFill="1" applyBorder="1" applyAlignment="1">
      <alignment horizontal="right" vertical="center" wrapText="1"/>
    </xf>
    <xf numFmtId="0" fontId="7" fillId="10" borderId="1" xfId="1" applyFont="1" applyFill="1" applyBorder="1" applyAlignment="1">
      <alignment vertical="center"/>
    </xf>
    <xf numFmtId="0" fontId="7" fillId="10" borderId="1" xfId="1" applyFont="1" applyFill="1" applyBorder="1" applyAlignment="1">
      <alignment vertical="center" wrapText="1"/>
    </xf>
    <xf numFmtId="0" fontId="21" fillId="10" borderId="0" xfId="1" applyFont="1" applyFill="1"/>
    <xf numFmtId="0" fontId="4" fillId="8" borderId="0" xfId="0" applyFont="1" applyFill="1" applyAlignment="1">
      <alignment horizontal="center" vertical="center"/>
    </xf>
    <xf numFmtId="0" fontId="10" fillId="8" borderId="2" xfId="0" applyFont="1" applyFill="1" applyBorder="1" applyAlignment="1">
      <alignment horizontal="center" vertical="center"/>
    </xf>
    <xf numFmtId="0" fontId="10" fillId="8" borderId="3" xfId="0" applyFont="1" applyFill="1" applyBorder="1" applyAlignment="1">
      <alignment horizontal="center" vertical="center"/>
    </xf>
    <xf numFmtId="0" fontId="10" fillId="8" borderId="4" xfId="0" applyFont="1" applyFill="1" applyBorder="1" applyAlignment="1">
      <alignment horizontal="center" vertical="center"/>
    </xf>
    <xf numFmtId="0" fontId="17" fillId="0" borderId="1" xfId="0" applyFont="1" applyBorder="1" applyAlignment="1">
      <alignment vertical="center" wrapText="1"/>
    </xf>
    <xf numFmtId="0" fontId="4" fillId="2" borderId="0" xfId="0" applyFont="1" applyFill="1" applyAlignment="1">
      <alignment horizontal="center" vertical="center"/>
    </xf>
    <xf numFmtId="0" fontId="10" fillId="6" borderId="2" xfId="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cellXfs>
  <cellStyles count="6">
    <cellStyle name="Euro" xfId="2" xr:uid="{00000000-0005-0000-0000-000000000000}"/>
    <cellStyle name="Euro 2" xfId="3" xr:uid="{00000000-0005-0000-0000-000001000000}"/>
    <cellStyle name="Euro 2 2" xfId="4" xr:uid="{00000000-0005-0000-0000-000002000000}"/>
    <cellStyle name="Normal" xfId="0" builtinId="0"/>
    <cellStyle name="Normal 2" xfId="1" xr:uid="{00000000-0005-0000-0000-000004000000}"/>
    <cellStyle name="Porcentual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0</xdr:rowOff>
    </xdr:from>
    <xdr:ext cx="8980714" cy="10406743"/>
    <xdr:sp macro="" textlink="">
      <xdr:nvSpPr>
        <xdr:cNvPr id="2" name="1 CuadroTexto">
          <a:extLst>
            <a:ext uri="{FF2B5EF4-FFF2-40B4-BE49-F238E27FC236}">
              <a16:creationId xmlns:a16="http://schemas.microsoft.com/office/drawing/2014/main" id="{00000000-0008-0000-0000-000002000000}"/>
            </a:ext>
          </a:extLst>
        </xdr:cNvPr>
        <xdr:cNvSpPr txBox="1"/>
      </xdr:nvSpPr>
      <xdr:spPr>
        <a:xfrm>
          <a:off x="0" y="326571"/>
          <a:ext cx="8980714" cy="104067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r>
            <a:rPr lang="es-ES" sz="1400" b="1">
              <a:solidFill>
                <a:schemeClr val="dk1"/>
              </a:solidFill>
              <a:latin typeface="+mn-lt"/>
              <a:ea typeface="+mn-ea"/>
              <a:cs typeface="+mn-cs"/>
            </a:rPr>
            <a:t>ANÁLISIS DE ESTADOS FINANCIEROS/ANÁLISIS CONTABLE 1</a:t>
          </a:r>
          <a:endParaRPr lang="es-ES" sz="1400">
            <a:solidFill>
              <a:schemeClr val="dk1"/>
            </a:solidFill>
            <a:latin typeface="+mn-lt"/>
            <a:ea typeface="+mn-ea"/>
            <a:cs typeface="+mn-cs"/>
          </a:endParaRPr>
        </a:p>
        <a:p>
          <a:r>
            <a:rPr lang="es-ES" sz="1200" b="1">
              <a:solidFill>
                <a:schemeClr val="dk1"/>
              </a:solidFill>
              <a:latin typeface="+mn-lt"/>
              <a:ea typeface="+mn-ea"/>
              <a:cs typeface="+mn-cs"/>
            </a:rPr>
            <a:t>EJERCICIO INICIAL</a:t>
          </a:r>
        </a:p>
        <a:p>
          <a:endParaRPr lang="es-ES" sz="1200">
            <a:solidFill>
              <a:schemeClr val="dk1"/>
            </a:solidFill>
            <a:latin typeface="+mn-lt"/>
            <a:ea typeface="+mn-ea"/>
            <a:cs typeface="+mn-cs"/>
          </a:endParaRPr>
        </a:p>
        <a:p>
          <a:r>
            <a:rPr lang="es-ES" sz="1200">
              <a:solidFill>
                <a:schemeClr val="dk1"/>
              </a:solidFill>
              <a:latin typeface="+mn-lt"/>
              <a:ea typeface="+mn-ea"/>
              <a:cs typeface="+mn-cs"/>
            </a:rPr>
            <a:t>La sociedad GECON, SA dedicada a la compra-venta y reparación de impresoras, presenta a 30 de diciembre de 20X1 los balances</a:t>
          </a:r>
          <a:r>
            <a:rPr lang="es-ES" sz="1200" baseline="0">
              <a:solidFill>
                <a:schemeClr val="dk1"/>
              </a:solidFill>
              <a:latin typeface="+mn-lt"/>
              <a:ea typeface="+mn-ea"/>
              <a:cs typeface="+mn-cs"/>
            </a:rPr>
            <a:t> de sumas y saldos que aparecen en la hoja siguiente.</a:t>
          </a:r>
        </a:p>
        <a:p>
          <a:endParaRPr lang="es-ES" sz="1200" baseline="0">
            <a:solidFill>
              <a:schemeClr val="dk1"/>
            </a:solidFill>
            <a:latin typeface="+mn-lt"/>
            <a:ea typeface="+mn-ea"/>
            <a:cs typeface="+mn-cs"/>
          </a:endParaRPr>
        </a:p>
        <a:p>
          <a:r>
            <a:rPr lang="es-ES" sz="1100" b="1">
              <a:solidFill>
                <a:schemeClr val="dk1"/>
              </a:solidFill>
              <a:latin typeface="+mn-lt"/>
              <a:ea typeface="+mn-ea"/>
              <a:cs typeface="+mn-cs"/>
            </a:rPr>
            <a:t>SE PIDE:</a:t>
          </a:r>
          <a:endParaRPr lang="es-ES" sz="1100">
            <a:solidFill>
              <a:schemeClr val="dk1"/>
            </a:solidFill>
            <a:latin typeface="+mn-lt"/>
            <a:ea typeface="+mn-ea"/>
            <a:cs typeface="+mn-cs"/>
          </a:endParaRPr>
        </a:p>
        <a:p>
          <a:r>
            <a:rPr lang="es-ES" sz="1200">
              <a:solidFill>
                <a:schemeClr val="dk1"/>
              </a:solidFill>
              <a:latin typeface="+mn-lt"/>
              <a:ea typeface="+mn-ea"/>
              <a:cs typeface="+mn-cs"/>
            </a:rPr>
            <a:t>1) A partir de la información incluida en el balance de sumas y saldos, calcule el resultado del ejercicio preliminar. </a:t>
          </a:r>
        </a:p>
        <a:p>
          <a:r>
            <a:rPr lang="es-ES" sz="1100">
              <a:solidFill>
                <a:schemeClr val="dk1"/>
              </a:solidFill>
              <a:latin typeface="+mn-lt"/>
              <a:ea typeface="+mn-ea"/>
              <a:cs typeface="+mn-cs"/>
            </a:rPr>
            <a:t> </a:t>
          </a:r>
        </a:p>
        <a:p>
          <a:r>
            <a:rPr lang="es-ES" sz="1200">
              <a:solidFill>
                <a:schemeClr val="dk1"/>
              </a:solidFill>
              <a:latin typeface="+mn-lt"/>
              <a:ea typeface="+mn-ea"/>
              <a:cs typeface="+mn-cs"/>
            </a:rPr>
            <a:t>2) Para determinar el resultado del ejercicio se dispone de la siguiente información, en la que se plantean diversas opciones. Sin tener en cuenta el efecto impositivo, realizar los apuntes contables, calcular el resultado y mostrar el balance de situación a 31/12/20X1, en los siguientes casos:</a:t>
          </a:r>
        </a:p>
        <a:p>
          <a:r>
            <a:rPr lang="es-ES" sz="1200">
              <a:solidFill>
                <a:schemeClr val="dk1"/>
              </a:solidFill>
              <a:latin typeface="+mn-lt"/>
              <a:ea typeface="+mn-ea"/>
              <a:cs typeface="+mn-cs"/>
            </a:rPr>
            <a:t>a) Siempre se opta por la opción A</a:t>
          </a:r>
        </a:p>
        <a:p>
          <a:r>
            <a:rPr lang="es-ES" sz="1200">
              <a:solidFill>
                <a:schemeClr val="dk1"/>
              </a:solidFill>
              <a:latin typeface="+mn-lt"/>
              <a:ea typeface="+mn-ea"/>
              <a:cs typeface="+mn-cs"/>
            </a:rPr>
            <a:t>b) Siempre se opta por la opción B. </a:t>
          </a:r>
        </a:p>
        <a:p>
          <a:endParaRPr lang="es-ES" sz="1100">
            <a:solidFill>
              <a:schemeClr val="dk1"/>
            </a:solidFill>
            <a:latin typeface="+mn-lt"/>
            <a:ea typeface="+mn-ea"/>
            <a:cs typeface="+mn-cs"/>
          </a:endParaRPr>
        </a:p>
        <a:p>
          <a:pPr lvl="0"/>
          <a:r>
            <a:rPr lang="es-ES" sz="1100" b="1">
              <a:solidFill>
                <a:schemeClr val="dk1"/>
              </a:solidFill>
              <a:latin typeface="+mn-lt"/>
              <a:ea typeface="+mn-ea"/>
              <a:cs typeface="+mn-cs"/>
            </a:rPr>
            <a:t>EXISTENCIAS. </a:t>
          </a:r>
          <a:r>
            <a:rPr lang="es-ES" sz="1100">
              <a:solidFill>
                <a:schemeClr val="dk1"/>
              </a:solidFill>
              <a:latin typeface="+mn-lt"/>
              <a:ea typeface="+mn-ea"/>
              <a:cs typeface="+mn-cs"/>
            </a:rPr>
            <a:t>Una vez realizado el inventario, se ha estimado el valor de las existencias finales aplicando dos métodos de valoración: LIFO y el Precio medio ponderado. Los importes resultantes de cada opción son: </a:t>
          </a:r>
        </a:p>
        <a:p>
          <a:r>
            <a:rPr lang="es-ES" sz="1100" b="1" u="none" strike="noStrike">
              <a:solidFill>
                <a:schemeClr val="dk1"/>
              </a:solidFill>
              <a:latin typeface="+mn-lt"/>
              <a:ea typeface="+mn-ea"/>
              <a:cs typeface="+mn-cs"/>
            </a:rPr>
            <a:t> </a:t>
          </a:r>
          <a:r>
            <a:rPr lang="es-ES" sz="1100" b="1">
              <a:solidFill>
                <a:schemeClr val="dk1"/>
              </a:solidFill>
              <a:latin typeface="+mn-lt"/>
              <a:ea typeface="+mn-ea"/>
              <a:cs typeface="+mn-cs"/>
            </a:rPr>
            <a:t>Valor existencias finales</a:t>
          </a:r>
          <a:endParaRPr lang="es-ES" sz="1100">
            <a:solidFill>
              <a:schemeClr val="dk1"/>
            </a:solidFill>
            <a:latin typeface="+mn-lt"/>
            <a:ea typeface="+mn-ea"/>
            <a:cs typeface="+mn-cs"/>
          </a:endParaRPr>
        </a:p>
        <a:p>
          <a:r>
            <a:rPr lang="es-ES" sz="1100" b="1">
              <a:solidFill>
                <a:schemeClr val="dk1"/>
              </a:solidFill>
              <a:latin typeface="+mn-lt"/>
              <a:ea typeface="+mn-ea"/>
              <a:cs typeface="+mn-cs"/>
            </a:rPr>
            <a:t>OPCIÓN A: </a:t>
          </a:r>
          <a:r>
            <a:rPr lang="es-ES" sz="1100" i="1">
              <a:solidFill>
                <a:schemeClr val="dk1"/>
              </a:solidFill>
              <a:latin typeface="+mn-lt"/>
              <a:ea typeface="+mn-ea"/>
              <a:cs typeface="+mn-cs"/>
            </a:rPr>
            <a:t>LIFO : 42.400</a:t>
          </a:r>
          <a:endParaRPr lang="es-ES" sz="1100">
            <a:solidFill>
              <a:schemeClr val="dk1"/>
            </a:solidFill>
            <a:latin typeface="+mn-lt"/>
            <a:ea typeface="+mn-ea"/>
            <a:cs typeface="+mn-cs"/>
          </a:endParaRPr>
        </a:p>
        <a:p>
          <a:r>
            <a:rPr lang="es-ES" sz="1100" b="1">
              <a:solidFill>
                <a:schemeClr val="dk1"/>
              </a:solidFill>
              <a:latin typeface="+mn-lt"/>
              <a:ea typeface="+mn-ea"/>
              <a:cs typeface="+mn-cs"/>
            </a:rPr>
            <a:t>OPCIÓN B: </a:t>
          </a:r>
          <a:r>
            <a:rPr lang="es-ES" sz="1100" i="1">
              <a:solidFill>
                <a:schemeClr val="dk1"/>
              </a:solidFill>
              <a:latin typeface="+mn-lt"/>
              <a:ea typeface="+mn-ea"/>
              <a:cs typeface="+mn-cs"/>
            </a:rPr>
            <a:t>PMP: 46.000</a:t>
          </a:r>
          <a:endParaRPr lang="es-ES" sz="1100">
            <a:solidFill>
              <a:schemeClr val="dk1"/>
            </a:solidFill>
            <a:latin typeface="+mn-lt"/>
            <a:ea typeface="+mn-ea"/>
            <a:cs typeface="+mn-cs"/>
          </a:endParaRPr>
        </a:p>
        <a:p>
          <a:pPr lvl="0"/>
          <a:endParaRPr lang="es-ES" sz="1100" b="1">
            <a:solidFill>
              <a:schemeClr val="dk1"/>
            </a:solidFill>
            <a:latin typeface="+mn-lt"/>
            <a:ea typeface="+mn-ea"/>
            <a:cs typeface="+mn-cs"/>
          </a:endParaRPr>
        </a:p>
        <a:p>
          <a:pPr lvl="0"/>
          <a:r>
            <a:rPr lang="es-ES" sz="1100" b="1">
              <a:solidFill>
                <a:schemeClr val="dk1"/>
              </a:solidFill>
              <a:latin typeface="+mn-lt"/>
              <a:ea typeface="+mn-ea"/>
              <a:cs typeface="+mn-cs"/>
            </a:rPr>
            <a:t>GASTOS EN PUBLICIDAD, PROPAGANDA Y RELACIONES PÚBLICAS. </a:t>
          </a:r>
          <a:r>
            <a:rPr lang="es-ES" sz="1100">
              <a:solidFill>
                <a:schemeClr val="dk1"/>
              </a:solidFill>
              <a:latin typeface="+mn-lt"/>
              <a:ea typeface="+mn-ea"/>
              <a:cs typeface="+mn-cs"/>
            </a:rPr>
            <a:t>El día 20 de noviembre de 20X1 la empresa contrató una campaña de publicidad y propaganda de rebajas valorada en 3.000 euros, que será emitida del 25 al 30 de diciembre (esta operación no está reflejada en el balance de sumas y saldos). El periodo de rebajas comenzará el día 7 de enero, y la campaña se pagará el día 10 de enero.  El director financiero debe decidir entre: </a:t>
          </a:r>
        </a:p>
        <a:p>
          <a:pPr marL="0" marR="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latin typeface="+mn-lt"/>
              <a:ea typeface="+mn-ea"/>
              <a:cs typeface="+mn-cs"/>
            </a:rPr>
            <a:t>Criterio de imputación del gasto al resultado </a:t>
          </a:r>
          <a:endParaRPr lang="es-E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latin typeface="+mn-lt"/>
              <a:ea typeface="+mn-ea"/>
              <a:cs typeface="+mn-cs"/>
            </a:rPr>
            <a:t>OPCIÓN A: </a:t>
          </a:r>
          <a:r>
            <a:rPr lang="es-ES" sz="1100" i="1">
              <a:solidFill>
                <a:schemeClr val="dk1"/>
              </a:solidFill>
              <a:latin typeface="+mn-lt"/>
              <a:ea typeface="+mn-ea"/>
              <a:cs typeface="+mn-cs"/>
            </a:rPr>
            <a:t>Aplicación estricta del principio de devengo </a:t>
          </a:r>
          <a:endParaRPr lang="es-ES" sz="1100">
            <a:solidFill>
              <a:schemeClr val="dk1"/>
            </a:solidFill>
            <a:latin typeface="+mn-lt"/>
            <a:ea typeface="+mn-ea"/>
            <a:cs typeface="+mn-cs"/>
          </a:endParaRPr>
        </a:p>
        <a:p>
          <a:r>
            <a:rPr lang="es-ES" sz="1100" b="1">
              <a:solidFill>
                <a:schemeClr val="dk1"/>
              </a:solidFill>
              <a:latin typeface="+mn-lt"/>
              <a:ea typeface="+mn-ea"/>
              <a:cs typeface="+mn-cs"/>
            </a:rPr>
            <a:t>OPCIÓN B: </a:t>
          </a:r>
          <a:r>
            <a:rPr lang="es-ES" sz="1100" i="1">
              <a:solidFill>
                <a:schemeClr val="dk1"/>
              </a:solidFill>
              <a:latin typeface="+mn-lt"/>
              <a:ea typeface="+mn-ea"/>
              <a:cs typeface="+mn-cs"/>
            </a:rPr>
            <a:t>Aplicación del principio de devengo, incorporando correlación de ingresos y gastos.  (Apartado 5º  Marco Conceptual del PGC)</a:t>
          </a:r>
        </a:p>
        <a:p>
          <a:endParaRPr lang="es-ES" sz="1100">
            <a:solidFill>
              <a:schemeClr val="dk1"/>
            </a:solidFill>
            <a:latin typeface="+mn-lt"/>
            <a:ea typeface="+mn-ea"/>
            <a:cs typeface="+mn-cs"/>
          </a:endParaRPr>
        </a:p>
        <a:p>
          <a:pPr lvl="0"/>
          <a:r>
            <a:rPr lang="es-ES" sz="1100" b="1">
              <a:solidFill>
                <a:schemeClr val="dk1"/>
              </a:solidFill>
              <a:latin typeface="+mn-lt"/>
              <a:ea typeface="+mn-ea"/>
              <a:cs typeface="+mn-cs"/>
            </a:rPr>
            <a:t>DETERIORO DE VALOR DE CRÉDITOS POR OPERACIONES COMERCIALES. </a:t>
          </a:r>
          <a:r>
            <a:rPr lang="es-ES" sz="1100">
              <a:solidFill>
                <a:schemeClr val="dk1"/>
              </a:solidFill>
              <a:latin typeface="+mn-lt"/>
              <a:ea typeface="+mn-ea"/>
              <a:cs typeface="+mn-cs"/>
            </a:rPr>
            <a:t>Por primera vez en el año 20X1, la empresa estima que el 15% del total de sus créditos por operaciones comerciales resultarán fallidos. Específicamente, a 31 de diciembre de 20X1 la empresa conoce que la empresa SIMUL, SA (uno de sus principales clientes, frente a la que tiene un derecho de cobro de 3.000 euros) ha entrado en concurso de acreedores. El director financiero debe decidir entre: </a:t>
          </a:r>
        </a:p>
        <a:p>
          <a:pPr marL="0" marR="0" lvl="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latin typeface="+mn-lt"/>
              <a:ea typeface="+mn-ea"/>
              <a:cs typeface="+mn-cs"/>
            </a:rPr>
            <a:t>Criterio de reconocimiento del deterioro de créditos incobrables  </a:t>
          </a:r>
          <a:endParaRPr lang="es-E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latin typeface="+mn-lt"/>
              <a:ea typeface="+mn-ea"/>
              <a:cs typeface="+mn-cs"/>
            </a:rPr>
            <a:t>OPCIÓN A: </a:t>
          </a:r>
          <a:r>
            <a:rPr lang="es-ES" sz="1100" i="1">
              <a:solidFill>
                <a:schemeClr val="dk1"/>
              </a:solidFill>
              <a:latin typeface="+mn-lt"/>
              <a:ea typeface="+mn-ea"/>
              <a:cs typeface="+mn-cs"/>
            </a:rPr>
            <a:t>Estimación global del riesgo de fallidos</a:t>
          </a:r>
          <a:endParaRPr lang="es-ES" sz="1100">
            <a:solidFill>
              <a:schemeClr val="dk1"/>
            </a:solidFill>
            <a:latin typeface="+mn-lt"/>
            <a:ea typeface="+mn-ea"/>
            <a:cs typeface="+mn-cs"/>
          </a:endParaRPr>
        </a:p>
        <a:p>
          <a:r>
            <a:rPr lang="es-ES" sz="1100" b="1">
              <a:solidFill>
                <a:schemeClr val="dk1"/>
              </a:solidFill>
              <a:latin typeface="+mn-lt"/>
              <a:ea typeface="+mn-ea"/>
              <a:cs typeface="+mn-cs"/>
            </a:rPr>
            <a:t>OPCIÓN B: </a:t>
          </a:r>
          <a:r>
            <a:rPr lang="es-ES" sz="1100" i="1">
              <a:solidFill>
                <a:schemeClr val="dk1"/>
              </a:solidFill>
              <a:latin typeface="+mn-lt"/>
              <a:ea typeface="+mn-ea"/>
              <a:cs typeface="+mn-cs"/>
            </a:rPr>
            <a:t>Sistema individualizado de seguimiento de saldos de clientes y deudores</a:t>
          </a:r>
        </a:p>
        <a:p>
          <a:endParaRPr lang="es-ES" sz="1100">
            <a:solidFill>
              <a:schemeClr val="dk1"/>
            </a:solidFill>
            <a:latin typeface="+mn-lt"/>
            <a:ea typeface="+mn-ea"/>
            <a:cs typeface="+mn-cs"/>
          </a:endParaRPr>
        </a:p>
        <a:p>
          <a:pPr lvl="0"/>
          <a:r>
            <a:rPr lang="es-ES" sz="1100" b="1">
              <a:solidFill>
                <a:schemeClr val="dk1"/>
              </a:solidFill>
              <a:latin typeface="+mn-lt"/>
              <a:ea typeface="+mn-ea"/>
              <a:cs typeface="+mn-cs"/>
            </a:rPr>
            <a:t>AMORTIZACIÓN. </a:t>
          </a:r>
          <a:r>
            <a:rPr lang="es-ES" sz="1100">
              <a:solidFill>
                <a:schemeClr val="dk1"/>
              </a:solidFill>
              <a:latin typeface="+mn-lt"/>
              <a:ea typeface="+mn-ea"/>
              <a:cs typeface="+mn-cs"/>
            </a:rPr>
            <a:t>Con respecto a la amortización del inmovilizado, la empresa viene aplicando un método lineal, en base a los siguientes criterios: </a:t>
          </a:r>
        </a:p>
        <a:p>
          <a:r>
            <a:rPr lang="es-ES" sz="1100">
              <a:solidFill>
                <a:schemeClr val="dk1"/>
              </a:solidFill>
              <a:latin typeface="+mn-lt"/>
              <a:ea typeface="+mn-ea"/>
              <a:cs typeface="+mn-cs"/>
            </a:rPr>
            <a:t>Aplicaciones informáticas: 25% anual</a:t>
          </a:r>
        </a:p>
        <a:p>
          <a:r>
            <a:rPr lang="es-ES" sz="1100">
              <a:solidFill>
                <a:schemeClr val="dk1"/>
              </a:solidFill>
              <a:latin typeface="+mn-lt"/>
              <a:ea typeface="+mn-ea"/>
              <a:cs typeface="+mn-cs"/>
            </a:rPr>
            <a:t>Mobiliario: Vida útil: 10 años</a:t>
          </a:r>
        </a:p>
        <a:p>
          <a:r>
            <a:rPr lang="es-ES" sz="1100">
              <a:solidFill>
                <a:schemeClr val="dk1"/>
              </a:solidFill>
              <a:latin typeface="+mn-lt"/>
              <a:ea typeface="+mn-ea"/>
              <a:cs typeface="+mn-cs"/>
            </a:rPr>
            <a:t>Equipos para procesos información: Vida útil: 5 años</a:t>
          </a:r>
        </a:p>
        <a:p>
          <a:endParaRPr lang="es-ES" sz="1100">
            <a:solidFill>
              <a:schemeClr val="dk1"/>
            </a:solidFill>
            <a:latin typeface="+mn-lt"/>
            <a:ea typeface="+mn-ea"/>
            <a:cs typeface="+mn-cs"/>
          </a:endParaRPr>
        </a:p>
        <a:p>
          <a:r>
            <a:rPr lang="es-ES" sz="1100">
              <a:solidFill>
                <a:schemeClr val="dk1"/>
              </a:solidFill>
              <a:latin typeface="+mn-lt"/>
              <a:ea typeface="+mn-ea"/>
              <a:cs typeface="+mn-cs"/>
            </a:rPr>
            <a:t>En relación los elementos de transporte, adquiridos a principios del ejercicio 20X1, el director financiero debe decidir qué criterio adoptar entre los siguientes: </a:t>
          </a:r>
        </a:p>
        <a:p>
          <a:pPr marL="0" marR="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latin typeface="+mn-lt"/>
              <a:ea typeface="+mn-ea"/>
              <a:cs typeface="+mn-cs"/>
            </a:rPr>
            <a:t>Criterio de cálculo de la amortización de los elementos de transporte  </a:t>
          </a:r>
          <a:endParaRPr lang="es-ES" sz="1100">
            <a:solidFill>
              <a:schemeClr val="dk1"/>
            </a:solidFill>
            <a:latin typeface="+mn-lt"/>
            <a:ea typeface="+mn-ea"/>
            <a:cs typeface="+mn-cs"/>
          </a:endParaRPr>
        </a:p>
        <a:p>
          <a:r>
            <a:rPr lang="es-ES" sz="1100" b="1">
              <a:solidFill>
                <a:schemeClr val="dk1"/>
              </a:solidFill>
              <a:latin typeface="+mn-lt"/>
              <a:ea typeface="+mn-ea"/>
              <a:cs typeface="+mn-cs"/>
            </a:rPr>
            <a:t>OPCIÓN A: </a:t>
          </a:r>
          <a:r>
            <a:rPr lang="es-ES" sz="1100" i="1">
              <a:solidFill>
                <a:schemeClr val="dk1"/>
              </a:solidFill>
              <a:latin typeface="+mn-lt"/>
              <a:ea typeface="+mn-ea"/>
              <a:cs typeface="+mn-cs"/>
            </a:rPr>
            <a:t>Método lineal-  </a:t>
          </a:r>
          <a:r>
            <a:rPr lang="es-ES" sz="1100">
              <a:solidFill>
                <a:schemeClr val="dk1"/>
              </a:solidFill>
              <a:latin typeface="+mn-lt"/>
              <a:ea typeface="+mn-ea"/>
              <a:cs typeface="+mn-cs"/>
            </a:rPr>
            <a:t>Valor residual: 1.000 - Vida útil: 5 años</a:t>
          </a:r>
          <a:endParaRPr lang="es-ES"/>
        </a:p>
        <a:p>
          <a:r>
            <a:rPr lang="es-ES" sz="1100" b="1">
              <a:solidFill>
                <a:schemeClr val="dk1"/>
              </a:solidFill>
              <a:latin typeface="+mn-lt"/>
              <a:ea typeface="+mn-ea"/>
              <a:cs typeface="+mn-cs"/>
            </a:rPr>
            <a:t>OPCIÓN B: </a:t>
          </a:r>
          <a:r>
            <a:rPr lang="es-ES" sz="1100" i="1">
              <a:solidFill>
                <a:schemeClr val="dk1"/>
              </a:solidFill>
              <a:latin typeface="+mn-lt"/>
              <a:ea typeface="+mn-ea"/>
              <a:cs typeface="+mn-cs"/>
            </a:rPr>
            <a:t>Kilómetros recorridos - </a:t>
          </a:r>
          <a:r>
            <a:rPr lang="es-ES" sz="1100">
              <a:solidFill>
                <a:schemeClr val="dk1"/>
              </a:solidFill>
              <a:latin typeface="+mn-lt"/>
              <a:ea typeface="+mn-ea"/>
              <a:cs typeface="+mn-cs"/>
            </a:rPr>
            <a:t>Valor residual: 1.000 - Vida útil: 100.000 Km - Km recorridos: 5.000 km </a:t>
          </a:r>
        </a:p>
        <a:p>
          <a:endParaRPr lang="es-ES" sz="1100">
            <a:solidFill>
              <a:schemeClr val="dk1"/>
            </a:solidFill>
            <a:latin typeface="+mn-lt"/>
            <a:ea typeface="+mn-ea"/>
            <a:cs typeface="+mn-cs"/>
          </a:endParaRPr>
        </a:p>
        <a:p>
          <a:r>
            <a:rPr lang="es-ES" sz="1200">
              <a:solidFill>
                <a:schemeClr val="dk1"/>
              </a:solidFill>
              <a:latin typeface="+mn-lt"/>
              <a:ea typeface="+mn-ea"/>
              <a:cs typeface="+mn-cs"/>
            </a:rPr>
            <a:t>3) Calcular los siguientes indicadores a partir del resultado y del balance de situación obtenidos para las opciones A y B:</a:t>
          </a:r>
        </a:p>
        <a:p>
          <a:endParaRPr lang="es-ES" sz="1100">
            <a:solidFill>
              <a:schemeClr val="dk1"/>
            </a:solidFill>
            <a:latin typeface="+mn-lt"/>
            <a:ea typeface="+mn-ea"/>
            <a:cs typeface="+mn-cs"/>
          </a:endParaRPr>
        </a:p>
        <a:p>
          <a:r>
            <a:rPr lang="es-ES" sz="1100">
              <a:solidFill>
                <a:schemeClr val="dk1"/>
              </a:solidFill>
              <a:latin typeface="+mn-lt"/>
              <a:ea typeface="+mn-ea"/>
              <a:cs typeface="+mn-cs"/>
            </a:rPr>
            <a:t>Fondo de maniobra  = Activo corriente - Pasivo corriente</a:t>
          </a:r>
        </a:p>
        <a:p>
          <a:endParaRPr lang="es-ES" sz="1100">
            <a:solidFill>
              <a:schemeClr val="dk1"/>
            </a:solidFill>
            <a:latin typeface="+mn-lt"/>
            <a:ea typeface="+mn-ea"/>
            <a:cs typeface="+mn-cs"/>
          </a:endParaRPr>
        </a:p>
        <a:p>
          <a:r>
            <a:rPr lang="es-ES" sz="1100">
              <a:solidFill>
                <a:schemeClr val="dk1"/>
              </a:solidFill>
              <a:latin typeface="+mn-lt"/>
              <a:ea typeface="+mn-ea"/>
              <a:cs typeface="+mn-cs"/>
            </a:rPr>
            <a:t>Rentabilidad Económica = (Resultado del ejercicio + Intereses + Impuesto)/Total activo </a:t>
          </a:r>
        </a:p>
        <a:p>
          <a:endParaRPr lang="es-ES" sz="1100">
            <a:solidFill>
              <a:schemeClr val="dk1"/>
            </a:solidFill>
            <a:latin typeface="+mn-lt"/>
            <a:ea typeface="+mn-ea"/>
            <a:cs typeface="+mn-cs"/>
          </a:endParaRPr>
        </a:p>
        <a:p>
          <a:r>
            <a:rPr lang="es-ES" sz="1100">
              <a:solidFill>
                <a:schemeClr val="dk1"/>
              </a:solidFill>
              <a:latin typeface="+mn-lt"/>
              <a:ea typeface="+mn-ea"/>
              <a:cs typeface="+mn-cs"/>
            </a:rPr>
            <a:t>Ratio de Endeudamiento = Total Pasivo / Patrimonio Neto</a:t>
          </a:r>
        </a:p>
        <a:p>
          <a:endParaRPr lang="es-ES" sz="1100">
            <a:solidFill>
              <a:schemeClr val="dk1"/>
            </a:solidFill>
            <a:latin typeface="+mn-lt"/>
            <a:ea typeface="+mn-ea"/>
            <a:cs typeface="+mn-cs"/>
          </a:endParaRPr>
        </a:p>
        <a:p>
          <a:r>
            <a:rPr lang="es-ES" sz="1100">
              <a:solidFill>
                <a:schemeClr val="dk1"/>
              </a:solidFill>
              <a:latin typeface="+mn-lt"/>
              <a:ea typeface="+mn-ea"/>
              <a:cs typeface="+mn-cs"/>
            </a:rPr>
            <a:t>Rentabilidad Financiera = Resultado / Fondos propios</a:t>
          </a:r>
        </a:p>
        <a:p>
          <a:endParaRPr lang="es-ES" sz="1200" baseline="0">
            <a:solidFill>
              <a:schemeClr val="dk1"/>
            </a:solidFill>
            <a:latin typeface="+mn-lt"/>
            <a:ea typeface="+mn-ea"/>
            <a:cs typeface="+mn-cs"/>
          </a:endParaRPr>
        </a:p>
        <a:p>
          <a:endParaRPr lang="es-ES" sz="1200" baseline="0">
            <a:solidFill>
              <a:schemeClr val="dk1"/>
            </a:solidFill>
            <a:latin typeface="+mn-lt"/>
            <a:ea typeface="+mn-ea"/>
            <a:cs typeface="+mn-cs"/>
          </a:endParaRPr>
        </a:p>
        <a:p>
          <a:r>
            <a:rPr lang="es-ES" sz="1200">
              <a:solidFill>
                <a:schemeClr val="dk1"/>
              </a:solidFill>
              <a:latin typeface="+mn-lt"/>
              <a:ea typeface="+mn-ea"/>
              <a:cs typeface="+mn-cs"/>
            </a:rPr>
            <a:t> </a:t>
          </a:r>
        </a:p>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RowHeight="13.2"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5"/>
  <sheetViews>
    <sheetView workbookViewId="0">
      <selection sqref="A1:H1"/>
    </sheetView>
  </sheetViews>
  <sheetFormatPr baseColWidth="10" defaultRowHeight="13.2" x14ac:dyDescent="0.25"/>
  <cols>
    <col min="1" max="1" width="18.6640625" customWidth="1"/>
    <col min="2" max="2" width="11" customWidth="1"/>
    <col min="3" max="3" width="6.6640625" customWidth="1"/>
    <col min="4" max="4" width="30.33203125" customWidth="1"/>
    <col min="5" max="5" width="4.88671875" customWidth="1"/>
    <col min="6" max="6" width="7.88671875" customWidth="1"/>
    <col min="7" max="7" width="35.6640625" customWidth="1"/>
    <col min="8" max="8" width="14.109375" customWidth="1"/>
    <col min="9" max="9" width="5.6640625" customWidth="1"/>
  </cols>
  <sheetData>
    <row r="1" spans="1:9" ht="34.950000000000003" customHeight="1" x14ac:dyDescent="0.25">
      <c r="A1" s="139" t="s">
        <v>78</v>
      </c>
      <c r="B1" s="139"/>
      <c r="C1" s="139"/>
      <c r="D1" s="139"/>
      <c r="E1" s="139"/>
      <c r="F1" s="139"/>
      <c r="G1" s="139"/>
      <c r="H1" s="139"/>
    </row>
    <row r="3" spans="1:9" ht="22.95" customHeight="1" x14ac:dyDescent="0.25">
      <c r="B3" s="40" t="s">
        <v>65</v>
      </c>
      <c r="C3" s="39" t="s">
        <v>70</v>
      </c>
      <c r="D3" s="40" t="s">
        <v>66</v>
      </c>
      <c r="E3" s="40"/>
      <c r="F3" s="39" t="s">
        <v>70</v>
      </c>
      <c r="G3" s="40" t="s">
        <v>67</v>
      </c>
      <c r="H3" s="40" t="s">
        <v>68</v>
      </c>
    </row>
    <row r="4" spans="1:9" x14ac:dyDescent="0.25">
      <c r="E4" s="41" t="s">
        <v>84</v>
      </c>
    </row>
    <row r="5" spans="1:9" s="37" customFormat="1" ht="41.4" customHeight="1" x14ac:dyDescent="0.25">
      <c r="A5" s="46" t="s">
        <v>71</v>
      </c>
      <c r="B5" s="47">
        <v>45000</v>
      </c>
      <c r="C5" s="48">
        <v>610</v>
      </c>
      <c r="D5" s="49" t="s">
        <v>129</v>
      </c>
      <c r="E5" s="50" t="s">
        <v>69</v>
      </c>
      <c r="F5" s="48">
        <v>300</v>
      </c>
      <c r="G5" s="49" t="s">
        <v>128</v>
      </c>
      <c r="H5" s="47">
        <v>45000</v>
      </c>
      <c r="I5"/>
    </row>
    <row r="6" spans="1:9" s="37" customFormat="1" ht="42.6" customHeight="1" x14ac:dyDescent="0.25">
      <c r="A6" s="51"/>
      <c r="B6" s="47">
        <v>42400</v>
      </c>
      <c r="C6" s="48">
        <v>300</v>
      </c>
      <c r="D6" s="49" t="s">
        <v>128</v>
      </c>
      <c r="E6" s="52" t="s">
        <v>69</v>
      </c>
      <c r="F6" s="48">
        <v>610</v>
      </c>
      <c r="G6" s="49" t="s">
        <v>129</v>
      </c>
      <c r="H6" s="47">
        <v>42400</v>
      </c>
      <c r="I6"/>
    </row>
    <row r="7" spans="1:9" s="37" customFormat="1" ht="25.2" customHeight="1" x14ac:dyDescent="0.25">
      <c r="B7" s="42"/>
      <c r="C7" s="38"/>
      <c r="D7" s="42"/>
      <c r="E7" s="42"/>
      <c r="F7" s="42"/>
      <c r="G7" s="42"/>
      <c r="H7" s="42"/>
      <c r="I7"/>
    </row>
    <row r="8" spans="1:9" s="37" customFormat="1" ht="15.6" customHeight="1" x14ac:dyDescent="0.25">
      <c r="C8"/>
      <c r="E8" s="41" t="s">
        <v>85</v>
      </c>
      <c r="I8"/>
    </row>
    <row r="9" spans="1:9" s="37" customFormat="1" ht="44.4" customHeight="1" x14ac:dyDescent="0.25">
      <c r="A9" s="53" t="s">
        <v>72</v>
      </c>
      <c r="B9" s="54">
        <v>3000</v>
      </c>
      <c r="C9" s="55">
        <v>627</v>
      </c>
      <c r="D9" s="56" t="s">
        <v>130</v>
      </c>
      <c r="E9" s="57" t="s">
        <v>131</v>
      </c>
      <c r="F9" s="55">
        <v>410</v>
      </c>
      <c r="G9" s="56" t="s">
        <v>132</v>
      </c>
      <c r="H9" s="54">
        <v>3000</v>
      </c>
      <c r="I9"/>
    </row>
    <row r="10" spans="1:9" s="37" customFormat="1" ht="25.2" customHeight="1" x14ac:dyDescent="0.25">
      <c r="A10" s="76"/>
      <c r="B10" s="76"/>
      <c r="C10" s="77"/>
      <c r="D10" s="78"/>
      <c r="E10" s="79" t="s">
        <v>84</v>
      </c>
      <c r="F10" s="77"/>
      <c r="G10" s="78"/>
      <c r="H10" s="76"/>
      <c r="I10"/>
    </row>
    <row r="11" spans="1:9" s="37" customFormat="1" ht="46.95" customHeight="1" x14ac:dyDescent="0.25">
      <c r="A11" s="76"/>
      <c r="B11" s="76"/>
      <c r="C11" s="80"/>
      <c r="D11" s="81"/>
      <c r="E11" s="82" t="s">
        <v>133</v>
      </c>
      <c r="F11" s="80"/>
      <c r="G11" s="81"/>
      <c r="H11" s="76"/>
      <c r="I11"/>
    </row>
    <row r="12" spans="1:9" s="37" customFormat="1" ht="25.2" customHeight="1" x14ac:dyDescent="0.25">
      <c r="I12"/>
    </row>
    <row r="13" spans="1:9" s="37" customFormat="1" ht="14.4" customHeight="1" x14ac:dyDescent="0.25">
      <c r="A13" s="37" t="s">
        <v>138</v>
      </c>
      <c r="C13"/>
      <c r="E13" s="41" t="s">
        <v>84</v>
      </c>
      <c r="F13"/>
      <c r="I13"/>
    </row>
    <row r="14" spans="1:9" s="37" customFormat="1" ht="55.95" customHeight="1" x14ac:dyDescent="0.25">
      <c r="A14" s="58" t="s">
        <v>73</v>
      </c>
      <c r="B14" s="59">
        <f>23000*0.15</f>
        <v>3450</v>
      </c>
      <c r="C14" s="60">
        <v>694</v>
      </c>
      <c r="D14" s="61" t="s">
        <v>136</v>
      </c>
      <c r="E14" s="62" t="s">
        <v>131</v>
      </c>
      <c r="F14" s="60">
        <v>490</v>
      </c>
      <c r="G14" s="61" t="s">
        <v>137</v>
      </c>
      <c r="H14" s="59">
        <f>23000*0.15</f>
        <v>3450</v>
      </c>
      <c r="I14"/>
    </row>
    <row r="15" spans="1:9" s="37" customFormat="1" ht="25.2" customHeight="1" x14ac:dyDescent="0.25">
      <c r="B15" s="42"/>
      <c r="C15"/>
      <c r="D15"/>
      <c r="E15"/>
      <c r="F15"/>
      <c r="G15"/>
      <c r="H15" s="42"/>
      <c r="I15"/>
    </row>
    <row r="16" spans="1:9" x14ac:dyDescent="0.25">
      <c r="A16" s="37"/>
      <c r="B16" s="37"/>
      <c r="D16" s="37"/>
      <c r="E16" s="41" t="s">
        <v>84</v>
      </c>
      <c r="G16" s="37"/>
      <c r="H16" s="37"/>
    </row>
    <row r="17" spans="1:13" ht="38.4" customHeight="1" x14ac:dyDescent="0.25">
      <c r="A17" s="63" t="s">
        <v>74</v>
      </c>
      <c r="B17" s="64">
        <v>500</v>
      </c>
      <c r="C17" s="65">
        <v>680</v>
      </c>
      <c r="D17" s="66" t="s">
        <v>157</v>
      </c>
      <c r="E17" s="124" t="s">
        <v>131</v>
      </c>
      <c r="F17" s="65">
        <v>280</v>
      </c>
      <c r="G17" s="66" t="s">
        <v>158</v>
      </c>
      <c r="H17" s="64">
        <v>500</v>
      </c>
    </row>
    <row r="18" spans="1:13" ht="40.200000000000003" customHeight="1" x14ac:dyDescent="0.25">
      <c r="A18" s="68"/>
      <c r="B18" s="64">
        <f>4000+2000+3800</f>
        <v>9800</v>
      </c>
      <c r="C18" s="65">
        <v>681</v>
      </c>
      <c r="D18" s="66" t="s">
        <v>159</v>
      </c>
      <c r="E18" s="67"/>
      <c r="F18" s="65">
        <v>281</v>
      </c>
      <c r="G18" s="66" t="s">
        <v>160</v>
      </c>
      <c r="H18" s="64">
        <f>4000+2000+3800</f>
        <v>9800</v>
      </c>
    </row>
    <row r="19" spans="1:13" ht="34.799999999999997" customHeight="1" x14ac:dyDescent="0.25"/>
    <row r="20" spans="1:13" x14ac:dyDescent="0.25">
      <c r="D20" s="43"/>
      <c r="E20" s="44"/>
      <c r="F20" s="44"/>
    </row>
    <row r="21" spans="1:13" x14ac:dyDescent="0.25">
      <c r="A21" s="131" t="s">
        <v>168</v>
      </c>
      <c r="B21" s="132"/>
      <c r="C21" s="132">
        <v>1562</v>
      </c>
      <c r="D21" s="133">
        <v>630</v>
      </c>
      <c r="E21" s="134" t="s">
        <v>169</v>
      </c>
      <c r="F21" s="132"/>
      <c r="G21" s="132"/>
      <c r="H21" s="134" t="s">
        <v>131</v>
      </c>
      <c r="I21" s="132">
        <v>4752</v>
      </c>
      <c r="J21" s="134" t="s">
        <v>170</v>
      </c>
      <c r="K21" s="132"/>
      <c r="L21" s="132"/>
      <c r="M21" s="132">
        <v>1562</v>
      </c>
    </row>
    <row r="22" spans="1:13" x14ac:dyDescent="0.25">
      <c r="A22" s="132"/>
      <c r="B22" s="132"/>
      <c r="C22" s="132"/>
      <c r="D22" s="132"/>
      <c r="E22" s="132"/>
      <c r="F22" s="132"/>
      <c r="G22" s="132"/>
      <c r="H22" s="132"/>
      <c r="I22" s="132"/>
      <c r="J22" s="132"/>
      <c r="K22" s="132"/>
      <c r="L22" s="132"/>
      <c r="M22" s="132"/>
    </row>
    <row r="23" spans="1:13" x14ac:dyDescent="0.25">
      <c r="A23" s="130"/>
    </row>
    <row r="24" spans="1:13" x14ac:dyDescent="0.25">
      <c r="A24" s="130"/>
    </row>
    <row r="25" spans="1:13" x14ac:dyDescent="0.25">
      <c r="A25" s="130"/>
    </row>
  </sheetData>
  <mergeCells count="1">
    <mergeCell ref="A1:H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9"/>
  <sheetViews>
    <sheetView zoomScale="95" zoomScaleNormal="70" workbookViewId="0">
      <selection activeCell="Q21" sqref="Q21"/>
    </sheetView>
  </sheetViews>
  <sheetFormatPr baseColWidth="10" defaultColWidth="11.5546875" defaultRowHeight="13.2" x14ac:dyDescent="0.25"/>
  <cols>
    <col min="1" max="1" width="8.33203125" style="21" customWidth="1"/>
    <col min="2" max="2" width="43" style="21" customWidth="1"/>
    <col min="3" max="3" width="14.33203125" style="21" customWidth="1"/>
    <col min="4" max="4" width="10.5546875" style="21" customWidth="1"/>
    <col min="5" max="5" width="10.88671875" style="21" customWidth="1"/>
    <col min="6" max="6" width="24.88671875" style="21" customWidth="1"/>
    <col min="7" max="7" width="11.5546875" style="21"/>
    <col min="8" max="8" width="34.6640625" style="21" bestFit="1" customWidth="1"/>
    <col min="9" max="9" width="28.21875" style="21" customWidth="1"/>
    <col min="10" max="10" width="25.5546875" style="21" customWidth="1"/>
    <col min="11" max="11" width="13.21875" style="21" customWidth="1"/>
    <col min="12" max="12" width="44.21875" style="21" customWidth="1"/>
    <col min="13" max="13" width="12.6640625" style="21" bestFit="1" customWidth="1"/>
    <col min="14" max="14" width="6.88671875" style="21" customWidth="1"/>
    <col min="15" max="15" width="11.5546875" style="21"/>
    <col min="16" max="16" width="41.33203125" style="21" customWidth="1"/>
    <col min="17" max="16384" width="11.5546875" style="21"/>
  </cols>
  <sheetData>
    <row r="1" spans="1:17" ht="13.8" x14ac:dyDescent="0.3">
      <c r="A1" s="27" t="s">
        <v>81</v>
      </c>
    </row>
    <row r="2" spans="1:17" ht="16.8" customHeight="1" x14ac:dyDescent="0.3">
      <c r="F2" s="20"/>
      <c r="G2" s="28" t="s">
        <v>86</v>
      </c>
      <c r="H2" s="29"/>
      <c r="I2" s="29"/>
      <c r="J2" s="29"/>
      <c r="K2" s="29"/>
      <c r="L2" s="29"/>
      <c r="M2" s="30"/>
      <c r="O2" s="93" t="s">
        <v>92</v>
      </c>
      <c r="P2" s="94"/>
      <c r="Q2" s="95"/>
    </row>
    <row r="3" spans="1:17" ht="33.6" customHeight="1" x14ac:dyDescent="0.3">
      <c r="A3" s="45" t="s">
        <v>17</v>
      </c>
      <c r="B3" s="17" t="s">
        <v>18</v>
      </c>
      <c r="C3" s="71" t="s">
        <v>2</v>
      </c>
      <c r="D3" s="72" t="s">
        <v>8</v>
      </c>
      <c r="E3" s="72" t="s">
        <v>9</v>
      </c>
      <c r="F3" s="20"/>
      <c r="G3" s="140" t="s">
        <v>30</v>
      </c>
      <c r="H3" s="141"/>
      <c r="I3" s="142"/>
      <c r="J3" s="89"/>
      <c r="K3" s="140" t="s">
        <v>31</v>
      </c>
      <c r="L3" s="141"/>
      <c r="M3" s="142"/>
      <c r="O3" s="96"/>
      <c r="P3" s="16" t="s">
        <v>93</v>
      </c>
      <c r="Q3" s="97" t="s">
        <v>94</v>
      </c>
    </row>
    <row r="4" spans="1:17" ht="29.4" customHeight="1" x14ac:dyDescent="0.3">
      <c r="A4" s="22">
        <v>100</v>
      </c>
      <c r="B4" s="23" t="s">
        <v>4</v>
      </c>
      <c r="C4" s="24">
        <v>60000</v>
      </c>
      <c r="D4" s="24"/>
      <c r="E4" s="24">
        <f>C4</f>
        <v>60000</v>
      </c>
      <c r="F4" s="20"/>
      <c r="G4" s="45" t="s">
        <v>17</v>
      </c>
      <c r="H4" s="13" t="s">
        <v>18</v>
      </c>
      <c r="I4" s="5" t="s">
        <v>2</v>
      </c>
      <c r="J4" s="89"/>
      <c r="K4" s="4" t="s">
        <v>17</v>
      </c>
      <c r="L4" s="13" t="s">
        <v>18</v>
      </c>
      <c r="M4" s="5" t="s">
        <v>2</v>
      </c>
      <c r="O4" s="96"/>
      <c r="P4" s="3" t="s">
        <v>95</v>
      </c>
      <c r="Q4" s="98">
        <f>Q5+Q6</f>
        <v>190000</v>
      </c>
    </row>
    <row r="5" spans="1:17" ht="20.100000000000001" customHeight="1" x14ac:dyDescent="0.25">
      <c r="A5" s="22">
        <v>112</v>
      </c>
      <c r="B5" s="23" t="s">
        <v>19</v>
      </c>
      <c r="C5" s="24">
        <v>6000</v>
      </c>
      <c r="D5" s="24"/>
      <c r="E5" s="24">
        <f>C5</f>
        <v>6000</v>
      </c>
      <c r="G5" s="16" t="s">
        <v>32</v>
      </c>
      <c r="H5" s="16"/>
      <c r="I5" s="31">
        <f>I6+I8</f>
        <v>42700</v>
      </c>
      <c r="J5" s="89"/>
      <c r="K5" s="16" t="s">
        <v>33</v>
      </c>
      <c r="L5" s="16"/>
      <c r="M5" s="31">
        <f>M6</f>
        <v>89488</v>
      </c>
      <c r="O5" s="99" t="s">
        <v>96</v>
      </c>
      <c r="P5" s="12" t="s">
        <v>97</v>
      </c>
      <c r="Q5" s="100">
        <f>E36</f>
        <v>180000</v>
      </c>
    </row>
    <row r="6" spans="1:17" ht="20.100000000000001" customHeight="1" x14ac:dyDescent="0.25">
      <c r="A6" s="22">
        <v>113</v>
      </c>
      <c r="B6" s="23" t="s">
        <v>27</v>
      </c>
      <c r="C6" s="24">
        <v>18800</v>
      </c>
      <c r="D6" s="24"/>
      <c r="E6" s="24">
        <f>C6</f>
        <v>18800</v>
      </c>
      <c r="G6" s="9"/>
      <c r="H6" s="3" t="s">
        <v>34</v>
      </c>
      <c r="I6" s="32"/>
      <c r="J6" s="89"/>
      <c r="K6" s="9"/>
      <c r="L6" s="3" t="s">
        <v>35</v>
      </c>
      <c r="M6" s="32">
        <f>M7+M9+M12</f>
        <v>89488</v>
      </c>
      <c r="O6" s="99" t="s">
        <v>98</v>
      </c>
      <c r="P6" s="12" t="s">
        <v>99</v>
      </c>
      <c r="Q6" s="100">
        <f>E37</f>
        <v>10000</v>
      </c>
    </row>
    <row r="7" spans="1:17" ht="20.100000000000001" customHeight="1" x14ac:dyDescent="0.25">
      <c r="A7" s="22">
        <v>171</v>
      </c>
      <c r="B7" s="23" t="s">
        <v>16</v>
      </c>
      <c r="C7" s="24">
        <v>25000</v>
      </c>
      <c r="D7" s="24"/>
      <c r="E7" s="24">
        <f>C7</f>
        <v>25000</v>
      </c>
      <c r="G7" s="14" t="s">
        <v>48</v>
      </c>
      <c r="H7" s="6" t="s">
        <v>10</v>
      </c>
      <c r="I7" s="33">
        <f>C8-E33</f>
        <v>1000</v>
      </c>
      <c r="J7" s="89"/>
      <c r="K7" s="4"/>
      <c r="L7" s="3" t="s">
        <v>36</v>
      </c>
      <c r="M7" s="34">
        <f>+M8</f>
        <v>60000</v>
      </c>
      <c r="O7" s="96"/>
      <c r="P7" s="3" t="s">
        <v>100</v>
      </c>
      <c r="Q7" s="101">
        <f>Q8</f>
        <v>0</v>
      </c>
    </row>
    <row r="8" spans="1:17" ht="20.100000000000001" customHeight="1" x14ac:dyDescent="0.25">
      <c r="A8" s="22">
        <v>206</v>
      </c>
      <c r="B8" s="23" t="s">
        <v>10</v>
      </c>
      <c r="C8" s="24">
        <v>2000</v>
      </c>
      <c r="D8" s="24">
        <f t="shared" ref="D8:D11" si="0">C8</f>
        <v>2000</v>
      </c>
      <c r="E8" s="24"/>
      <c r="G8" s="2"/>
      <c r="H8" s="3" t="s">
        <v>37</v>
      </c>
      <c r="I8" s="32">
        <f>C14+D16</f>
        <v>42700</v>
      </c>
      <c r="J8" s="89"/>
      <c r="K8" s="6">
        <v>100</v>
      </c>
      <c r="L8" s="6" t="s">
        <v>55</v>
      </c>
      <c r="M8" s="33">
        <f>E4</f>
        <v>60000</v>
      </c>
      <c r="O8" s="99" t="s">
        <v>101</v>
      </c>
      <c r="P8" s="12" t="s">
        <v>102</v>
      </c>
      <c r="Q8" s="100"/>
    </row>
    <row r="9" spans="1:17" ht="31.2" customHeight="1" x14ac:dyDescent="0.25">
      <c r="A9" s="22">
        <v>216</v>
      </c>
      <c r="B9" s="23" t="s">
        <v>28</v>
      </c>
      <c r="C9" s="24">
        <v>40000</v>
      </c>
      <c r="D9" s="24">
        <f t="shared" si="0"/>
        <v>40000</v>
      </c>
      <c r="E9" s="24"/>
      <c r="G9" s="14" t="s">
        <v>49</v>
      </c>
      <c r="H9" s="8" t="s">
        <v>53</v>
      </c>
      <c r="I9" s="33">
        <f>I8</f>
        <v>42700</v>
      </c>
      <c r="J9" s="89"/>
      <c r="K9" s="4"/>
      <c r="L9" s="3" t="s">
        <v>38</v>
      </c>
      <c r="M9" s="34">
        <f>+M10+M11</f>
        <v>24800</v>
      </c>
      <c r="O9" s="12"/>
      <c r="P9" s="9" t="s">
        <v>103</v>
      </c>
      <c r="Q9" s="101">
        <f>+Q10+Q11</f>
        <v>-31200</v>
      </c>
    </row>
    <row r="10" spans="1:17" ht="20.100000000000001" customHeight="1" x14ac:dyDescent="0.25">
      <c r="A10" s="22">
        <v>217</v>
      </c>
      <c r="B10" s="23" t="s">
        <v>20</v>
      </c>
      <c r="C10" s="24">
        <v>10000</v>
      </c>
      <c r="D10" s="24">
        <f t="shared" si="0"/>
        <v>10000</v>
      </c>
      <c r="E10" s="24"/>
      <c r="G10" s="16" t="s">
        <v>40</v>
      </c>
      <c r="H10" s="16"/>
      <c r="I10" s="31">
        <f>I11+I14+I16+I17</f>
        <v>28700</v>
      </c>
      <c r="J10" s="89"/>
      <c r="K10" s="7">
        <v>112</v>
      </c>
      <c r="L10" s="8" t="s">
        <v>56</v>
      </c>
      <c r="M10" s="33">
        <f>E5</f>
        <v>6000</v>
      </c>
      <c r="O10" s="99" t="s">
        <v>104</v>
      </c>
      <c r="P10" s="12" t="s">
        <v>105</v>
      </c>
      <c r="Q10" s="100">
        <f>-D30</f>
        <v>-24000</v>
      </c>
    </row>
    <row r="11" spans="1:17" ht="20.100000000000001" customHeight="1" x14ac:dyDescent="0.25">
      <c r="A11" s="22">
        <v>218</v>
      </c>
      <c r="B11" s="23" t="s">
        <v>11</v>
      </c>
      <c r="C11" s="24">
        <v>20000</v>
      </c>
      <c r="D11" s="24">
        <f t="shared" si="0"/>
        <v>20000</v>
      </c>
      <c r="E11" s="24"/>
      <c r="G11" s="2"/>
      <c r="H11" s="3" t="s">
        <v>42</v>
      </c>
      <c r="I11" s="34">
        <f>I12+I13</f>
        <v>300</v>
      </c>
      <c r="J11" s="89"/>
      <c r="K11" s="7">
        <v>113</v>
      </c>
      <c r="L11" s="8" t="s">
        <v>57</v>
      </c>
      <c r="M11" s="33">
        <f>E6</f>
        <v>18800</v>
      </c>
      <c r="O11" s="99" t="s">
        <v>106</v>
      </c>
      <c r="P11" s="12" t="s">
        <v>107</v>
      </c>
      <c r="Q11" s="100">
        <f>-D31</f>
        <v>-7200</v>
      </c>
    </row>
    <row r="12" spans="1:17" ht="20.100000000000001" customHeight="1" x14ac:dyDescent="0.25">
      <c r="A12" s="22">
        <v>280</v>
      </c>
      <c r="B12" s="23" t="s">
        <v>24</v>
      </c>
      <c r="C12" s="24"/>
      <c r="D12" s="24"/>
      <c r="E12" s="24"/>
      <c r="G12" s="14" t="s">
        <v>79</v>
      </c>
      <c r="H12" s="6" t="s">
        <v>50</v>
      </c>
      <c r="I12" s="33"/>
      <c r="J12" s="89"/>
      <c r="K12" s="7">
        <v>129</v>
      </c>
      <c r="L12" s="3" t="s">
        <v>39</v>
      </c>
      <c r="M12" s="35">
        <f>C43</f>
        <v>4688</v>
      </c>
      <c r="O12" s="99"/>
      <c r="P12" s="9" t="s">
        <v>108</v>
      </c>
      <c r="Q12" s="101">
        <f>+Q13+Q14</f>
        <v>-3450</v>
      </c>
    </row>
    <row r="13" spans="1:17" ht="20.100000000000001" customHeight="1" x14ac:dyDescent="0.25">
      <c r="A13" s="22">
        <v>281</v>
      </c>
      <c r="B13" s="23" t="s">
        <v>25</v>
      </c>
      <c r="C13" s="24"/>
      <c r="D13" s="24"/>
      <c r="E13" s="24"/>
      <c r="G13" s="14" t="s">
        <v>80</v>
      </c>
      <c r="H13" s="8" t="s">
        <v>51</v>
      </c>
      <c r="I13" s="33">
        <f>D16</f>
        <v>300</v>
      </c>
      <c r="J13" s="89"/>
      <c r="K13" s="16" t="s">
        <v>41</v>
      </c>
      <c r="L13" s="16"/>
      <c r="M13" s="31">
        <f>M14</f>
        <v>25000</v>
      </c>
      <c r="O13" s="99" t="s">
        <v>109</v>
      </c>
      <c r="P13" s="12" t="s">
        <v>110</v>
      </c>
      <c r="Q13" s="100"/>
    </row>
    <row r="14" spans="1:17" ht="20.100000000000001" customHeight="1" x14ac:dyDescent="0.25">
      <c r="A14" s="125">
        <v>300</v>
      </c>
      <c r="B14" s="126" t="s">
        <v>13</v>
      </c>
      <c r="C14" s="24">
        <v>42400</v>
      </c>
      <c r="D14" s="24">
        <v>42400</v>
      </c>
      <c r="E14" s="24"/>
      <c r="G14" s="83"/>
      <c r="H14" s="3" t="s">
        <v>47</v>
      </c>
      <c r="I14" s="34">
        <f>I15</f>
        <v>0</v>
      </c>
      <c r="J14" s="89"/>
      <c r="K14" s="4"/>
      <c r="L14" s="3" t="s">
        <v>59</v>
      </c>
      <c r="M14" s="34">
        <f>+M15</f>
        <v>25000</v>
      </c>
      <c r="O14" s="102" t="s">
        <v>111</v>
      </c>
      <c r="P14" s="12" t="s">
        <v>112</v>
      </c>
      <c r="Q14" s="100">
        <f>-D35</f>
        <v>-3450</v>
      </c>
    </row>
    <row r="15" spans="1:17" ht="20.100000000000001" customHeight="1" x14ac:dyDescent="0.25">
      <c r="A15" s="22">
        <v>400</v>
      </c>
      <c r="B15" s="23" t="s">
        <v>15</v>
      </c>
      <c r="C15" s="24">
        <v>10300</v>
      </c>
      <c r="D15" s="24"/>
      <c r="E15" s="24">
        <f>C15</f>
        <v>10300</v>
      </c>
      <c r="G15" s="84" t="s">
        <v>63</v>
      </c>
      <c r="H15" s="12" t="s">
        <v>52</v>
      </c>
      <c r="I15" s="33"/>
      <c r="J15" s="89"/>
      <c r="K15" s="7">
        <v>171</v>
      </c>
      <c r="L15" s="8" t="s">
        <v>58</v>
      </c>
      <c r="M15" s="33">
        <f>E7</f>
        <v>25000</v>
      </c>
      <c r="O15" s="99" t="s">
        <v>113</v>
      </c>
      <c r="P15" s="9" t="s">
        <v>114</v>
      </c>
      <c r="Q15" s="101">
        <f>-D33-D34</f>
        <v>-9500</v>
      </c>
    </row>
    <row r="16" spans="1:17" ht="20.100000000000001" customHeight="1" x14ac:dyDescent="0.25">
      <c r="A16" s="22">
        <v>407</v>
      </c>
      <c r="B16" s="23" t="s">
        <v>51</v>
      </c>
      <c r="C16" s="24">
        <v>300</v>
      </c>
      <c r="D16" s="24">
        <v>300</v>
      </c>
      <c r="E16" s="24"/>
      <c r="G16" s="85">
        <v>480</v>
      </c>
      <c r="H16" s="3" t="s">
        <v>54</v>
      </c>
      <c r="I16" s="34"/>
      <c r="J16" s="89"/>
      <c r="K16"/>
      <c r="L16" s="19" t="s">
        <v>43</v>
      </c>
      <c r="M16" s="31">
        <f>M17</f>
        <v>5000</v>
      </c>
      <c r="O16" s="99"/>
      <c r="P16" s="16" t="s">
        <v>115</v>
      </c>
      <c r="Q16" s="103"/>
    </row>
    <row r="17" spans="1:17" ht="20.100000000000001" customHeight="1" x14ac:dyDescent="0.25">
      <c r="A17" s="125">
        <v>410</v>
      </c>
      <c r="B17" s="126" t="s">
        <v>161</v>
      </c>
      <c r="C17" s="24">
        <v>3000</v>
      </c>
      <c r="D17" s="24"/>
      <c r="E17" s="24">
        <v>3000</v>
      </c>
      <c r="G17" s="83"/>
      <c r="H17" s="3" t="s">
        <v>46</v>
      </c>
      <c r="I17" s="34">
        <f>I18</f>
        <v>28400</v>
      </c>
      <c r="J17" s="89"/>
      <c r="K17" s="1"/>
      <c r="L17" s="3" t="s">
        <v>60</v>
      </c>
      <c r="M17" s="34">
        <f>M18</f>
        <v>5000</v>
      </c>
      <c r="O17" s="99"/>
      <c r="P17" s="9" t="s">
        <v>116</v>
      </c>
      <c r="Q17" s="101">
        <f>+Q18</f>
        <v>-600</v>
      </c>
    </row>
    <row r="18" spans="1:17" ht="20.100000000000001" customHeight="1" x14ac:dyDescent="0.25">
      <c r="A18" s="22">
        <v>430</v>
      </c>
      <c r="B18" s="23" t="s">
        <v>0</v>
      </c>
      <c r="C18" s="24">
        <v>23000</v>
      </c>
      <c r="D18" s="24">
        <f>C18</f>
        <v>23000</v>
      </c>
      <c r="E18" s="24"/>
      <c r="G18" s="12">
        <v>572</v>
      </c>
      <c r="H18" s="12" t="s">
        <v>1</v>
      </c>
      <c r="I18" s="33">
        <f>D22</f>
        <v>28400</v>
      </c>
      <c r="J18" s="89"/>
      <c r="K18" s="7">
        <v>520</v>
      </c>
      <c r="L18" s="8" t="s">
        <v>58</v>
      </c>
      <c r="M18" s="36">
        <f>E21</f>
        <v>5000</v>
      </c>
      <c r="O18" s="99" t="s">
        <v>117</v>
      </c>
      <c r="P18" s="12" t="s">
        <v>118</v>
      </c>
      <c r="Q18" s="100">
        <f>-D32</f>
        <v>-600</v>
      </c>
    </row>
    <row r="19" spans="1:17" ht="20.100000000000001" customHeight="1" x14ac:dyDescent="0.25">
      <c r="A19" s="136">
        <v>4752</v>
      </c>
      <c r="B19" s="137" t="s">
        <v>170</v>
      </c>
      <c r="C19" s="135">
        <v>1562</v>
      </c>
      <c r="D19" s="135"/>
      <c r="E19" s="135">
        <v>1562</v>
      </c>
      <c r="G19"/>
      <c r="H19"/>
      <c r="I19" s="18"/>
      <c r="J19" s="89"/>
      <c r="K19" s="15"/>
      <c r="L19" s="3" t="s">
        <v>45</v>
      </c>
      <c r="M19" s="34"/>
      <c r="O19" s="96"/>
      <c r="P19" s="16" t="s">
        <v>119</v>
      </c>
      <c r="Q19" s="103">
        <f>Q17</f>
        <v>-600</v>
      </c>
    </row>
    <row r="20" spans="1:17" ht="20.100000000000001" customHeight="1" x14ac:dyDescent="0.25">
      <c r="A20" s="125">
        <v>490</v>
      </c>
      <c r="B20" s="126" t="s">
        <v>163</v>
      </c>
      <c r="C20" s="24">
        <v>3450</v>
      </c>
      <c r="D20" s="24"/>
      <c r="E20" s="24">
        <v>3450</v>
      </c>
      <c r="G20"/>
      <c r="H20"/>
      <c r="I20" s="18"/>
      <c r="J20" s="18"/>
      <c r="K20" s="10">
        <v>400</v>
      </c>
      <c r="L20" s="11" t="s">
        <v>15</v>
      </c>
      <c r="M20" s="33">
        <f>E15</f>
        <v>10300</v>
      </c>
      <c r="O20" s="99"/>
      <c r="P20" s="16" t="s">
        <v>120</v>
      </c>
      <c r="Q20" s="103">
        <f>+Q16+Q19</f>
        <v>-600</v>
      </c>
    </row>
    <row r="21" spans="1:17" ht="20.100000000000001" customHeight="1" x14ac:dyDescent="0.25">
      <c r="A21" s="22">
        <v>520</v>
      </c>
      <c r="B21" s="23" t="s">
        <v>6</v>
      </c>
      <c r="C21" s="24">
        <v>5000</v>
      </c>
      <c r="D21" s="24"/>
      <c r="E21" s="24">
        <f>C21</f>
        <v>5000</v>
      </c>
      <c r="G21"/>
      <c r="H21"/>
      <c r="I21" s="18"/>
      <c r="J21" s="18"/>
      <c r="K21" s="10">
        <v>410</v>
      </c>
      <c r="L21" s="11" t="s">
        <v>62</v>
      </c>
      <c r="M21" s="33">
        <f>E17</f>
        <v>3000</v>
      </c>
      <c r="O21" s="99" t="s">
        <v>121</v>
      </c>
      <c r="P21" s="2" t="s">
        <v>122</v>
      </c>
      <c r="Q21" s="100"/>
    </row>
    <row r="22" spans="1:17" ht="20.100000000000001" customHeight="1" x14ac:dyDescent="0.3">
      <c r="A22" s="22">
        <v>572</v>
      </c>
      <c r="B22" s="23" t="s">
        <v>3</v>
      </c>
      <c r="C22" s="24">
        <v>28400</v>
      </c>
      <c r="D22" s="24">
        <f t="shared" ref="D22:D32" si="1">C22</f>
        <v>28400</v>
      </c>
      <c r="E22" s="24"/>
      <c r="J22"/>
      <c r="K22" s="10">
        <v>4752</v>
      </c>
      <c r="L22" s="11" t="s">
        <v>87</v>
      </c>
      <c r="M22" s="88"/>
      <c r="O22" s="104"/>
      <c r="P22" s="16" t="s">
        <v>123</v>
      </c>
      <c r="Q22" s="103"/>
    </row>
    <row r="23" spans="1:17" ht="20.100000000000001" customHeight="1" x14ac:dyDescent="0.3">
      <c r="A23" s="22">
        <v>600</v>
      </c>
      <c r="B23" s="23" t="s">
        <v>5</v>
      </c>
      <c r="C23" s="24">
        <v>120000</v>
      </c>
      <c r="D23" s="24">
        <f t="shared" si="1"/>
        <v>120000</v>
      </c>
      <c r="E23" s="24"/>
      <c r="G23" s="73" t="s">
        <v>44</v>
      </c>
      <c r="H23" s="73"/>
      <c r="I23" s="74">
        <f>I5+I10</f>
        <v>71400</v>
      </c>
      <c r="J23" s="18"/>
      <c r="K23" s="73" t="s">
        <v>61</v>
      </c>
      <c r="L23" s="75"/>
      <c r="M23" s="74">
        <f>M5+M13+M16</f>
        <v>119488</v>
      </c>
      <c r="O23" s="89" t="s">
        <v>124</v>
      </c>
      <c r="P23" s="105"/>
      <c r="Q23" s="104"/>
    </row>
    <row r="24" spans="1:17" ht="20.100000000000001" customHeight="1" x14ac:dyDescent="0.25">
      <c r="A24" s="125">
        <v>610</v>
      </c>
      <c r="B24" s="126" t="s">
        <v>129</v>
      </c>
      <c r="C24" s="24">
        <v>2600</v>
      </c>
      <c r="D24" s="24">
        <v>2600</v>
      </c>
      <c r="E24" s="24"/>
      <c r="J24" s="18"/>
      <c r="O24" s="106"/>
      <c r="P24" s="107"/>
      <c r="Q24" s="108"/>
    </row>
    <row r="25" spans="1:17" ht="20.100000000000001" customHeight="1" x14ac:dyDescent="0.25">
      <c r="A25" s="22">
        <v>621</v>
      </c>
      <c r="B25" s="23" t="s">
        <v>12</v>
      </c>
      <c r="C25" s="24">
        <v>2400</v>
      </c>
      <c r="D25" s="24">
        <f t="shared" si="1"/>
        <v>2400</v>
      </c>
      <c r="E25" s="24"/>
      <c r="O25"/>
      <c r="P25"/>
      <c r="Q25"/>
    </row>
    <row r="26" spans="1:17" ht="20.100000000000001" customHeight="1" x14ac:dyDescent="0.25">
      <c r="A26" s="22">
        <v>625</v>
      </c>
      <c r="B26" s="23" t="s">
        <v>26</v>
      </c>
      <c r="C26" s="24">
        <v>1200</v>
      </c>
      <c r="D26" s="24">
        <f t="shared" si="1"/>
        <v>1200</v>
      </c>
      <c r="E26" s="24"/>
      <c r="L26" s="91" t="s">
        <v>64</v>
      </c>
      <c r="M26" s="90" t="s">
        <v>75</v>
      </c>
    </row>
    <row r="27" spans="1:17" ht="30" customHeight="1" x14ac:dyDescent="0.25">
      <c r="A27" s="125">
        <v>627</v>
      </c>
      <c r="B27" s="126" t="s">
        <v>135</v>
      </c>
      <c r="C27" s="24">
        <v>3000</v>
      </c>
      <c r="D27" s="24">
        <v>3000</v>
      </c>
      <c r="E27" s="24"/>
      <c r="L27" s="92" t="s">
        <v>88</v>
      </c>
      <c r="M27" s="69">
        <f>I10-M16</f>
        <v>23700</v>
      </c>
      <c r="O27" s="21" t="s">
        <v>172</v>
      </c>
    </row>
    <row r="28" spans="1:17" ht="30" customHeight="1" x14ac:dyDescent="0.25">
      <c r="A28" s="22">
        <v>628</v>
      </c>
      <c r="B28" s="23" t="s">
        <v>29</v>
      </c>
      <c r="C28" s="24">
        <v>9000</v>
      </c>
      <c r="D28" s="24">
        <f>C28</f>
        <v>9000</v>
      </c>
      <c r="E28" s="24"/>
      <c r="L28" s="92"/>
      <c r="M28" s="69"/>
    </row>
    <row r="29" spans="1:17" ht="30" customHeight="1" x14ac:dyDescent="0.25">
      <c r="A29" s="138">
        <v>630</v>
      </c>
      <c r="B29" s="138" t="s">
        <v>171</v>
      </c>
      <c r="C29" s="138">
        <v>1562</v>
      </c>
      <c r="D29" s="138">
        <v>1562</v>
      </c>
      <c r="E29" s="135"/>
      <c r="L29" s="92" t="s">
        <v>89</v>
      </c>
      <c r="M29" s="70">
        <f>(M13+M16)/M5</f>
        <v>0.33524047917039157</v>
      </c>
    </row>
    <row r="30" spans="1:17" ht="30" customHeight="1" x14ac:dyDescent="0.25">
      <c r="A30" s="22">
        <v>640</v>
      </c>
      <c r="B30" s="23" t="s">
        <v>21</v>
      </c>
      <c r="C30" s="24">
        <v>24000</v>
      </c>
      <c r="D30" s="24">
        <f t="shared" si="1"/>
        <v>24000</v>
      </c>
      <c r="E30" s="24"/>
      <c r="L30" s="92" t="s">
        <v>90</v>
      </c>
      <c r="M30" s="70"/>
    </row>
    <row r="31" spans="1:17" ht="30" customHeight="1" x14ac:dyDescent="0.25">
      <c r="A31" s="22">
        <v>642</v>
      </c>
      <c r="B31" s="23" t="s">
        <v>22</v>
      </c>
      <c r="C31" s="24">
        <v>7200</v>
      </c>
      <c r="D31" s="24">
        <f t="shared" si="1"/>
        <v>7200</v>
      </c>
      <c r="E31" s="24"/>
      <c r="L31" s="92" t="s">
        <v>91</v>
      </c>
      <c r="M31" s="70"/>
    </row>
    <row r="32" spans="1:17" ht="30" customHeight="1" x14ac:dyDescent="0.25">
      <c r="A32" s="22">
        <v>662</v>
      </c>
      <c r="B32" s="23" t="s">
        <v>23</v>
      </c>
      <c r="C32" s="25">
        <v>600</v>
      </c>
      <c r="D32" s="24">
        <f t="shared" si="1"/>
        <v>600</v>
      </c>
      <c r="E32" s="24"/>
      <c r="F32" s="26"/>
    </row>
    <row r="33" spans="1:11" ht="20.100000000000001" customHeight="1" x14ac:dyDescent="0.25">
      <c r="A33" s="125">
        <v>680</v>
      </c>
      <c r="B33" s="126" t="s">
        <v>164</v>
      </c>
      <c r="C33" s="25"/>
      <c r="D33" s="24"/>
      <c r="E33" s="24">
        <v>1000</v>
      </c>
      <c r="F33" s="26"/>
    </row>
    <row r="34" spans="1:11" ht="20.100000000000001" customHeight="1" x14ac:dyDescent="0.25">
      <c r="A34" s="125">
        <v>681</v>
      </c>
      <c r="B34" s="126" t="s">
        <v>165</v>
      </c>
      <c r="C34" s="25">
        <v>9500</v>
      </c>
      <c r="D34" s="24">
        <v>9500</v>
      </c>
      <c r="E34" s="24"/>
      <c r="F34" s="26"/>
    </row>
    <row r="35" spans="1:11" ht="20.100000000000001" customHeight="1" x14ac:dyDescent="0.25">
      <c r="A35" s="125">
        <v>694</v>
      </c>
      <c r="B35" s="126" t="s">
        <v>162</v>
      </c>
      <c r="C35" s="25">
        <v>3450</v>
      </c>
      <c r="D35" s="24">
        <v>3450</v>
      </c>
      <c r="E35" s="24"/>
      <c r="F35" s="26"/>
      <c r="I35" s="118"/>
      <c r="J35" s="118" t="s">
        <v>146</v>
      </c>
      <c r="K35" s="118" t="s">
        <v>145</v>
      </c>
    </row>
    <row r="36" spans="1:11" ht="20.100000000000001" customHeight="1" x14ac:dyDescent="0.25">
      <c r="A36" s="22">
        <v>700</v>
      </c>
      <c r="B36" s="23" t="s">
        <v>7</v>
      </c>
      <c r="C36" s="24">
        <v>180000</v>
      </c>
      <c r="D36" s="24"/>
      <c r="E36" s="24">
        <f>C36</f>
        <v>180000</v>
      </c>
      <c r="H36" s="118" t="s">
        <v>139</v>
      </c>
      <c r="I36" s="118" t="s">
        <v>141</v>
      </c>
      <c r="J36" s="118">
        <v>2000</v>
      </c>
      <c r="K36" s="118" t="s">
        <v>144</v>
      </c>
    </row>
    <row r="37" spans="1:11" ht="20.100000000000001" customHeight="1" x14ac:dyDescent="0.25">
      <c r="A37" s="22">
        <v>705</v>
      </c>
      <c r="B37" s="23" t="s">
        <v>14</v>
      </c>
      <c r="C37" s="24">
        <v>10000</v>
      </c>
      <c r="D37" s="24"/>
      <c r="E37" s="24">
        <f>C37</f>
        <v>10000</v>
      </c>
      <c r="H37" s="118" t="s">
        <v>28</v>
      </c>
      <c r="I37" s="118" t="s">
        <v>142</v>
      </c>
      <c r="J37" s="118">
        <v>40000</v>
      </c>
      <c r="K37" s="118">
        <v>4000</v>
      </c>
    </row>
    <row r="38" spans="1:11" ht="18.600000000000001" customHeight="1" x14ac:dyDescent="0.3">
      <c r="A38" s="20"/>
      <c r="B38" s="20"/>
      <c r="C38" s="20"/>
      <c r="D38" s="127">
        <f>SUM(D4:D37)</f>
        <v>350612</v>
      </c>
      <c r="E38" s="127">
        <f>SUM(E4:E37)</f>
        <v>324112</v>
      </c>
      <c r="F38" s="128" t="s">
        <v>166</v>
      </c>
      <c r="H38" s="118" t="s">
        <v>140</v>
      </c>
      <c r="I38" s="118" t="s">
        <v>143</v>
      </c>
      <c r="J38" s="118">
        <v>10000</v>
      </c>
      <c r="K38" s="118">
        <v>2000</v>
      </c>
    </row>
    <row r="39" spans="1:11" ht="20.399999999999999" customHeight="1" x14ac:dyDescent="0.3">
      <c r="A39" s="20"/>
      <c r="B39" s="20"/>
      <c r="C39" s="129" t="s">
        <v>167</v>
      </c>
      <c r="D39" s="127">
        <f>SUM(D23:D35)</f>
        <v>184512</v>
      </c>
      <c r="E39" s="20"/>
      <c r="H39" s="118"/>
      <c r="I39" s="118"/>
      <c r="J39" s="118"/>
      <c r="K39" s="118"/>
    </row>
    <row r="40" spans="1:11" ht="13.8" x14ac:dyDescent="0.3">
      <c r="A40" s="20"/>
      <c r="B40" s="86" t="s">
        <v>82</v>
      </c>
      <c r="C40" s="117">
        <v>25600</v>
      </c>
      <c r="D40" s="116">
        <f>SUM(D23,D25:D32)</f>
        <v>168962</v>
      </c>
      <c r="E40" s="116">
        <f>SUM(E36:E37)</f>
        <v>190000</v>
      </c>
      <c r="F40" s="20"/>
      <c r="G40" s="20"/>
      <c r="H40" s="20"/>
    </row>
    <row r="41" spans="1:11" ht="13.8" x14ac:dyDescent="0.3">
      <c r="A41" s="20"/>
      <c r="B41" s="86" t="s">
        <v>83</v>
      </c>
      <c r="C41" s="87">
        <v>6250</v>
      </c>
      <c r="D41" s="116">
        <f>E40-D39</f>
        <v>5488</v>
      </c>
      <c r="E41" s="87"/>
      <c r="F41" s="20"/>
      <c r="G41" s="20"/>
      <c r="H41" s="20"/>
    </row>
    <row r="42" spans="1:11" ht="19.2" customHeight="1" x14ac:dyDescent="0.3">
      <c r="A42" s="20"/>
      <c r="B42" s="20" t="s">
        <v>171</v>
      </c>
      <c r="C42" s="20">
        <f>0.25*C41</f>
        <v>1562.5</v>
      </c>
      <c r="D42" s="20"/>
      <c r="E42" s="20"/>
      <c r="F42" s="20"/>
      <c r="G42" s="20"/>
      <c r="H42" s="20"/>
    </row>
    <row r="43" spans="1:11" ht="19.2" customHeight="1" x14ac:dyDescent="0.3">
      <c r="A43" s="20"/>
      <c r="B43" s="20"/>
      <c r="C43" s="20">
        <v>4688</v>
      </c>
      <c r="D43" s="20"/>
      <c r="E43" s="20"/>
      <c r="F43" s="20"/>
      <c r="G43" s="20"/>
      <c r="H43" s="20"/>
    </row>
    <row r="44" spans="1:11" ht="27.6" x14ac:dyDescent="0.3">
      <c r="A44" s="20"/>
      <c r="B44" s="20"/>
      <c r="C44" s="20"/>
      <c r="D44" s="20"/>
      <c r="E44" s="20"/>
      <c r="F44" s="20"/>
      <c r="G44" s="20"/>
      <c r="H44" s="119"/>
      <c r="I44" s="120" t="s">
        <v>147</v>
      </c>
      <c r="J44" s="120" t="s">
        <v>148</v>
      </c>
    </row>
    <row r="45" spans="1:11" ht="13.8" x14ac:dyDescent="0.3">
      <c r="F45" s="20"/>
      <c r="G45" s="20"/>
      <c r="H45" s="143" t="s">
        <v>149</v>
      </c>
      <c r="I45" s="121" t="s">
        <v>150</v>
      </c>
      <c r="J45" s="121" t="s">
        <v>150</v>
      </c>
    </row>
    <row r="46" spans="1:11" ht="13.8" x14ac:dyDescent="0.3">
      <c r="A46" s="20"/>
      <c r="B46" s="20"/>
      <c r="C46" s="20"/>
      <c r="D46" s="20"/>
      <c r="E46" s="20"/>
      <c r="F46" s="20"/>
      <c r="G46" s="20"/>
      <c r="H46" s="143"/>
      <c r="I46" s="121" t="s">
        <v>151</v>
      </c>
      <c r="J46" s="121" t="s">
        <v>152</v>
      </c>
    </row>
    <row r="47" spans="1:11" ht="13.8" x14ac:dyDescent="0.3">
      <c r="A47" s="20"/>
      <c r="B47" s="20"/>
      <c r="C47" s="20"/>
      <c r="D47" s="20"/>
      <c r="E47" s="20"/>
      <c r="F47" s="20"/>
      <c r="G47" s="20"/>
      <c r="H47" s="143"/>
      <c r="I47" s="122"/>
      <c r="J47" s="121" t="s">
        <v>153</v>
      </c>
    </row>
    <row r="48" spans="1:11" ht="27" x14ac:dyDescent="0.3">
      <c r="F48" s="20"/>
      <c r="G48" s="20"/>
      <c r="H48" s="87" t="s">
        <v>154</v>
      </c>
      <c r="I48" s="118" t="s">
        <v>155</v>
      </c>
      <c r="J48" s="123" t="s">
        <v>156</v>
      </c>
    </row>
    <row r="49" spans="1:8" ht="13.8" x14ac:dyDescent="0.3">
      <c r="A49" s="20"/>
      <c r="B49" s="20"/>
      <c r="C49" s="20"/>
      <c r="D49" s="20"/>
      <c r="E49" s="20"/>
      <c r="F49" s="20"/>
      <c r="G49" s="20"/>
      <c r="H49" s="20"/>
    </row>
  </sheetData>
  <mergeCells count="3">
    <mergeCell ref="G3:I3"/>
    <mergeCell ref="K3:M3"/>
    <mergeCell ref="H45:H47"/>
  </mergeCells>
  <pageMargins left="0.7" right="0.7" top="0.75" bottom="0.75" header="0.3" footer="0.3"/>
  <pageSetup paperSize="9" orientation="portrait" r:id="rId1"/>
  <ignoredErrors>
    <ignoredError sqref="G12:G1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workbookViewId="0">
      <selection sqref="A1:H1"/>
    </sheetView>
  </sheetViews>
  <sheetFormatPr baseColWidth="10" defaultRowHeight="13.2" x14ac:dyDescent="0.25"/>
  <cols>
    <col min="1" max="1" width="18.6640625" customWidth="1"/>
    <col min="2" max="2" width="11" customWidth="1"/>
    <col min="3" max="3" width="6.6640625" customWidth="1"/>
    <col min="4" max="4" width="30.33203125" customWidth="1"/>
    <col min="5" max="5" width="4.88671875" customWidth="1"/>
    <col min="6" max="6" width="7.88671875" customWidth="1"/>
    <col min="7" max="7" width="35.6640625" customWidth="1"/>
    <col min="8" max="8" width="14.109375" customWidth="1"/>
    <col min="9" max="9" width="5.6640625" customWidth="1"/>
  </cols>
  <sheetData>
    <row r="1" spans="1:9" ht="33.6" customHeight="1" x14ac:dyDescent="0.25">
      <c r="A1" s="144" t="s">
        <v>77</v>
      </c>
      <c r="B1" s="144"/>
      <c r="C1" s="144"/>
      <c r="D1" s="144"/>
      <c r="E1" s="144"/>
      <c r="F1" s="144"/>
      <c r="G1" s="144"/>
      <c r="H1" s="144"/>
    </row>
    <row r="3" spans="1:9" ht="22.95" customHeight="1" x14ac:dyDescent="0.25">
      <c r="B3" s="40" t="s">
        <v>65</v>
      </c>
      <c r="C3" s="39" t="s">
        <v>70</v>
      </c>
      <c r="D3" s="40" t="s">
        <v>66</v>
      </c>
      <c r="E3" s="40"/>
      <c r="F3" s="39" t="s">
        <v>70</v>
      </c>
      <c r="G3" s="40" t="s">
        <v>67</v>
      </c>
      <c r="H3" s="40" t="s">
        <v>68</v>
      </c>
    </row>
    <row r="4" spans="1:9" x14ac:dyDescent="0.25">
      <c r="E4" s="41" t="s">
        <v>84</v>
      </c>
    </row>
    <row r="5" spans="1:9" s="37" customFormat="1" ht="41.4" customHeight="1" x14ac:dyDescent="0.25">
      <c r="A5" s="46" t="s">
        <v>71</v>
      </c>
      <c r="B5" s="47">
        <v>45000</v>
      </c>
      <c r="C5" s="48">
        <v>610</v>
      </c>
      <c r="D5" s="49" t="s">
        <v>129</v>
      </c>
      <c r="E5" s="50" t="s">
        <v>69</v>
      </c>
      <c r="F5" s="48">
        <v>300</v>
      </c>
      <c r="G5" s="49" t="s">
        <v>128</v>
      </c>
      <c r="H5" s="47">
        <v>45000</v>
      </c>
      <c r="I5"/>
    </row>
    <row r="6" spans="1:9" s="37" customFormat="1" ht="42.6" customHeight="1" x14ac:dyDescent="0.25">
      <c r="A6" s="51"/>
      <c r="B6" s="47">
        <v>46000</v>
      </c>
      <c r="C6" s="48">
        <v>300</v>
      </c>
      <c r="D6" s="49" t="s">
        <v>128</v>
      </c>
      <c r="E6" s="52" t="s">
        <v>69</v>
      </c>
      <c r="F6" s="48">
        <v>610</v>
      </c>
      <c r="G6" s="49" t="s">
        <v>129</v>
      </c>
      <c r="H6" s="47">
        <v>46000</v>
      </c>
      <c r="I6"/>
    </row>
    <row r="7" spans="1:9" s="37" customFormat="1" ht="25.2" customHeight="1" x14ac:dyDescent="0.25">
      <c r="B7" s="42"/>
      <c r="C7" s="38"/>
      <c r="D7" s="42"/>
      <c r="E7" s="42"/>
      <c r="F7" s="42"/>
      <c r="G7" s="42"/>
      <c r="H7" s="42"/>
      <c r="I7"/>
    </row>
    <row r="8" spans="1:9" s="37" customFormat="1" ht="15.6" customHeight="1" x14ac:dyDescent="0.25">
      <c r="C8"/>
      <c r="E8" s="41" t="s">
        <v>85</v>
      </c>
      <c r="I8"/>
    </row>
    <row r="9" spans="1:9" s="37" customFormat="1" ht="44.4" customHeight="1" x14ac:dyDescent="0.25">
      <c r="A9" s="53" t="s">
        <v>72</v>
      </c>
      <c r="B9" s="54">
        <v>3000</v>
      </c>
      <c r="C9" s="55">
        <v>627</v>
      </c>
      <c r="D9" s="56" t="s">
        <v>130</v>
      </c>
      <c r="E9" s="57" t="s">
        <v>131</v>
      </c>
      <c r="F9" s="55">
        <v>410</v>
      </c>
      <c r="G9" s="56" t="s">
        <v>132</v>
      </c>
      <c r="H9" s="54">
        <v>3000</v>
      </c>
      <c r="I9"/>
    </row>
    <row r="10" spans="1:9" s="37" customFormat="1" ht="25.2" customHeight="1" x14ac:dyDescent="0.25">
      <c r="A10" s="76"/>
      <c r="B10" s="76"/>
      <c r="C10" s="77"/>
      <c r="D10" s="78"/>
      <c r="E10" s="79" t="s">
        <v>84</v>
      </c>
      <c r="F10" s="77"/>
      <c r="G10" s="78"/>
      <c r="H10" s="76"/>
      <c r="I10"/>
    </row>
    <row r="11" spans="1:9" s="37" customFormat="1" ht="46.95" customHeight="1" x14ac:dyDescent="0.25">
      <c r="A11" s="76"/>
      <c r="B11" s="54">
        <v>3000</v>
      </c>
      <c r="C11" s="80">
        <v>480</v>
      </c>
      <c r="D11" s="81" t="s">
        <v>134</v>
      </c>
      <c r="E11" s="82" t="s">
        <v>131</v>
      </c>
      <c r="F11" s="80">
        <v>627</v>
      </c>
      <c r="G11" s="81" t="s">
        <v>135</v>
      </c>
      <c r="H11" s="54">
        <v>3000</v>
      </c>
      <c r="I11"/>
    </row>
    <row r="12" spans="1:9" s="37" customFormat="1" ht="25.2" customHeight="1" x14ac:dyDescent="0.25">
      <c r="I12"/>
    </row>
    <row r="13" spans="1:9" s="37" customFormat="1" ht="14.4" customHeight="1" x14ac:dyDescent="0.25">
      <c r="C13"/>
      <c r="E13" s="41" t="s">
        <v>84</v>
      </c>
      <c r="F13"/>
      <c r="I13"/>
    </row>
    <row r="14" spans="1:9" s="37" customFormat="1" ht="55.95" customHeight="1" x14ac:dyDescent="0.25">
      <c r="A14" s="58" t="s">
        <v>73</v>
      </c>
      <c r="B14" s="59">
        <v>3000</v>
      </c>
      <c r="C14" s="60">
        <v>694</v>
      </c>
      <c r="D14" s="61" t="s">
        <v>136</v>
      </c>
      <c r="E14" s="62" t="s">
        <v>131</v>
      </c>
      <c r="F14" s="60">
        <v>490</v>
      </c>
      <c r="G14" s="61" t="s">
        <v>137</v>
      </c>
      <c r="H14" s="59">
        <v>3000</v>
      </c>
      <c r="I14"/>
    </row>
    <row r="15" spans="1:9" s="37" customFormat="1" ht="25.2" customHeight="1" x14ac:dyDescent="0.25">
      <c r="B15" s="42"/>
      <c r="C15"/>
      <c r="D15"/>
      <c r="E15"/>
      <c r="F15"/>
      <c r="G15"/>
      <c r="H15" s="42"/>
      <c r="I15"/>
    </row>
    <row r="16" spans="1:9" x14ac:dyDescent="0.25">
      <c r="A16" s="37"/>
      <c r="B16" s="37"/>
      <c r="D16" s="37"/>
      <c r="E16" s="41" t="s">
        <v>84</v>
      </c>
      <c r="G16" s="37"/>
      <c r="H16" s="37"/>
    </row>
    <row r="17" spans="1:8" ht="38.4" customHeight="1" x14ac:dyDescent="0.25">
      <c r="A17" s="63" t="s">
        <v>74</v>
      </c>
      <c r="B17" s="64">
        <v>500</v>
      </c>
      <c r="C17" s="65">
        <v>680</v>
      </c>
      <c r="D17" s="66" t="s">
        <v>157</v>
      </c>
      <c r="E17" s="124" t="s">
        <v>131</v>
      </c>
      <c r="F17" s="65">
        <v>280</v>
      </c>
      <c r="G17" s="66" t="s">
        <v>158</v>
      </c>
      <c r="H17" s="64">
        <v>500</v>
      </c>
    </row>
    <row r="18" spans="1:8" ht="40.200000000000003" customHeight="1" x14ac:dyDescent="0.25">
      <c r="A18" s="68"/>
      <c r="B18" s="64">
        <f>4000+2000+950</f>
        <v>6950</v>
      </c>
      <c r="C18" s="65">
        <v>681</v>
      </c>
      <c r="D18" s="66" t="s">
        <v>159</v>
      </c>
      <c r="E18" s="67"/>
      <c r="F18" s="65">
        <v>281</v>
      </c>
      <c r="G18" s="66" t="s">
        <v>160</v>
      </c>
      <c r="H18" s="64">
        <f>4000+2000+950</f>
        <v>6950</v>
      </c>
    </row>
    <row r="19" spans="1:8" x14ac:dyDescent="0.25">
      <c r="D19" s="43"/>
      <c r="E19" s="44"/>
      <c r="F19" s="44"/>
    </row>
    <row r="20" spans="1:8" x14ac:dyDescent="0.25">
      <c r="D20" s="43"/>
      <c r="E20" s="44"/>
      <c r="F20" s="44"/>
    </row>
    <row r="21" spans="1:8" x14ac:dyDescent="0.25">
      <c r="D21" s="43"/>
    </row>
  </sheetData>
  <mergeCells count="1">
    <mergeCell ref="A1:H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FD5C8-7D0B-4F2A-BC94-95BD3DD6C2C2}">
  <dimension ref="A1:Q48"/>
  <sheetViews>
    <sheetView tabSelected="1" workbookViewId="0"/>
  </sheetViews>
  <sheetFormatPr baseColWidth="10" defaultColWidth="11.5546875" defaultRowHeight="13.2" x14ac:dyDescent="0.25"/>
  <cols>
    <col min="1" max="1" width="8.33203125" style="21" customWidth="1"/>
    <col min="2" max="2" width="43" style="21" customWidth="1"/>
    <col min="3" max="3" width="11.6640625" style="21" customWidth="1"/>
    <col min="4" max="4" width="10.5546875" style="21" customWidth="1"/>
    <col min="5" max="5" width="10.88671875" style="21" customWidth="1"/>
    <col min="6" max="6" width="4.33203125" style="21" customWidth="1"/>
    <col min="7" max="7" width="11.5546875" style="21"/>
    <col min="8" max="8" width="34.6640625" style="21" bestFit="1" customWidth="1"/>
    <col min="9" max="9" width="11.5546875" style="21"/>
    <col min="10" max="10" width="3.109375" style="21" customWidth="1"/>
    <col min="11" max="11" width="6.5546875" style="21" customWidth="1"/>
    <col min="12" max="12" width="44.21875" style="21" customWidth="1"/>
    <col min="13" max="13" width="11.5546875" style="21"/>
    <col min="14" max="14" width="6.88671875" style="21" customWidth="1"/>
    <col min="15" max="15" width="11.5546875" style="21"/>
    <col min="16" max="16" width="41.33203125" style="21" customWidth="1"/>
    <col min="17" max="16384" width="11.5546875" style="21"/>
  </cols>
  <sheetData>
    <row r="1" spans="1:17" ht="13.8" x14ac:dyDescent="0.3">
      <c r="A1" s="27" t="s">
        <v>127</v>
      </c>
    </row>
    <row r="2" spans="1:17" ht="16.8" customHeight="1" x14ac:dyDescent="0.3">
      <c r="F2" s="20"/>
      <c r="G2" s="28" t="s">
        <v>126</v>
      </c>
      <c r="H2" s="29"/>
      <c r="I2" s="29"/>
      <c r="J2" s="29"/>
      <c r="K2" s="29"/>
      <c r="L2" s="29"/>
      <c r="M2" s="30"/>
      <c r="O2" s="111" t="s">
        <v>125</v>
      </c>
      <c r="P2" s="112"/>
      <c r="Q2" s="113"/>
    </row>
    <row r="3" spans="1:17" ht="33.6" customHeight="1" x14ac:dyDescent="0.3">
      <c r="A3" s="45" t="s">
        <v>17</v>
      </c>
      <c r="B3" s="17" t="s">
        <v>18</v>
      </c>
      <c r="C3" s="114" t="s">
        <v>2</v>
      </c>
      <c r="D3" s="115" t="s">
        <v>8</v>
      </c>
      <c r="E3" s="115" t="s">
        <v>9</v>
      </c>
      <c r="F3" s="20"/>
      <c r="G3" s="145" t="s">
        <v>30</v>
      </c>
      <c r="H3" s="146"/>
      <c r="I3" s="147"/>
      <c r="J3" s="89"/>
      <c r="K3" s="145" t="s">
        <v>31</v>
      </c>
      <c r="L3" s="146"/>
      <c r="M3" s="147"/>
      <c r="O3" s="96"/>
      <c r="P3" s="16" t="s">
        <v>93</v>
      </c>
      <c r="Q3" s="97" t="s">
        <v>94</v>
      </c>
    </row>
    <row r="4" spans="1:17" ht="29.4" customHeight="1" x14ac:dyDescent="0.3">
      <c r="A4" s="22">
        <v>100</v>
      </c>
      <c r="B4" s="23" t="s">
        <v>4</v>
      </c>
      <c r="C4" s="24">
        <v>60000</v>
      </c>
      <c r="D4" s="24"/>
      <c r="E4" s="24">
        <f>C4</f>
        <v>60000</v>
      </c>
      <c r="F4" s="20"/>
      <c r="G4" s="45" t="s">
        <v>17</v>
      </c>
      <c r="H4" s="13" t="s">
        <v>18</v>
      </c>
      <c r="I4" s="5" t="s">
        <v>2</v>
      </c>
      <c r="J4" s="89"/>
      <c r="K4" s="4" t="s">
        <v>17</v>
      </c>
      <c r="L4" s="13" t="s">
        <v>18</v>
      </c>
      <c r="M4" s="5" t="s">
        <v>2</v>
      </c>
      <c r="O4" s="96"/>
      <c r="P4" s="3" t="s">
        <v>95</v>
      </c>
      <c r="Q4" s="98">
        <f>Q5+Q6</f>
        <v>190000</v>
      </c>
    </row>
    <row r="5" spans="1:17" ht="20.100000000000001" customHeight="1" x14ac:dyDescent="0.25">
      <c r="A5" s="22">
        <v>112</v>
      </c>
      <c r="B5" s="23" t="s">
        <v>19</v>
      </c>
      <c r="C5" s="24">
        <v>6000</v>
      </c>
      <c r="D5" s="24"/>
      <c r="E5" s="24">
        <f>C5</f>
        <v>6000</v>
      </c>
      <c r="G5" s="16" t="s">
        <v>32</v>
      </c>
      <c r="H5" s="16"/>
      <c r="I5" s="31">
        <f>I6+I8</f>
        <v>0</v>
      </c>
      <c r="J5" s="89"/>
      <c r="K5" s="16" t="s">
        <v>33</v>
      </c>
      <c r="L5" s="16"/>
      <c r="M5" s="31">
        <f>M6</f>
        <v>84800</v>
      </c>
      <c r="O5" s="99" t="s">
        <v>96</v>
      </c>
      <c r="P5" s="12" t="s">
        <v>97</v>
      </c>
      <c r="Q5" s="100">
        <f>E35</f>
        <v>180000</v>
      </c>
    </row>
    <row r="6" spans="1:17" ht="20.100000000000001" customHeight="1" x14ac:dyDescent="0.25">
      <c r="A6" s="22">
        <v>113</v>
      </c>
      <c r="B6" s="23" t="s">
        <v>27</v>
      </c>
      <c r="C6" s="24">
        <v>18800</v>
      </c>
      <c r="D6" s="24"/>
      <c r="E6" s="24">
        <f>C6</f>
        <v>18800</v>
      </c>
      <c r="G6" s="9"/>
      <c r="H6" s="3" t="s">
        <v>34</v>
      </c>
      <c r="I6" s="32"/>
      <c r="J6" s="89"/>
      <c r="K6" s="9"/>
      <c r="L6" s="3" t="s">
        <v>35</v>
      </c>
      <c r="M6" s="32">
        <f>M7+M9+M12</f>
        <v>84800</v>
      </c>
      <c r="O6" s="99" t="s">
        <v>98</v>
      </c>
      <c r="P6" s="12" t="s">
        <v>99</v>
      </c>
      <c r="Q6" s="100">
        <f>E36</f>
        <v>10000</v>
      </c>
    </row>
    <row r="7" spans="1:17" ht="20.100000000000001" customHeight="1" x14ac:dyDescent="0.25">
      <c r="A7" s="22">
        <v>171</v>
      </c>
      <c r="B7" s="23" t="s">
        <v>16</v>
      </c>
      <c r="C7" s="24">
        <v>25000</v>
      </c>
      <c r="D7" s="24"/>
      <c r="E7" s="24">
        <f>C7</f>
        <v>25000</v>
      </c>
      <c r="G7" s="14" t="s">
        <v>48</v>
      </c>
      <c r="H7" s="6" t="s">
        <v>10</v>
      </c>
      <c r="I7" s="33"/>
      <c r="J7" s="89"/>
      <c r="K7" s="4"/>
      <c r="L7" s="3" t="s">
        <v>36</v>
      </c>
      <c r="M7" s="34">
        <f>+M8</f>
        <v>60000</v>
      </c>
      <c r="O7" s="96"/>
      <c r="P7" s="3" t="s">
        <v>100</v>
      </c>
      <c r="Q7" s="101">
        <f>Q8</f>
        <v>0</v>
      </c>
    </row>
    <row r="8" spans="1:17" ht="20.100000000000001" customHeight="1" x14ac:dyDescent="0.25">
      <c r="A8" s="22">
        <v>206</v>
      </c>
      <c r="B8" s="23" t="s">
        <v>10</v>
      </c>
      <c r="C8" s="24">
        <v>2000</v>
      </c>
      <c r="D8" s="24">
        <f t="shared" ref="D8:D11" si="0">C8</f>
        <v>2000</v>
      </c>
      <c r="E8" s="24"/>
      <c r="G8" s="2"/>
      <c r="H8" s="3" t="s">
        <v>37</v>
      </c>
      <c r="I8" s="32">
        <f>+I9</f>
        <v>0</v>
      </c>
      <c r="J8" s="89"/>
      <c r="K8" s="6">
        <v>100</v>
      </c>
      <c r="L8" s="6" t="s">
        <v>55</v>
      </c>
      <c r="M8" s="33">
        <f>E4</f>
        <v>60000</v>
      </c>
      <c r="O8" s="99" t="s">
        <v>101</v>
      </c>
      <c r="P8" s="12" t="s">
        <v>102</v>
      </c>
      <c r="Q8" s="100"/>
    </row>
    <row r="9" spans="1:17" ht="31.2" customHeight="1" x14ac:dyDescent="0.25">
      <c r="A9" s="22">
        <v>216</v>
      </c>
      <c r="B9" s="23" t="s">
        <v>28</v>
      </c>
      <c r="C9" s="24">
        <v>40000</v>
      </c>
      <c r="D9" s="24">
        <f t="shared" si="0"/>
        <v>40000</v>
      </c>
      <c r="E9" s="24"/>
      <c r="G9" s="14" t="s">
        <v>49</v>
      </c>
      <c r="H9" s="8" t="s">
        <v>53</v>
      </c>
      <c r="I9" s="33"/>
      <c r="J9" s="89"/>
      <c r="K9" s="4"/>
      <c r="L9" s="3" t="s">
        <v>38</v>
      </c>
      <c r="M9" s="34">
        <f>+M10+M11</f>
        <v>24800</v>
      </c>
      <c r="O9" s="12"/>
      <c r="P9" s="9" t="s">
        <v>103</v>
      </c>
      <c r="Q9" s="101">
        <f>+Q10+Q11</f>
        <v>-31200</v>
      </c>
    </row>
    <row r="10" spans="1:17" ht="20.100000000000001" customHeight="1" x14ac:dyDescent="0.25">
      <c r="A10" s="22">
        <v>217</v>
      </c>
      <c r="B10" s="23" t="s">
        <v>20</v>
      </c>
      <c r="C10" s="24">
        <v>10000</v>
      </c>
      <c r="D10" s="24">
        <f t="shared" si="0"/>
        <v>10000</v>
      </c>
      <c r="E10" s="24"/>
      <c r="G10" s="16" t="s">
        <v>40</v>
      </c>
      <c r="H10" s="16"/>
      <c r="I10" s="31">
        <f>I11+I14+I16+I17</f>
        <v>28700</v>
      </c>
      <c r="J10" s="89"/>
      <c r="K10" s="7">
        <v>112</v>
      </c>
      <c r="L10" s="8" t="s">
        <v>56</v>
      </c>
      <c r="M10" s="33">
        <f>E5</f>
        <v>6000</v>
      </c>
      <c r="O10" s="99" t="s">
        <v>104</v>
      </c>
      <c r="P10" s="12" t="s">
        <v>105</v>
      </c>
      <c r="Q10" s="100">
        <f>-D29</f>
        <v>-24000</v>
      </c>
    </row>
    <row r="11" spans="1:17" ht="20.100000000000001" customHeight="1" x14ac:dyDescent="0.25">
      <c r="A11" s="22">
        <v>218</v>
      </c>
      <c r="B11" s="23" t="s">
        <v>11</v>
      </c>
      <c r="C11" s="24">
        <v>20000</v>
      </c>
      <c r="D11" s="24">
        <f t="shared" si="0"/>
        <v>20000</v>
      </c>
      <c r="E11" s="24"/>
      <c r="G11" s="2"/>
      <c r="H11" s="3" t="s">
        <v>42</v>
      </c>
      <c r="I11" s="34">
        <f>I12+I13</f>
        <v>300</v>
      </c>
      <c r="J11" s="89"/>
      <c r="K11" s="7">
        <v>113</v>
      </c>
      <c r="L11" s="8" t="s">
        <v>57</v>
      </c>
      <c r="M11" s="33">
        <f>E6</f>
        <v>18800</v>
      </c>
      <c r="O11" s="99" t="s">
        <v>106</v>
      </c>
      <c r="P11" s="12" t="s">
        <v>107</v>
      </c>
      <c r="Q11" s="100">
        <f>-D30</f>
        <v>-7200</v>
      </c>
    </row>
    <row r="12" spans="1:17" ht="20.100000000000001" customHeight="1" x14ac:dyDescent="0.25">
      <c r="A12" s="22">
        <v>280</v>
      </c>
      <c r="B12" s="23" t="s">
        <v>24</v>
      </c>
      <c r="C12" s="24"/>
      <c r="D12" s="24"/>
      <c r="E12" s="24"/>
      <c r="G12" s="14" t="s">
        <v>79</v>
      </c>
      <c r="H12" s="6" t="s">
        <v>50</v>
      </c>
      <c r="I12" s="33"/>
      <c r="J12" s="89"/>
      <c r="K12" s="7">
        <v>129</v>
      </c>
      <c r="L12" s="3" t="s">
        <v>39</v>
      </c>
      <c r="M12" s="35"/>
      <c r="O12" s="99"/>
      <c r="P12" s="9" t="s">
        <v>108</v>
      </c>
      <c r="Q12" s="101">
        <f>+Q13+Q14</f>
        <v>0</v>
      </c>
    </row>
    <row r="13" spans="1:17" ht="20.100000000000001" customHeight="1" x14ac:dyDescent="0.25">
      <c r="A13" s="22">
        <v>281</v>
      </c>
      <c r="B13" s="23" t="s">
        <v>25</v>
      </c>
      <c r="C13" s="24"/>
      <c r="D13" s="24"/>
      <c r="E13" s="24"/>
      <c r="G13" s="14" t="s">
        <v>80</v>
      </c>
      <c r="H13" s="8" t="s">
        <v>51</v>
      </c>
      <c r="I13" s="33">
        <f>D16</f>
        <v>300</v>
      </c>
      <c r="J13" s="89"/>
      <c r="K13" s="16" t="s">
        <v>41</v>
      </c>
      <c r="L13" s="16"/>
      <c r="M13" s="31">
        <f>M14</f>
        <v>25000</v>
      </c>
      <c r="O13" s="99" t="s">
        <v>109</v>
      </c>
      <c r="P13" s="12" t="s">
        <v>110</v>
      </c>
      <c r="Q13" s="100"/>
    </row>
    <row r="14" spans="1:17" ht="20.100000000000001" customHeight="1" x14ac:dyDescent="0.25">
      <c r="A14" s="22">
        <v>300</v>
      </c>
      <c r="B14" s="23" t="s">
        <v>13</v>
      </c>
      <c r="C14" s="24"/>
      <c r="D14" s="24"/>
      <c r="E14" s="24"/>
      <c r="G14" s="83"/>
      <c r="H14" s="3" t="s">
        <v>47</v>
      </c>
      <c r="I14" s="34">
        <f>I15</f>
        <v>0</v>
      </c>
      <c r="J14" s="89"/>
      <c r="K14" s="4"/>
      <c r="L14" s="3" t="s">
        <v>59</v>
      </c>
      <c r="M14" s="34">
        <f>+M15</f>
        <v>25000</v>
      </c>
      <c r="O14" s="102" t="s">
        <v>111</v>
      </c>
      <c r="P14" s="12" t="s">
        <v>112</v>
      </c>
      <c r="Q14" s="100">
        <f>-D34</f>
        <v>0</v>
      </c>
    </row>
    <row r="15" spans="1:17" ht="20.100000000000001" customHeight="1" x14ac:dyDescent="0.25">
      <c r="A15" s="22">
        <v>400</v>
      </c>
      <c r="B15" s="23" t="s">
        <v>15</v>
      </c>
      <c r="C15" s="24">
        <v>10300</v>
      </c>
      <c r="D15" s="24"/>
      <c r="E15" s="24">
        <f>C15</f>
        <v>10300</v>
      </c>
      <c r="G15" s="84" t="s">
        <v>63</v>
      </c>
      <c r="H15" s="12" t="s">
        <v>52</v>
      </c>
      <c r="I15" s="33"/>
      <c r="J15" s="89"/>
      <c r="K15" s="7">
        <v>171</v>
      </c>
      <c r="L15" s="8" t="s">
        <v>58</v>
      </c>
      <c r="M15" s="33">
        <f>E7</f>
        <v>25000</v>
      </c>
      <c r="O15" s="99" t="s">
        <v>113</v>
      </c>
      <c r="P15" s="9" t="s">
        <v>114</v>
      </c>
      <c r="Q15" s="101">
        <f>-D32-D33</f>
        <v>0</v>
      </c>
    </row>
    <row r="16" spans="1:17" ht="20.100000000000001" customHeight="1" x14ac:dyDescent="0.25">
      <c r="A16" s="22">
        <v>407</v>
      </c>
      <c r="B16" s="23" t="s">
        <v>51</v>
      </c>
      <c r="C16" s="24">
        <v>300</v>
      </c>
      <c r="D16" s="24">
        <v>300</v>
      </c>
      <c r="E16" s="24"/>
      <c r="G16" s="85">
        <v>480</v>
      </c>
      <c r="H16" s="3" t="s">
        <v>54</v>
      </c>
      <c r="I16" s="34"/>
      <c r="J16" s="89"/>
      <c r="K16"/>
      <c r="L16" s="19" t="s">
        <v>43</v>
      </c>
      <c r="M16" s="31"/>
      <c r="O16" s="99"/>
      <c r="P16" s="16" t="s">
        <v>115</v>
      </c>
      <c r="Q16" s="103"/>
    </row>
    <row r="17" spans="1:17" ht="20.100000000000001" customHeight="1" x14ac:dyDescent="0.25">
      <c r="A17" s="22"/>
      <c r="B17" s="23"/>
      <c r="C17" s="24"/>
      <c r="D17" s="24"/>
      <c r="E17" s="24"/>
      <c r="G17" s="83"/>
      <c r="H17" s="3" t="s">
        <v>46</v>
      </c>
      <c r="I17" s="34">
        <f>I18</f>
        <v>28400</v>
      </c>
      <c r="J17" s="89"/>
      <c r="K17" s="1"/>
      <c r="L17" s="3" t="s">
        <v>60</v>
      </c>
      <c r="M17" s="34">
        <f>M18</f>
        <v>5000</v>
      </c>
      <c r="O17" s="99"/>
      <c r="P17" s="9" t="s">
        <v>116</v>
      </c>
      <c r="Q17" s="101">
        <f>+Q18</f>
        <v>-600</v>
      </c>
    </row>
    <row r="18" spans="1:17" ht="20.100000000000001" customHeight="1" x14ac:dyDescent="0.25">
      <c r="A18" s="22">
        <v>430</v>
      </c>
      <c r="B18" s="23" t="s">
        <v>0</v>
      </c>
      <c r="C18" s="24">
        <v>23000</v>
      </c>
      <c r="D18" s="24">
        <f>C18</f>
        <v>23000</v>
      </c>
      <c r="E18" s="24"/>
      <c r="G18" s="12">
        <v>572</v>
      </c>
      <c r="H18" s="12" t="s">
        <v>1</v>
      </c>
      <c r="I18" s="33">
        <f>D22</f>
        <v>28400</v>
      </c>
      <c r="J18" s="89"/>
      <c r="K18" s="7">
        <v>520</v>
      </c>
      <c r="L18" s="8" t="s">
        <v>58</v>
      </c>
      <c r="M18" s="36">
        <f>E21</f>
        <v>5000</v>
      </c>
      <c r="O18" s="99" t="s">
        <v>117</v>
      </c>
      <c r="P18" s="12" t="s">
        <v>118</v>
      </c>
      <c r="Q18" s="100">
        <f>-D31</f>
        <v>-600</v>
      </c>
    </row>
    <row r="19" spans="1:17" ht="20.100000000000001" customHeight="1" x14ac:dyDescent="0.25">
      <c r="A19" s="22"/>
      <c r="B19" s="23"/>
      <c r="C19" s="24"/>
      <c r="D19" s="24"/>
      <c r="E19" s="24"/>
      <c r="G19"/>
      <c r="H19"/>
      <c r="I19" s="18"/>
      <c r="J19" s="89"/>
      <c r="K19" s="15"/>
      <c r="L19" s="3" t="s">
        <v>45</v>
      </c>
      <c r="M19" s="34"/>
      <c r="O19" s="96"/>
      <c r="P19" s="16" t="s">
        <v>119</v>
      </c>
      <c r="Q19" s="103">
        <f>Q17</f>
        <v>-600</v>
      </c>
    </row>
    <row r="20" spans="1:17" ht="20.100000000000001" customHeight="1" x14ac:dyDescent="0.25">
      <c r="A20" s="22"/>
      <c r="B20" s="23"/>
      <c r="C20" s="24"/>
      <c r="D20" s="24"/>
      <c r="E20" s="24"/>
      <c r="G20"/>
      <c r="H20"/>
      <c r="I20" s="18"/>
      <c r="J20" s="18"/>
      <c r="K20" s="10">
        <v>400</v>
      </c>
      <c r="L20" s="11" t="s">
        <v>15</v>
      </c>
      <c r="M20" s="33">
        <f>E15</f>
        <v>10300</v>
      </c>
      <c r="O20" s="99"/>
      <c r="P20" s="16" t="s">
        <v>120</v>
      </c>
      <c r="Q20" s="103">
        <f>+Q16+Q19</f>
        <v>-600</v>
      </c>
    </row>
    <row r="21" spans="1:17" ht="20.100000000000001" customHeight="1" x14ac:dyDescent="0.25">
      <c r="A21" s="22">
        <v>520</v>
      </c>
      <c r="B21" s="23" t="s">
        <v>6</v>
      </c>
      <c r="C21" s="24">
        <v>5000</v>
      </c>
      <c r="D21" s="24"/>
      <c r="E21" s="24">
        <f>C21</f>
        <v>5000</v>
      </c>
      <c r="G21"/>
      <c r="H21"/>
      <c r="I21" s="18"/>
      <c r="J21" s="18"/>
      <c r="K21" s="10">
        <v>410</v>
      </c>
      <c r="L21" s="11" t="s">
        <v>62</v>
      </c>
      <c r="M21" s="33"/>
      <c r="O21" s="99" t="s">
        <v>121</v>
      </c>
      <c r="P21" s="2" t="s">
        <v>122</v>
      </c>
      <c r="Q21" s="100"/>
    </row>
    <row r="22" spans="1:17" ht="20.100000000000001" customHeight="1" x14ac:dyDescent="0.3">
      <c r="A22" s="22">
        <v>572</v>
      </c>
      <c r="B22" s="23" t="s">
        <v>3</v>
      </c>
      <c r="C22" s="24">
        <v>28400</v>
      </c>
      <c r="D22" s="24">
        <f t="shared" ref="D22:D31" si="1">C22</f>
        <v>28400</v>
      </c>
      <c r="E22" s="24"/>
      <c r="J22"/>
      <c r="K22" s="10">
        <v>4752</v>
      </c>
      <c r="L22" s="11" t="s">
        <v>87</v>
      </c>
      <c r="M22" s="88"/>
      <c r="O22" s="104"/>
      <c r="P22" s="16" t="s">
        <v>123</v>
      </c>
      <c r="Q22" s="103"/>
    </row>
    <row r="23" spans="1:17" ht="20.100000000000001" customHeight="1" x14ac:dyDescent="0.3">
      <c r="A23" s="22">
        <v>600</v>
      </c>
      <c r="B23" s="23" t="s">
        <v>5</v>
      </c>
      <c r="C23" s="24">
        <v>120000</v>
      </c>
      <c r="D23" s="24">
        <f t="shared" si="1"/>
        <v>120000</v>
      </c>
      <c r="E23" s="24"/>
      <c r="G23" s="73" t="s">
        <v>44</v>
      </c>
      <c r="H23" s="73"/>
      <c r="I23" s="74">
        <f>I5+I10</f>
        <v>28700</v>
      </c>
      <c r="J23" s="18"/>
      <c r="K23" s="73" t="s">
        <v>61</v>
      </c>
      <c r="L23" s="75"/>
      <c r="M23" s="74">
        <f>M5+M13+M16</f>
        <v>109800</v>
      </c>
      <c r="O23" s="89" t="s">
        <v>124</v>
      </c>
      <c r="P23" s="105"/>
      <c r="Q23" s="104"/>
    </row>
    <row r="24" spans="1:17" ht="20.100000000000001" customHeight="1" x14ac:dyDescent="0.25">
      <c r="A24" s="22"/>
      <c r="B24" s="23"/>
      <c r="C24" s="24"/>
      <c r="D24" s="24"/>
      <c r="E24" s="24"/>
      <c r="J24" s="18"/>
      <c r="O24" s="106"/>
      <c r="P24" s="107"/>
      <c r="Q24" s="108"/>
    </row>
    <row r="25" spans="1:17" ht="20.100000000000001" customHeight="1" x14ac:dyDescent="0.25">
      <c r="A25" s="22">
        <v>621</v>
      </c>
      <c r="B25" s="23" t="s">
        <v>12</v>
      </c>
      <c r="C25" s="24">
        <v>2400</v>
      </c>
      <c r="D25" s="24">
        <f t="shared" si="1"/>
        <v>2400</v>
      </c>
      <c r="E25" s="24"/>
      <c r="O25"/>
      <c r="P25"/>
      <c r="Q25"/>
    </row>
    <row r="26" spans="1:17" ht="20.100000000000001" customHeight="1" x14ac:dyDescent="0.25">
      <c r="A26" s="22">
        <v>625</v>
      </c>
      <c r="B26" s="23" t="s">
        <v>26</v>
      </c>
      <c r="C26" s="24">
        <v>1200</v>
      </c>
      <c r="D26" s="24">
        <f t="shared" si="1"/>
        <v>1200</v>
      </c>
      <c r="E26" s="24"/>
      <c r="L26" s="109" t="s">
        <v>64</v>
      </c>
      <c r="M26" s="110" t="s">
        <v>76</v>
      </c>
    </row>
    <row r="27" spans="1:17" ht="30" customHeight="1" x14ac:dyDescent="0.25">
      <c r="A27" s="22"/>
      <c r="B27" s="23"/>
      <c r="C27" s="24"/>
      <c r="D27" s="24"/>
      <c r="E27" s="24"/>
      <c r="L27" s="92" t="s">
        <v>88</v>
      </c>
      <c r="M27" s="69"/>
    </row>
    <row r="28" spans="1:17" ht="30" customHeight="1" x14ac:dyDescent="0.25">
      <c r="A28" s="22">
        <v>628</v>
      </c>
      <c r="B28" s="23" t="s">
        <v>29</v>
      </c>
      <c r="C28" s="24">
        <v>9000</v>
      </c>
      <c r="D28" s="24">
        <f t="shared" si="1"/>
        <v>9000</v>
      </c>
      <c r="E28" s="24"/>
      <c r="L28" s="92" t="s">
        <v>89</v>
      </c>
      <c r="M28" s="70"/>
    </row>
    <row r="29" spans="1:17" ht="30" customHeight="1" x14ac:dyDescent="0.25">
      <c r="A29" s="22">
        <v>640</v>
      </c>
      <c r="B29" s="23" t="s">
        <v>21</v>
      </c>
      <c r="C29" s="24">
        <v>24000</v>
      </c>
      <c r="D29" s="24">
        <f t="shared" si="1"/>
        <v>24000</v>
      </c>
      <c r="E29" s="24"/>
      <c r="L29" s="92" t="s">
        <v>90</v>
      </c>
      <c r="M29" s="70"/>
    </row>
    <row r="30" spans="1:17" ht="30" customHeight="1" x14ac:dyDescent="0.25">
      <c r="A30" s="22">
        <v>642</v>
      </c>
      <c r="B30" s="23" t="s">
        <v>22</v>
      </c>
      <c r="C30" s="24">
        <v>7200</v>
      </c>
      <c r="D30" s="24">
        <f t="shared" si="1"/>
        <v>7200</v>
      </c>
      <c r="E30" s="24"/>
      <c r="L30" s="92" t="s">
        <v>91</v>
      </c>
      <c r="M30" s="70"/>
    </row>
    <row r="31" spans="1:17" ht="30" customHeight="1" x14ac:dyDescent="0.25">
      <c r="A31" s="22">
        <v>662</v>
      </c>
      <c r="B31" s="23" t="s">
        <v>23</v>
      </c>
      <c r="C31" s="25">
        <v>600</v>
      </c>
      <c r="D31" s="24">
        <f t="shared" si="1"/>
        <v>600</v>
      </c>
      <c r="E31" s="24"/>
      <c r="F31" s="26"/>
    </row>
    <row r="32" spans="1:17" ht="20.100000000000001" customHeight="1" x14ac:dyDescent="0.25">
      <c r="A32" s="22"/>
      <c r="B32" s="23"/>
      <c r="C32" s="25"/>
      <c r="D32" s="24"/>
      <c r="E32" s="24"/>
      <c r="F32" s="26"/>
    </row>
    <row r="33" spans="1:8" ht="20.100000000000001" customHeight="1" x14ac:dyDescent="0.25">
      <c r="A33" s="22"/>
      <c r="B33" s="23"/>
      <c r="C33" s="25"/>
      <c r="D33" s="24"/>
      <c r="E33" s="24"/>
      <c r="F33" s="26"/>
    </row>
    <row r="34" spans="1:8" ht="20.100000000000001" customHeight="1" x14ac:dyDescent="0.25">
      <c r="A34" s="22"/>
      <c r="B34" s="23"/>
      <c r="C34" s="25"/>
      <c r="D34" s="24"/>
      <c r="E34" s="24"/>
      <c r="F34" s="26"/>
    </row>
    <row r="35" spans="1:8" ht="20.100000000000001" customHeight="1" x14ac:dyDescent="0.25">
      <c r="A35" s="22">
        <v>700</v>
      </c>
      <c r="B35" s="23" t="s">
        <v>7</v>
      </c>
      <c r="C35" s="24">
        <v>180000</v>
      </c>
      <c r="D35" s="24"/>
      <c r="E35" s="24">
        <f>C35</f>
        <v>180000</v>
      </c>
    </row>
    <row r="36" spans="1:8" ht="20.100000000000001" customHeight="1" x14ac:dyDescent="0.25">
      <c r="A36" s="22">
        <v>705</v>
      </c>
      <c r="B36" s="23" t="s">
        <v>14</v>
      </c>
      <c r="C36" s="24">
        <v>10000</v>
      </c>
      <c r="D36" s="24"/>
      <c r="E36" s="24">
        <f>C36</f>
        <v>10000</v>
      </c>
    </row>
    <row r="37" spans="1:8" ht="18.600000000000001" customHeight="1" x14ac:dyDescent="0.3">
      <c r="A37" s="20"/>
      <c r="B37" s="20"/>
      <c r="C37" s="20"/>
      <c r="D37" s="20"/>
      <c r="E37" s="20"/>
    </row>
    <row r="38" spans="1:8" ht="20.399999999999999" customHeight="1" x14ac:dyDescent="0.3">
      <c r="A38" s="20"/>
      <c r="B38" s="20"/>
      <c r="C38" s="20"/>
      <c r="D38" s="20"/>
      <c r="E38" s="20"/>
    </row>
    <row r="39" spans="1:8" ht="13.8" x14ac:dyDescent="0.3">
      <c r="A39" s="20"/>
      <c r="B39" s="86" t="s">
        <v>82</v>
      </c>
      <c r="C39" s="87"/>
      <c r="D39" s="87"/>
      <c r="E39" s="87"/>
      <c r="F39" s="20"/>
      <c r="G39" s="20"/>
      <c r="H39" s="20"/>
    </row>
    <row r="40" spans="1:8" ht="13.8" x14ac:dyDescent="0.3">
      <c r="A40" s="20"/>
      <c r="B40" s="86" t="s">
        <v>83</v>
      </c>
      <c r="C40" s="87"/>
      <c r="D40" s="87"/>
      <c r="E40" s="87"/>
      <c r="F40" s="20"/>
      <c r="G40" s="20"/>
      <c r="H40" s="20"/>
    </row>
    <row r="41" spans="1:8" ht="19.2" customHeight="1" x14ac:dyDescent="0.3">
      <c r="A41" s="20"/>
      <c r="B41" s="20"/>
      <c r="C41" s="20"/>
      <c r="D41" s="20"/>
      <c r="E41" s="20"/>
      <c r="F41" s="20"/>
      <c r="G41" s="20"/>
      <c r="H41" s="20"/>
    </row>
    <row r="42" spans="1:8" ht="19.2" customHeight="1" x14ac:dyDescent="0.3">
      <c r="A42" s="20"/>
      <c r="B42" s="20"/>
      <c r="C42" s="20"/>
      <c r="D42" s="20"/>
      <c r="E42" s="20"/>
      <c r="F42" s="20"/>
      <c r="G42" s="20"/>
      <c r="H42" s="20"/>
    </row>
    <row r="43" spans="1:8" ht="13.8" x14ac:dyDescent="0.3">
      <c r="A43" s="20"/>
      <c r="B43" s="20"/>
      <c r="C43" s="20"/>
      <c r="D43" s="20"/>
      <c r="E43" s="20"/>
      <c r="F43" s="20"/>
      <c r="G43" s="20"/>
      <c r="H43" s="20"/>
    </row>
    <row r="44" spans="1:8" ht="13.8" x14ac:dyDescent="0.3">
      <c r="F44" s="20"/>
      <c r="G44" s="20"/>
      <c r="H44" s="20"/>
    </row>
    <row r="45" spans="1:8" ht="13.8" x14ac:dyDescent="0.3">
      <c r="A45" s="20"/>
      <c r="B45" s="20"/>
      <c r="C45" s="20"/>
      <c r="D45" s="20"/>
      <c r="E45" s="20"/>
      <c r="F45" s="20"/>
      <c r="G45" s="20"/>
      <c r="H45" s="20"/>
    </row>
    <row r="46" spans="1:8" ht="13.8" x14ac:dyDescent="0.3">
      <c r="A46" s="20"/>
      <c r="B46" s="20"/>
      <c r="C46" s="20"/>
      <c r="D46" s="20"/>
      <c r="E46" s="20"/>
      <c r="F46" s="20"/>
      <c r="G46" s="20"/>
      <c r="H46" s="20"/>
    </row>
    <row r="47" spans="1:8" ht="13.8" x14ac:dyDescent="0.3">
      <c r="F47" s="20"/>
      <c r="G47" s="20"/>
      <c r="H47" s="20"/>
    </row>
    <row r="48" spans="1:8" ht="13.8" x14ac:dyDescent="0.3">
      <c r="A48" s="20"/>
      <c r="B48" s="20"/>
      <c r="C48" s="20"/>
      <c r="D48" s="20"/>
      <c r="E48" s="20"/>
      <c r="F48" s="20"/>
      <c r="G48" s="20"/>
      <c r="H48" s="20"/>
    </row>
  </sheetData>
  <mergeCells count="2">
    <mergeCell ref="G3:I3"/>
    <mergeCell ref="K3:M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Enunciado</vt:lpstr>
      <vt:lpstr>Hoja diario A</vt:lpstr>
      <vt:lpstr>Opción A</vt:lpstr>
      <vt:lpstr>Hoja diario B</vt:lpstr>
      <vt:lpstr>Opción B</vt:lpstr>
    </vt:vector>
  </TitlesOfParts>
  <Company>aaa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Usuario</cp:lastModifiedBy>
  <cp:lastPrinted>2020-01-16T13:01:59Z</cp:lastPrinted>
  <dcterms:created xsi:type="dcterms:W3CDTF">2007-12-17T15:13:48Z</dcterms:created>
  <dcterms:modified xsi:type="dcterms:W3CDTF">2023-05-12T15:49:56Z</dcterms:modified>
</cp:coreProperties>
</file>