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Desktop\David\Inf + Ade\4 curso\1 cuatrimestre\Contabilidad de Gestion\Ejercicios\"/>
    </mc:Choice>
  </mc:AlternateContent>
  <xr:revisionPtr revIDLastSave="0" documentId="13_ncr:1_{3AB47441-0183-4F67-B7B0-C96235ADC525}" xr6:coauthVersionLast="47" xr6:coauthVersionMax="47" xr10:uidLastSave="{00000000-0000-0000-0000-000000000000}"/>
  <bookViews>
    <workbookView minimized="1" xWindow="1740" yWindow="336" windowWidth="17280" windowHeight="9072" xr2:uid="{00000000-000D-0000-FFFF-FFFF00000000}"/>
  </bookViews>
  <sheets>
    <sheet name="2.1." sheetId="1" r:id="rId1"/>
    <sheet name="2.2" sheetId="4" r:id="rId2"/>
    <sheet name="2.3." sheetId="5" r:id="rId3"/>
    <sheet name="2.4.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B17" i="1"/>
  <c r="C16" i="1"/>
  <c r="B16" i="1"/>
  <c r="E12" i="6"/>
  <c r="E11" i="6"/>
  <c r="D12" i="6"/>
  <c r="D11" i="6"/>
  <c r="C12" i="6"/>
  <c r="C11" i="6"/>
  <c r="I8" i="6"/>
  <c r="H8" i="6"/>
  <c r="L7" i="1"/>
  <c r="H4" i="6"/>
  <c r="I4" i="6" s="1"/>
  <c r="H3" i="6"/>
  <c r="I3" i="6" s="1"/>
  <c r="G6" i="1"/>
  <c r="L4" i="1"/>
  <c r="M4" i="1" s="1"/>
  <c r="L3" i="1"/>
  <c r="M3" i="1" s="1"/>
  <c r="F4" i="1"/>
  <c r="H4" i="1"/>
  <c r="F6" i="1"/>
  <c r="I2" i="5"/>
  <c r="I10" i="6" l="1"/>
  <c r="H9" i="6" s="1"/>
  <c r="H10" i="6"/>
  <c r="M8" i="1"/>
  <c r="L8" i="1"/>
  <c r="A52" i="1" a="1"/>
  <c r="A52" i="1" s="1"/>
  <c r="C51" i="1"/>
  <c r="A51" i="1" a="1"/>
  <c r="A51" i="1" s="1"/>
  <c r="B52" i="1" l="1"/>
  <c r="B51" i="1"/>
  <c r="I2" i="6"/>
  <c r="L6" i="1" l="1"/>
  <c r="M6" i="1"/>
</calcChain>
</file>

<file path=xl/sharedStrings.xml><?xml version="1.0" encoding="utf-8"?>
<sst xmlns="http://schemas.openxmlformats.org/spreadsheetml/2006/main" count="97" uniqueCount="63">
  <si>
    <t>MES</t>
  </si>
  <si>
    <t>C. I. F.</t>
  </si>
  <si>
    <t>HORAS M.O.D.</t>
  </si>
  <si>
    <t>b</t>
  </si>
  <si>
    <t>a</t>
  </si>
  <si>
    <t>R2</t>
  </si>
  <si>
    <t>Max</t>
  </si>
  <si>
    <t>Min</t>
  </si>
  <si>
    <t>HMOD</t>
  </si>
  <si>
    <t>CIF</t>
  </si>
  <si>
    <t>COSTES DE MANTENIMIENTO</t>
  </si>
  <si>
    <t>HORAS MAQUINA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</si>
  <si>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</si>
  <si>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</si>
  <si>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</si>
  <si>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</si>
  <si>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</si>
  <si>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</si>
  <si>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</si>
  <si>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</si>
  <si>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</si>
  <si>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</si>
  <si>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</si>
  <si>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</si>
  <si>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MÍNIMO CUADRADO</t>
  </si>
  <si>
    <t>VALORES EXTREMOS</t>
  </si>
  <si>
    <t>H-M</t>
  </si>
  <si>
    <t>Costes de mantenimiento</t>
  </si>
  <si>
    <t>Junio de 20X0</t>
  </si>
  <si>
    <t>Julio de 20X0</t>
  </si>
  <si>
    <t>Agosto de 20X0</t>
  </si>
  <si>
    <t>Septiembre de 20X0</t>
  </si>
  <si>
    <t>Octubre de 20X0</t>
  </si>
  <si>
    <t>Noviembre de 20X0</t>
  </si>
  <si>
    <t>Diciembre de 20X0</t>
  </si>
  <si>
    <t>Enero de 20X1</t>
  </si>
  <si>
    <t>Febrero de 20X1</t>
  </si>
  <si>
    <t>Marzo de 20X1</t>
  </si>
  <si>
    <t>Abril de 20X1</t>
  </si>
  <si>
    <t>Mayo de 20X1</t>
  </si>
  <si>
    <t>Costes del lugar de impregnación</t>
  </si>
  <si>
    <t>Metros cuadrados de tejido tratado</t>
  </si>
  <si>
    <t>M2</t>
  </si>
  <si>
    <t>Coste variable de impregnación (2 m2)</t>
  </si>
  <si>
    <t>Mes</t>
  </si>
  <si>
    <t>Costes del lugar</t>
  </si>
  <si>
    <t>Horas-máquina aplicadas</t>
  </si>
  <si>
    <t>enero</t>
  </si>
  <si>
    <t>febrero</t>
  </si>
  <si>
    <t>marzo</t>
  </si>
  <si>
    <t>abril</t>
  </si>
  <si>
    <t>mayo</t>
  </si>
  <si>
    <t>junio</t>
  </si>
  <si>
    <t>Previsiones</t>
  </si>
  <si>
    <t>Producción</t>
  </si>
  <si>
    <t>Consumo unitario</t>
  </si>
  <si>
    <t>Horas-máquina</t>
  </si>
  <si>
    <t>Coste previsto</t>
  </si>
  <si>
    <t>CIF (Y) = 136.500,64 + 25,64 * Horas de mano de obra(X)</t>
  </si>
  <si>
    <t>y = 25,643x + 136501</t>
  </si>
  <si>
    <t>0 horas</t>
  </si>
  <si>
    <t>X_MEDIA</t>
  </si>
  <si>
    <t>Y_MEDIA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</si>
</sst>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#,##0\ &quot;€&quot;;[Red]\-#,##0\ &quot;€&quot;"/>
    <numFmt numFmtId="164" formatCode="#,##0.00\ &quot;€&quot;"/>
    <numFmt numFmtId="165" formatCode="#,##0\ &quot;€&quot;"/>
    <numFmt numFmtId="166" formatCode="#,##0\ &quot;horas&quot;"/>
    <numFmt numFmtId="167" formatCode="#,##0\ &quot;h-m&quot;"/>
    <numFmt numFmtId="168" formatCode="#,##0\ &quot;m2&quot;"/>
    <numFmt numFmtId="169" formatCode="#,##0.00\ &quot;€/m2&quot;"/>
    <numFmt numFmtId="170" formatCode="#,##0.00\ &quot;€/h-m&quot;"/>
    <numFmt numFmtId="171" formatCode="#,##0\ &quot;u.c.&quot;"/>
    <numFmt numFmtId="172" formatCode="#,##0.00\ &quot;h-m/u.c.&quot;"/>
    <numFmt numFmtId="173" formatCode="#,##0.00\ &quot;€/HMOD&quot;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6" fillId="2" borderId="0" xfId="0" applyFont="1" applyFill="1" applyAlignment="1">
      <alignment horizontal="center" vertical="center" wrapText="1"/>
    </xf>
    <xf numFmtId="0" fontId="4" fillId="0" borderId="0" xfId="0" applyFont="1"/>
    <xf numFmtId="0" fontId="4" fillId="2" borderId="0" xfId="0" applyFont="1" applyFill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166" fontId="4" fillId="2" borderId="0" xfId="0" applyNumberFormat="1" applyFont="1" applyFill="1" applyAlignment="1">
      <alignment horizontal="center" vertical="center" wrapText="1"/>
    </xf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6" fontId="4" fillId="5" borderId="1" xfId="0" applyNumberFormat="1" applyFont="1" applyFill="1" applyBorder="1"/>
    <xf numFmtId="164" fontId="4" fillId="5" borderId="1" xfId="0" applyNumberFormat="1" applyFont="1" applyFill="1" applyBorder="1"/>
    <xf numFmtId="164" fontId="4" fillId="3" borderId="1" xfId="0" applyNumberFormat="1" applyFont="1" applyFill="1" applyBorder="1"/>
    <xf numFmtId="10" fontId="4" fillId="3" borderId="1" xfId="0" applyNumberFormat="1" applyFont="1" applyFill="1" applyBorder="1"/>
    <xf numFmtId="0" fontId="4" fillId="5" borderId="0" xfId="0" applyFont="1" applyFill="1" applyBorder="1" applyAlignment="1">
      <alignment horizontal="center"/>
    </xf>
    <xf numFmtId="164" fontId="4" fillId="5" borderId="0" xfId="0" applyNumberFormat="1" applyFont="1" applyFill="1"/>
    <xf numFmtId="0" fontId="4" fillId="5" borderId="0" xfId="0" applyFont="1" applyFill="1" applyAlignment="1">
      <alignment horizontal="center"/>
    </xf>
    <xf numFmtId="173" fontId="4" fillId="5" borderId="0" xfId="0" applyNumberFormat="1" applyFont="1" applyFill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7" fillId="2" borderId="0" xfId="0" applyFont="1" applyFill="1" applyAlignment="1">
      <alignment horizontal="center" vertical="center" wrapText="1"/>
    </xf>
    <xf numFmtId="167" fontId="4" fillId="2" borderId="0" xfId="0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167" fontId="4" fillId="5" borderId="1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168" fontId="4" fillId="0" borderId="1" xfId="0" applyNumberFormat="1" applyFont="1" applyBorder="1" applyAlignment="1">
      <alignment horizontal="center" vertical="center" wrapText="1"/>
    </xf>
    <xf numFmtId="168" fontId="4" fillId="5" borderId="1" xfId="0" applyNumberFormat="1" applyFont="1" applyFill="1" applyBorder="1"/>
    <xf numFmtId="169" fontId="4" fillId="5" borderId="0" xfId="0" applyNumberFormat="1" applyFont="1" applyFill="1"/>
    <xf numFmtId="164" fontId="8" fillId="6" borderId="0" xfId="0" applyNumberFormat="1" applyFont="1" applyFill="1"/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6" fontId="4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70" fontId="4" fillId="5" borderId="0" xfId="0" applyNumberFormat="1" applyFont="1" applyFill="1"/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/>
    <xf numFmtId="0" fontId="5" fillId="5" borderId="1" xfId="0" applyFont="1" applyFill="1" applyBorder="1"/>
    <xf numFmtId="0" fontId="4" fillId="0" borderId="1" xfId="0" applyFont="1" applyFill="1" applyBorder="1" applyAlignment="1">
      <alignment vertical="center"/>
    </xf>
    <xf numFmtId="171" fontId="4" fillId="0" borderId="1" xfId="0" applyNumberFormat="1" applyFont="1" applyBorder="1" applyAlignment="1">
      <alignment horizontal="center" vertical="center"/>
    </xf>
    <xf numFmtId="172" fontId="4" fillId="0" borderId="1" xfId="0" applyNumberFormat="1" applyFont="1" applyBorder="1"/>
    <xf numFmtId="167" fontId="4" fillId="0" borderId="1" xfId="0" applyNumberFormat="1" applyFont="1" applyBorder="1"/>
    <xf numFmtId="164" fontId="5" fillId="6" borderId="1" xfId="0" applyNumberFormat="1" applyFont="1" applyFill="1" applyBorder="1"/>
    <xf numFmtId="0" fontId="4" fillId="0" borderId="6" xfId="0" applyFont="1" applyBorder="1"/>
    <xf numFmtId="172" fontId="4" fillId="0" borderId="5" xfId="0" applyNumberFormat="1" applyFont="1" applyBorder="1"/>
    <xf numFmtId="0" fontId="3" fillId="0" borderId="0" xfId="0" applyFont="1"/>
    <xf numFmtId="0" fontId="2" fillId="3" borderId="2" xfId="0" applyFont="1" applyFill="1" applyBorder="1"/>
    <xf numFmtId="166" fontId="4" fillId="5" borderId="0" xfId="0" applyNumberFormat="1" applyFont="1" applyFill="1"/>
    <xf numFmtId="164" fontId="4" fillId="3" borderId="0" xfId="0" applyNumberFormat="1" applyFont="1" applyFill="1" applyBorder="1"/>
    <xf numFmtId="10" fontId="4" fillId="3" borderId="0" xfId="0" applyNumberFormat="1" applyFont="1" applyFill="1" applyBorder="1"/>
    <xf numFmtId="164" fontId="4" fillId="5" borderId="0" xfId="0" applyNumberFormat="1" applyFont="1" applyFill="1" applyBorder="1"/>
    <xf numFmtId="166" fontId="2" fillId="5" borderId="0" xfId="0" applyNumberFormat="1" applyFont="1" applyFill="1" applyBorder="1"/>
    <xf numFmtId="167" fontId="4" fillId="5" borderId="0" xfId="0" applyNumberFormat="1" applyFont="1" applyFill="1"/>
    <xf numFmtId="167" fontId="4" fillId="5" borderId="0" xfId="0" applyNumberFormat="1" applyFont="1" applyFill="1" applyBorder="1"/>
    <xf numFmtId="0" fontId="2" fillId="0" borderId="0" xfId="0" applyFont="1"/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CIF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41338582677166E-2"/>
                  <c:y val="-4.69451735199766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'2.1.'!$C$2:$C$14</c:f>
              <c:numCache>
                <c:formatCode>#,##0\ "horas"</c:formatCode>
                <c:ptCount val="13"/>
                <c:pt idx="0">
                  <c:v>2000</c:v>
                </c:pt>
                <c:pt idx="1">
                  <c:v>2500</c:v>
                </c:pt>
                <c:pt idx="2">
                  <c:v>3000</c:v>
                </c:pt>
                <c:pt idx="4">
                  <c:v>3300</c:v>
                </c:pt>
                <c:pt idx="5">
                  <c:v>4100</c:v>
                </c:pt>
                <c:pt idx="6">
                  <c:v>5000</c:v>
                </c:pt>
                <c:pt idx="7">
                  <c:v>6000</c:v>
                </c:pt>
                <c:pt idx="8">
                  <c:v>5000</c:v>
                </c:pt>
                <c:pt idx="9">
                  <c:v>4500</c:v>
                </c:pt>
                <c:pt idx="10">
                  <c:v>4000</c:v>
                </c:pt>
                <c:pt idx="11">
                  <c:v>3500</c:v>
                </c:pt>
                <c:pt idx="12">
                  <c:v>3000</c:v>
                </c:pt>
              </c:numCache>
            </c:numRef>
          </c:xVal>
          <c:yVal>
            <c:numRef>
              <c:f>'2.1.'!$D$2:$D$14</c:f>
              <c:numCache>
                <c:formatCode>#,##0\ "€"</c:formatCode>
                <c:ptCount val="13"/>
                <c:pt idx="0">
                  <c:v>190000</c:v>
                </c:pt>
                <c:pt idx="1">
                  <c:v>200000</c:v>
                </c:pt>
                <c:pt idx="2">
                  <c:v>220000</c:v>
                </c:pt>
                <c:pt idx="4">
                  <c:v>230000</c:v>
                </c:pt>
                <c:pt idx="5">
                  <c:v>250000</c:v>
                </c:pt>
                <c:pt idx="6">
                  <c:v>260000</c:v>
                </c:pt>
                <c:pt idx="7">
                  <c:v>290000</c:v>
                </c:pt>
                <c:pt idx="8">
                  <c:v>270000</c:v>
                </c:pt>
                <c:pt idx="9">
                  <c:v>250000</c:v>
                </c:pt>
                <c:pt idx="10">
                  <c:v>240000</c:v>
                </c:pt>
                <c:pt idx="11">
                  <c:v>210000</c:v>
                </c:pt>
                <c:pt idx="12">
                  <c:v>205000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D-4F4A-9B24-CC217E05C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488128"/>
        <c:axId val="1290500192"/>
      </c:scatterChart>
      <c:valAx>
        <c:axId val="129048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hora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0500192"/>
        <c:crosses val="autoZero"/>
        <c:crossBetween val="midCat"/>
      </c:valAx>
      <c:valAx>
        <c:axId val="12905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048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7702559055118111"/>
          <c:y val="0.17171296296296298"/>
          <c:w val="0.7738562992125984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Hola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'2.1.'!$L$3:$L$5</c:f>
              <c:strCache>
                <c:ptCount val="3"/>
                <c:pt idx="0">
                  <c:v>6.000 horas</c:v>
                </c:pt>
                <c:pt idx="1">
                  <c:v>2.000 horas</c:v>
                </c:pt>
                <c:pt idx="2">
                  <c:v>0 horas</c:v>
                </c:pt>
              </c:strCache>
            </c:strRef>
          </c:xVal>
          <c:yVal>
            <c:numRef>
              <c:f>'2.1.'!$M$3:$M$5</c:f>
              <c:numCache>
                <c:formatCode>#,##0.00\ "€"</c:formatCode>
                <c:ptCount val="3"/>
                <c:pt idx="0">
                  <c:v>290000</c:v>
                </c:pt>
                <c:pt idx="1">
                  <c:v>190000</c:v>
                </c:pt>
                <c:pt idx="2">
                  <c:v>140000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DC-437C-8FDC-17E526C8C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067568"/>
        <c:axId val="1235069648"/>
      </c:scatterChart>
      <c:valAx>
        <c:axId val="123506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5069648"/>
        <c:crosses val="autoZero"/>
        <c:crossBetween val="midCat"/>
      </c:valAx>
      <c:valAx>
        <c:axId val="123506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3506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'2.4.'!$H$3:$H$5</c:f>
              <c:numCache>
                <c:formatCode>#,##0\ "h-m"</c:formatCode>
                <c:ptCount val="3"/>
                <c:pt idx="0">
                  <c:v>1320</c:v>
                </c:pt>
                <c:pt idx="1">
                  <c:v>1000</c:v>
                </c:pt>
                <c:pt idx="2">
                  <c:v>0</c:v>
                </c:pt>
              </c:numCache>
            </c:numRef>
          </c:xVal>
          <c:yVal>
            <c:numRef>
              <c:f>'2.4.'!$I$3:$I$5</c:f>
              <c:numCache>
                <c:formatCode>#,##0.00\ "€"</c:formatCode>
                <c:ptCount val="3"/>
                <c:pt idx="0">
                  <c:v>1800</c:v>
                </c:pt>
                <c:pt idx="1">
                  <c:v>1400</c:v>
                </c:pt>
                <c:pt idx="2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7-49F5-8F20-FABFF5D2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638112"/>
        <c:axId val="1411639360"/>
      </c:scatterChart>
      <c:valAx>
        <c:axId val="141163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h-m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1639360"/>
        <c:crosses val="autoZero"/>
        <c:crossBetween val="midCat"/>
      </c:valAx>
      <c:valAx>
        <c:axId val="141163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1163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484909</xdr:colOff>
      <xdr:row>9</xdr:row>
      <xdr:rowOff>138546</xdr:rowOff>
    </xdr:from>
    <xdr:to>
      <xdr:col>9</xdr:col>
      <xdr:colOff>69273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0A50AB-D9B6-FDFB-99C3-9DB7B36FA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595745</xdr:colOff>
      <xdr:row>8</xdr:row>
      <xdr:rowOff>187037</xdr:rowOff>
    </xdr:from>
    <xdr:to>
      <xdr:col>13</xdr:col>
      <xdr:colOff>374072</xdr:colOff>
      <xdr:row>24</xdr:row>
      <xdr:rowOff>34637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AC948E-D3FD-4006-F46B-2B7AFA7D6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361122</xdr:colOff>
      <xdr:row>11</xdr:row>
      <xdr:rowOff>72887</xdr:rowOff>
    </xdr:from>
    <xdr:to>
      <xdr:col>9</xdr:col>
      <xdr:colOff>427383</xdr:colOff>
      <xdr:row>26</xdr:row>
      <xdr:rowOff>33130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782987-16AB-DD8D-2B2E-6956E116F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showGridLines="0" tabSelected="1" zoomScale="110" zoomScaleNormal="110" workbookViewId="0">
      <selection activeCell="D20" sqref="D20"/>
    </sheetView>
  </sheetViews>
  <sheetFormatPr baseColWidth="10" defaultColWidth="11" defaultRowHeight="14.4" x14ac:dyDescent="0.3"/>
  <cols>
    <col min="1" max="1" width="11.09765625" style="2" bestFit="1" customWidth="1"/>
    <col min="2" max="2" width="11.8984375" style="2" bestFit="1" customWidth="1"/>
    <col min="3" max="3" width="18.19921875" style="2" customWidth="1"/>
    <col min="4" max="4" width="11.09765625" style="2" bestFit="1" customWidth="1"/>
    <col min="5" max="5" width="11" style="2"/>
    <col min="6" max="6" width="11.19921875" style="2" bestFit="1" customWidth="1"/>
    <col min="7" max="7" width="12.69921875" style="2" bestFit="1" customWidth="1"/>
    <col min="8" max="8" width="19.5" style="2" customWidth="1"/>
    <col min="9" max="11" width="11" style="2"/>
    <col min="12" max="12" width="15.19921875" style="2" bestFit="1" customWidth="1"/>
    <col min="13" max="13" width="14.69921875" style="2" bestFit="1" customWidth="1"/>
    <col min="14" max="16384" width="11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1</v>
      </c>
      <c r="F1" s="60" t="s">
        <v>24</v>
      </c>
      <c r="G1" s="60"/>
      <c r="H1" s="60"/>
      <c r="K1" s="61" t="s">
        <v>25</v>
      </c>
      <c r="L1" s="61"/>
      <c r="M1" s="61"/>
    </row>
    <row r="2" spans="1:13" x14ac:dyDescent="0.3">
      <c r="A2" s="3">
        <v>1</v>
      </c>
      <c r="B2" s="4">
        <v>190000</v>
      </c>
      <c r="C2" s="5">
        <v>2000</v>
      </c>
      <c r="D2" s="4">
        <v>190000</v>
      </c>
      <c r="F2" s="6"/>
      <c r="G2" s="6"/>
      <c r="H2" s="6"/>
      <c r="K2" s="7"/>
      <c r="L2" s="8" t="s">
        <v>8</v>
      </c>
      <c r="M2" s="8" t="s">
        <v>9</v>
      </c>
    </row>
    <row r="3" spans="1:13" x14ac:dyDescent="0.3">
      <c r="A3" s="3">
        <v>2</v>
      </c>
      <c r="B3" s="4">
        <v>200000</v>
      </c>
      <c r="C3" s="5">
        <v>2500</v>
      </c>
      <c r="D3" s="4">
        <v>200000</v>
      </c>
      <c r="F3" s="9" t="s">
        <v>3</v>
      </c>
      <c r="G3" s="9" t="s">
        <v>4</v>
      </c>
      <c r="H3" s="9" t="s">
        <v>5</v>
      </c>
      <c r="K3" s="8" t="s">
        <v>6</v>
      </c>
      <c r="L3" s="10">
        <f>MAX(C2:C14)</f>
        <v>6000</v>
      </c>
      <c r="M3" s="11">
        <f>VLOOKUP(L3,C2:D14, 2,FALSE)</f>
        <v>290000</v>
      </c>
    </row>
    <row r="4" spans="1:13" x14ac:dyDescent="0.3">
      <c r="A4" s="3">
        <v>3</v>
      </c>
      <c r="B4" s="4">
        <v>220000</v>
      </c>
      <c r="C4" s="5">
        <v>3000</v>
      </c>
      <c r="D4" s="4">
        <v>220000</v>
      </c>
      <c r="F4" s="12" t="e">
        <f>LINEST(B2:B14,C2:C14)</f>
        <v>#VALUE!</v>
      </c>
      <c r="G4" s="12"/>
      <c r="H4" s="13">
        <f>RSQ(D2:D14,C2:C14)</f>
        <v>0.94340213442063992</v>
      </c>
      <c r="K4" s="8" t="s">
        <v>7</v>
      </c>
      <c r="L4" s="10">
        <f>MIN(C2:C14)</f>
        <v>2000</v>
      </c>
      <c r="M4" s="11">
        <f>VLOOKUP(L4,C2:D14,2,FALSE)</f>
        <v>190000</v>
      </c>
    </row>
    <row r="5" spans="1:13" x14ac:dyDescent="0.3">
      <c r="A5" s="3"/>
      <c r="B5" s="4"/>
      <c r="C5" s="5"/>
      <c r="D5" s="4"/>
      <c r="F5" s="53"/>
      <c r="G5" s="53"/>
      <c r="H5" s="54"/>
      <c r="K5" s="14"/>
      <c r="L5" s="56" t="s">
        <v>60</v>
      </c>
      <c r="M5" s="55">
        <v>140000</v>
      </c>
    </row>
    <row r="6" spans="1:13" x14ac:dyDescent="0.3">
      <c r="A6" s="3">
        <v>4</v>
      </c>
      <c r="B6" s="4">
        <v>230000</v>
      </c>
      <c r="C6" s="5">
        <v>3300</v>
      </c>
      <c r="D6" s="4">
        <v>230000</v>
      </c>
      <c r="F6" s="6">
        <f>SLOPE(D2:D14,C2:C14)</f>
        <v>25.642533176549637</v>
      </c>
      <c r="G6" s="6">
        <f>INTERCEPT(D2:D14,C2:C14)</f>
        <v>136500.64393303098</v>
      </c>
      <c r="H6" s="6"/>
      <c r="K6" s="14" t="s">
        <v>4</v>
      </c>
      <c r="L6" s="52">
        <f>M3-L3*L7</f>
        <v>140000</v>
      </c>
      <c r="M6" s="15">
        <f>M4-L4*L7</f>
        <v>140000</v>
      </c>
    </row>
    <row r="7" spans="1:13" ht="15" thickBot="1" x14ac:dyDescent="0.35">
      <c r="A7" s="3">
        <v>5</v>
      </c>
      <c r="B7" s="4">
        <v>250000</v>
      </c>
      <c r="C7" s="5">
        <v>4100</v>
      </c>
      <c r="D7" s="4">
        <v>250000</v>
      </c>
      <c r="F7" s="6"/>
      <c r="G7" s="6"/>
      <c r="H7" s="6"/>
      <c r="K7" s="16" t="s">
        <v>3</v>
      </c>
      <c r="L7" s="15">
        <f>M8/L8</f>
        <v>25</v>
      </c>
      <c r="M7" s="17"/>
    </row>
    <row r="8" spans="1:13" ht="15" thickBot="1" x14ac:dyDescent="0.35">
      <c r="A8" s="3">
        <v>6</v>
      </c>
      <c r="B8" s="4">
        <v>260000</v>
      </c>
      <c r="C8" s="5">
        <v>5000</v>
      </c>
      <c r="D8" s="4">
        <v>260000</v>
      </c>
      <c r="F8" s="51" t="s">
        <v>58</v>
      </c>
      <c r="G8" s="19"/>
      <c r="H8" s="20"/>
      <c r="K8" s="7"/>
      <c r="L8" s="52">
        <f>L3-L4</f>
        <v>4000</v>
      </c>
      <c r="M8" s="15">
        <f>M3-M4</f>
        <v>100000</v>
      </c>
    </row>
    <row r="9" spans="1:13" ht="15" thickBot="1" x14ac:dyDescent="0.35">
      <c r="A9" s="3">
        <v>7</v>
      </c>
      <c r="B9" s="4">
        <v>290000</v>
      </c>
      <c r="C9" s="5">
        <v>6000</v>
      </c>
      <c r="D9" s="4">
        <v>290000</v>
      </c>
      <c r="K9" s="21" t="s">
        <v>59</v>
      </c>
      <c r="L9" s="22"/>
      <c r="M9" s="23"/>
    </row>
    <row r="10" spans="1:13" x14ac:dyDescent="0.3">
      <c r="A10" s="3">
        <v>8</v>
      </c>
      <c r="B10" s="4">
        <v>270000</v>
      </c>
      <c r="C10" s="5">
        <v>5000</v>
      </c>
      <c r="D10" s="4">
        <v>270000</v>
      </c>
    </row>
    <row r="11" spans="1:13" x14ac:dyDescent="0.3">
      <c r="A11" s="3">
        <v>9</v>
      </c>
      <c r="B11" s="4">
        <v>250000</v>
      </c>
      <c r="C11" s="5">
        <v>4500</v>
      </c>
      <c r="D11" s="4">
        <v>250000</v>
      </c>
    </row>
    <row r="12" spans="1:13" x14ac:dyDescent="0.3">
      <c r="A12" s="3">
        <v>10</v>
      </c>
      <c r="B12" s="4">
        <v>240000</v>
      </c>
      <c r="C12" s="5">
        <v>4000</v>
      </c>
      <c r="D12" s="4">
        <v>240000</v>
      </c>
    </row>
    <row r="13" spans="1:13" x14ac:dyDescent="0.3">
      <c r="A13" s="3">
        <v>11</v>
      </c>
      <c r="B13" s="4">
        <v>210000</v>
      </c>
      <c r="C13" s="5">
        <v>3500</v>
      </c>
      <c r="D13" s="4">
        <v>210000</v>
      </c>
    </row>
    <row r="14" spans="1:13" x14ac:dyDescent="0.3">
      <c r="A14" s="3">
        <v>12</v>
      </c>
      <c r="B14" s="4">
        <v>205000</v>
      </c>
      <c r="C14" s="5">
        <v>3000</v>
      </c>
      <c r="D14" s="4">
        <v>205000</v>
      </c>
    </row>
    <row r="16" spans="1:13" x14ac:dyDescent="0.3">
      <c r="B16" s="62">
        <f>SUM(B2:B14)</f>
        <v>2815000</v>
      </c>
      <c r="C16" s="63">
        <f>SUM(C2:C14)</f>
        <v>45900</v>
      </c>
    </row>
    <row r="17" spans="1:4" x14ac:dyDescent="0.3">
      <c r="A17" s="64" t="s">
        <v>61</v>
      </c>
      <c r="B17" s="62">
        <f>B16/12</f>
        <v>234583.33333333334</v>
      </c>
      <c r="C17" s="2">
        <f>C16/12</f>
        <v>3825</v>
      </c>
      <c r="D17" s="64" t="s">
        <v>62</v>
      </c>
    </row>
    <row r="50" spans="1:3" x14ac:dyDescent="0.3">
      <c r="A50" s="50" t="s">
        <v>3</v>
      </c>
      <c r="B50" s="50" t="s">
        <v>4</v>
      </c>
      <c r="C50" s="50" t="s">
        <v>5</v>
      </c>
    </row>
    <row r="51" spans="1:3" x14ac:dyDescent="0.3">
      <c r="A51" s="2" t="e">
        <f t="array" ref="A51:B51">LINEST(B2:B14,C2:C14)</f>
        <v>#VALUE!</v>
      </c>
      <c r="B51" s="2" t="e">
        <v>#VALUE!</v>
      </c>
      <c r="C51" s="2">
        <f>RSQ(B2:B14,C2:C14)</f>
        <v>0.94340213442063992</v>
      </c>
    </row>
    <row r="52" spans="1:3" x14ac:dyDescent="0.3">
      <c r="A52" s="2" t="e">
        <f t="array" ref="A52:B52">LINEST(B2:B14,C2:C14)</f>
        <v>#VALUE!</v>
      </c>
      <c r="B52" s="2" t="e">
        <v>#VALUE!</v>
      </c>
    </row>
  </sheetData>
  <mergeCells count="2">
    <mergeCell ref="F1:H1"/>
    <mergeCell ref="K1:M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showGridLines="0" topLeftCell="E7" zoomScale="130" zoomScaleNormal="130" workbookViewId="0">
      <selection activeCell="K8" sqref="K8"/>
    </sheetView>
  </sheetViews>
  <sheetFormatPr baseColWidth="10" defaultColWidth="11" defaultRowHeight="14.4" x14ac:dyDescent="0.3"/>
  <cols>
    <col min="1" max="1" width="11" style="2"/>
    <col min="2" max="2" width="28.19921875" style="2" customWidth="1"/>
    <col min="3" max="3" width="18.19921875" style="2" customWidth="1"/>
    <col min="4" max="4" width="14.69921875" style="2" bestFit="1" customWidth="1"/>
    <col min="5" max="5" width="11" style="2"/>
    <col min="6" max="6" width="11.09765625" style="2" bestFit="1" customWidth="1"/>
    <col min="7" max="7" width="11.3984375" style="2" bestFit="1" customWidth="1"/>
    <col min="8" max="11" width="11" style="2"/>
    <col min="12" max="12" width="12" style="2" bestFit="1" customWidth="1"/>
    <col min="13" max="13" width="22" style="2" bestFit="1" customWidth="1"/>
    <col min="14" max="16384" width="11" style="2"/>
  </cols>
  <sheetData>
    <row r="1" spans="1:13" ht="28.8" x14ac:dyDescent="0.3">
      <c r="A1" s="24" t="s">
        <v>0</v>
      </c>
      <c r="B1" s="24" t="s">
        <v>10</v>
      </c>
      <c r="C1" s="24" t="s">
        <v>11</v>
      </c>
      <c r="D1" s="24" t="s">
        <v>10</v>
      </c>
      <c r="F1" s="60" t="s">
        <v>24</v>
      </c>
      <c r="G1" s="60"/>
      <c r="H1" s="60"/>
      <c r="K1" s="61" t="s">
        <v>25</v>
      </c>
      <c r="L1" s="61"/>
      <c r="M1" s="61"/>
    </row>
    <row r="2" spans="1:13" x14ac:dyDescent="0.3">
      <c r="A2" s="3" t="s">
        <v>12</v>
      </c>
      <c r="B2" s="4">
        <v>63500</v>
      </c>
      <c r="C2" s="25">
        <v>1500</v>
      </c>
      <c r="D2" s="4">
        <v>63500</v>
      </c>
      <c r="F2" s="6"/>
      <c r="G2" s="6"/>
      <c r="H2" s="6"/>
      <c r="K2" s="7"/>
      <c r="L2" s="8" t="s">
        <v>26</v>
      </c>
      <c r="M2" s="8" t="s">
        <v>27</v>
      </c>
    </row>
    <row r="3" spans="1:13" x14ac:dyDescent="0.3">
      <c r="A3" s="3" t="s">
        <v>13</v>
      </c>
      <c r="B3" s="4">
        <v>76250</v>
      </c>
      <c r="C3" s="25">
        <v>2500</v>
      </c>
      <c r="D3" s="4">
        <v>76250</v>
      </c>
      <c r="F3" s="26" t="s">
        <v>3</v>
      </c>
      <c r="G3" s="26" t="s">
        <v>4</v>
      </c>
      <c r="H3" s="26" t="s">
        <v>5</v>
      </c>
      <c r="K3" s="8" t="s">
        <v>6</v>
      </c>
      <c r="L3" s="27"/>
      <c r="M3" s="11"/>
    </row>
    <row r="4" spans="1:13" x14ac:dyDescent="0.3">
      <c r="A4" s="3" t="s">
        <v>14</v>
      </c>
      <c r="B4" s="4">
        <v>72750</v>
      </c>
      <c r="C4" s="25">
        <v>2250</v>
      </c>
      <c r="D4" s="4">
        <v>72750</v>
      </c>
      <c r="F4" s="12"/>
      <c r="G4" s="12"/>
      <c r="H4" s="13"/>
      <c r="K4" s="8" t="s">
        <v>7</v>
      </c>
      <c r="L4" s="27"/>
      <c r="M4" s="11"/>
    </row>
    <row r="5" spans="1:13" ht="15" thickBot="1" x14ac:dyDescent="0.35">
      <c r="A5" s="3" t="s">
        <v>15</v>
      </c>
      <c r="B5" s="4">
        <v>103500</v>
      </c>
      <c r="C5" s="25">
        <v>3500</v>
      </c>
      <c r="D5" s="4">
        <v>103500</v>
      </c>
      <c r="F5" s="6"/>
      <c r="G5" s="6"/>
      <c r="H5" s="6"/>
      <c r="K5" s="14" t="s">
        <v>4</v>
      </c>
      <c r="L5" s="7"/>
      <c r="M5" s="15"/>
    </row>
    <row r="6" spans="1:13" ht="15" thickBot="1" x14ac:dyDescent="0.35">
      <c r="A6" s="3" t="s">
        <v>16</v>
      </c>
      <c r="B6" s="4">
        <v>93750</v>
      </c>
      <c r="C6" s="25">
        <v>3000</v>
      </c>
      <c r="D6" s="4">
        <v>93750</v>
      </c>
      <c r="F6" s="18"/>
      <c r="G6" s="19"/>
      <c r="H6" s="20"/>
      <c r="K6" s="16" t="s">
        <v>3</v>
      </c>
      <c r="L6" s="7"/>
      <c r="M6" s="15"/>
    </row>
    <row r="7" spans="1:13" ht="15" thickBot="1" x14ac:dyDescent="0.35">
      <c r="A7" s="3" t="s">
        <v>17</v>
      </c>
      <c r="B7" s="4">
        <v>92000</v>
      </c>
      <c r="C7" s="25">
        <v>3100</v>
      </c>
      <c r="D7" s="4">
        <v>92000</v>
      </c>
      <c r="K7" s="7"/>
      <c r="L7" s="7"/>
      <c r="M7" s="7"/>
    </row>
    <row r="8" spans="1:13" ht="15" thickBot="1" x14ac:dyDescent="0.35">
      <c r="A8" s="3" t="s">
        <v>18</v>
      </c>
      <c r="B8" s="4">
        <v>89500</v>
      </c>
      <c r="C8" s="25">
        <v>3300</v>
      </c>
      <c r="D8" s="4">
        <v>89500</v>
      </c>
      <c r="K8" s="21"/>
      <c r="L8" s="23"/>
      <c r="M8" s="7"/>
    </row>
    <row r="9" spans="1:13" x14ac:dyDescent="0.3">
      <c r="A9" s="3" t="s">
        <v>19</v>
      </c>
      <c r="B9" s="4">
        <v>71250</v>
      </c>
      <c r="C9" s="25">
        <v>2000</v>
      </c>
      <c r="D9" s="4">
        <v>71250</v>
      </c>
    </row>
    <row r="10" spans="1:13" x14ac:dyDescent="0.3">
      <c r="A10" s="3" t="s">
        <v>20</v>
      </c>
      <c r="B10" s="4">
        <v>67500</v>
      </c>
      <c r="C10" s="25">
        <v>1700</v>
      </c>
      <c r="D10" s="4">
        <v>67500</v>
      </c>
    </row>
    <row r="11" spans="1:13" x14ac:dyDescent="0.3">
      <c r="A11" s="3" t="s">
        <v>21</v>
      </c>
      <c r="B11" s="4">
        <v>75000</v>
      </c>
      <c r="C11" s="25">
        <v>2100</v>
      </c>
      <c r="D11" s="4">
        <v>75000</v>
      </c>
    </row>
    <row r="12" spans="1:13" x14ac:dyDescent="0.3">
      <c r="A12" s="3" t="s">
        <v>22</v>
      </c>
      <c r="B12" s="4">
        <v>89000</v>
      </c>
      <c r="C12" s="25">
        <v>2750</v>
      </c>
      <c r="D12" s="4">
        <v>89000</v>
      </c>
    </row>
    <row r="13" spans="1:13" x14ac:dyDescent="0.3">
      <c r="A13" s="3" t="s">
        <v>23</v>
      </c>
      <c r="B13" s="4">
        <v>94000</v>
      </c>
      <c r="C13" s="25">
        <v>2900</v>
      </c>
      <c r="D13" s="4">
        <v>94000</v>
      </c>
    </row>
  </sheetData>
  <mergeCells count="2">
    <mergeCell ref="F1:H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C901-32D8-41B4-9098-4E8470F636FE}">
  <dimension ref="A1:I13"/>
  <sheetViews>
    <sheetView workbookViewId="0">
      <selection activeCell="I8" sqref="I8"/>
    </sheetView>
  </sheetViews>
  <sheetFormatPr baseColWidth="10" defaultColWidth="11" defaultRowHeight="14.4" x14ac:dyDescent="0.3"/>
  <cols>
    <col min="1" max="1" width="18" style="2" customWidth="1"/>
    <col min="2" max="2" width="16.59765625" style="2" customWidth="1"/>
    <col min="3" max="3" width="11" style="2"/>
    <col min="4" max="4" width="14.09765625" style="2" customWidth="1"/>
    <col min="5" max="6" width="11" style="2"/>
    <col min="7" max="7" width="32.8984375" style="2" bestFit="1" customWidth="1"/>
    <col min="8" max="8" width="9.5" style="2" bestFit="1" customWidth="1"/>
    <col min="9" max="9" width="28.5" style="2" bestFit="1" customWidth="1"/>
    <col min="10" max="16384" width="11" style="2"/>
  </cols>
  <sheetData>
    <row r="1" spans="1:9" ht="43.2" x14ac:dyDescent="0.3">
      <c r="A1" s="28" t="s">
        <v>0</v>
      </c>
      <c r="B1" s="28" t="s">
        <v>40</v>
      </c>
      <c r="C1" s="28" t="s">
        <v>41</v>
      </c>
      <c r="D1" s="28" t="s">
        <v>40</v>
      </c>
      <c r="G1" s="61" t="s">
        <v>25</v>
      </c>
      <c r="H1" s="61"/>
      <c r="I1" s="61"/>
    </row>
    <row r="2" spans="1:9" x14ac:dyDescent="0.3">
      <c r="A2" s="29" t="s">
        <v>28</v>
      </c>
      <c r="B2" s="30">
        <v>840000</v>
      </c>
      <c r="C2" s="31">
        <v>20000</v>
      </c>
      <c r="D2" s="30">
        <v>840000</v>
      </c>
      <c r="G2" s="7"/>
      <c r="H2" s="8" t="s">
        <v>42</v>
      </c>
      <c r="I2" s="8" t="str">
        <f>B1</f>
        <v>Costes del lugar de impregnación</v>
      </c>
    </row>
    <row r="3" spans="1:9" x14ac:dyDescent="0.3">
      <c r="A3" s="29" t="s">
        <v>29</v>
      </c>
      <c r="B3" s="30">
        <v>990000</v>
      </c>
      <c r="C3" s="31">
        <v>25000</v>
      </c>
      <c r="D3" s="30">
        <v>990000</v>
      </c>
      <c r="G3" s="8" t="s">
        <v>6</v>
      </c>
      <c r="H3" s="32"/>
      <c r="I3" s="11"/>
    </row>
    <row r="4" spans="1:9" x14ac:dyDescent="0.3">
      <c r="A4" s="29" t="s">
        <v>30</v>
      </c>
      <c r="B4" s="30">
        <v>895000</v>
      </c>
      <c r="C4" s="31">
        <v>22000</v>
      </c>
      <c r="D4" s="30">
        <v>895000</v>
      </c>
      <c r="G4" s="8" t="s">
        <v>7</v>
      </c>
      <c r="H4" s="32"/>
      <c r="I4" s="11"/>
    </row>
    <row r="5" spans="1:9" x14ac:dyDescent="0.3">
      <c r="A5" s="29" t="s">
        <v>31</v>
      </c>
      <c r="B5" s="30">
        <v>900000</v>
      </c>
      <c r="C5" s="31">
        <v>23000</v>
      </c>
      <c r="D5" s="30">
        <v>900000</v>
      </c>
      <c r="G5" s="14" t="s">
        <v>4</v>
      </c>
      <c r="H5" s="7"/>
      <c r="I5" s="15"/>
    </row>
    <row r="6" spans="1:9" x14ac:dyDescent="0.3">
      <c r="A6" s="29" t="s">
        <v>32</v>
      </c>
      <c r="B6" s="30">
        <v>815000</v>
      </c>
      <c r="C6" s="31">
        <v>20000</v>
      </c>
      <c r="D6" s="30">
        <v>815000</v>
      </c>
      <c r="G6" s="16" t="s">
        <v>3</v>
      </c>
      <c r="H6" s="7"/>
      <c r="I6" s="33"/>
    </row>
    <row r="7" spans="1:9" ht="15" thickBot="1" x14ac:dyDescent="0.35">
      <c r="A7" s="29" t="s">
        <v>33</v>
      </c>
      <c r="B7" s="30">
        <v>755000</v>
      </c>
      <c r="C7" s="31">
        <v>19000</v>
      </c>
      <c r="D7" s="30">
        <v>755000</v>
      </c>
      <c r="G7" s="7"/>
      <c r="H7" s="7"/>
      <c r="I7" s="7"/>
    </row>
    <row r="8" spans="1:9" ht="15" thickBot="1" x14ac:dyDescent="0.35">
      <c r="A8" s="29" t="s">
        <v>34</v>
      </c>
      <c r="B8" s="30">
        <v>705000</v>
      </c>
      <c r="C8" s="31">
        <v>14000</v>
      </c>
      <c r="D8" s="30">
        <v>705000</v>
      </c>
      <c r="G8" s="21" t="s">
        <v>43</v>
      </c>
      <c r="H8" s="23"/>
      <c r="I8" s="34"/>
    </row>
    <row r="9" spans="1:9" x14ac:dyDescent="0.3">
      <c r="A9" s="29" t="s">
        <v>35</v>
      </c>
      <c r="B9" s="30">
        <v>645000</v>
      </c>
      <c r="C9" s="31">
        <v>10000</v>
      </c>
      <c r="D9" s="30">
        <v>645000</v>
      </c>
    </row>
    <row r="10" spans="1:9" x14ac:dyDescent="0.3">
      <c r="A10" s="29" t="s">
        <v>36</v>
      </c>
      <c r="B10" s="30">
        <v>690000</v>
      </c>
      <c r="C10" s="31">
        <v>12000</v>
      </c>
      <c r="D10" s="30">
        <v>690000</v>
      </c>
    </row>
    <row r="11" spans="1:9" x14ac:dyDescent="0.3">
      <c r="A11" s="29" t="s">
        <v>37</v>
      </c>
      <c r="B11" s="30">
        <v>750000</v>
      </c>
      <c r="C11" s="31">
        <v>17000</v>
      </c>
      <c r="D11" s="30">
        <v>750000</v>
      </c>
    </row>
    <row r="12" spans="1:9" x14ac:dyDescent="0.3">
      <c r="A12" s="29" t="s">
        <v>38</v>
      </c>
      <c r="B12" s="30">
        <v>715000</v>
      </c>
      <c r="C12" s="31">
        <v>16000</v>
      </c>
      <c r="D12" s="30">
        <v>715000</v>
      </c>
    </row>
    <row r="13" spans="1:9" x14ac:dyDescent="0.3">
      <c r="A13" s="29" t="s">
        <v>39</v>
      </c>
      <c r="B13" s="30">
        <v>780000</v>
      </c>
      <c r="C13" s="31">
        <v>19000</v>
      </c>
      <c r="D13" s="30">
        <v>780000</v>
      </c>
    </row>
  </sheetData>
  <mergeCells count="1">
    <mergeCell ref="G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1676-79DC-490E-AF36-E279A9841845}">
  <dimension ref="A1:I16"/>
  <sheetViews>
    <sheetView zoomScale="115" zoomScaleNormal="115" workbookViewId="0">
      <selection activeCell="E14" sqref="E14"/>
    </sheetView>
  </sheetViews>
  <sheetFormatPr baseColWidth="10" defaultColWidth="11" defaultRowHeight="14.4" x14ac:dyDescent="0.3"/>
  <cols>
    <col min="1" max="1" width="15.19921875" style="2" bestFit="1" customWidth="1"/>
    <col min="2" max="2" width="12.19921875" style="2" bestFit="1" customWidth="1"/>
    <col min="3" max="3" width="14.8984375" style="2" bestFit="1" customWidth="1"/>
    <col min="4" max="4" width="13.09765625" style="2" bestFit="1" customWidth="1"/>
    <col min="5" max="5" width="14.59765625" style="2" bestFit="1" customWidth="1"/>
    <col min="6" max="7" width="11" style="2"/>
    <col min="8" max="8" width="15.09765625" style="2" customWidth="1"/>
    <col min="9" max="9" width="21.8984375" style="2" bestFit="1" customWidth="1"/>
    <col min="10" max="16384" width="11" style="2"/>
  </cols>
  <sheetData>
    <row r="1" spans="1:9" ht="28.8" x14ac:dyDescent="0.3">
      <c r="A1" s="35" t="s">
        <v>44</v>
      </c>
      <c r="B1" s="35" t="s">
        <v>45</v>
      </c>
      <c r="C1" s="35" t="s">
        <v>46</v>
      </c>
      <c r="D1" s="35" t="s">
        <v>45</v>
      </c>
      <c r="G1" s="61" t="s">
        <v>25</v>
      </c>
      <c r="H1" s="61"/>
      <c r="I1" s="61"/>
    </row>
    <row r="2" spans="1:9" x14ac:dyDescent="0.3">
      <c r="A2" s="36" t="s">
        <v>47</v>
      </c>
      <c r="B2" s="37">
        <v>1600</v>
      </c>
      <c r="C2" s="38">
        <v>1120</v>
      </c>
      <c r="D2" s="37">
        <v>1600</v>
      </c>
      <c r="G2" s="7"/>
      <c r="H2" s="8" t="s">
        <v>26</v>
      </c>
      <c r="I2" s="8" t="str">
        <f>D1</f>
        <v>Costes del lugar</v>
      </c>
    </row>
    <row r="3" spans="1:9" x14ac:dyDescent="0.3">
      <c r="A3" s="36" t="s">
        <v>48</v>
      </c>
      <c r="B3" s="37">
        <v>1800</v>
      </c>
      <c r="C3" s="38">
        <v>1320</v>
      </c>
      <c r="D3" s="37">
        <v>1800</v>
      </c>
      <c r="G3" s="8" t="s">
        <v>6</v>
      </c>
      <c r="H3" s="27">
        <f>MAX(C2:C7)</f>
        <v>1320</v>
      </c>
      <c r="I3" s="11">
        <f>VLOOKUP(H3,C2:D7,2,FALSE)</f>
        <v>1800</v>
      </c>
    </row>
    <row r="4" spans="1:9" x14ac:dyDescent="0.3">
      <c r="A4" s="36" t="s">
        <v>49</v>
      </c>
      <c r="B4" s="37">
        <v>1400</v>
      </c>
      <c r="C4" s="38">
        <v>1000</v>
      </c>
      <c r="D4" s="37">
        <v>1400</v>
      </c>
      <c r="G4" s="8" t="s">
        <v>7</v>
      </c>
      <c r="H4" s="27">
        <f>MIN(C2:C7)</f>
        <v>1000</v>
      </c>
      <c r="I4" s="11">
        <f>VLOOKUP(H4,C2:D7,2,FALSE)</f>
        <v>1400</v>
      </c>
    </row>
    <row r="5" spans="1:9" x14ac:dyDescent="0.3">
      <c r="A5" s="36" t="s">
        <v>50</v>
      </c>
      <c r="B5" s="37">
        <v>1500</v>
      </c>
      <c r="C5" s="38">
        <v>1050</v>
      </c>
      <c r="D5" s="37">
        <v>1500</v>
      </c>
      <c r="G5" s="14"/>
      <c r="H5" s="27">
        <v>0</v>
      </c>
      <c r="I5" s="55">
        <v>150</v>
      </c>
    </row>
    <row r="6" spans="1:9" x14ac:dyDescent="0.3">
      <c r="A6" s="36" t="s">
        <v>51</v>
      </c>
      <c r="B6" s="37">
        <v>1520</v>
      </c>
      <c r="C6" s="38">
        <v>1080</v>
      </c>
      <c r="D6" s="37">
        <v>1520</v>
      </c>
      <c r="G6" s="14"/>
      <c r="H6" s="58"/>
      <c r="I6" s="55"/>
    </row>
    <row r="7" spans="1:9" x14ac:dyDescent="0.3">
      <c r="A7" s="36" t="s">
        <v>52</v>
      </c>
      <c r="B7" s="37">
        <v>1450</v>
      </c>
      <c r="C7" s="38">
        <v>1020</v>
      </c>
      <c r="D7" s="37">
        <v>1450</v>
      </c>
      <c r="G7" s="14"/>
      <c r="H7" s="58"/>
      <c r="I7" s="55"/>
    </row>
    <row r="8" spans="1:9" x14ac:dyDescent="0.3">
      <c r="G8" s="14" t="s">
        <v>4</v>
      </c>
      <c r="H8" s="15">
        <f>I3-H3*H9</f>
        <v>150</v>
      </c>
      <c r="I8" s="15">
        <f>I4-H4*H9</f>
        <v>150</v>
      </c>
    </row>
    <row r="9" spans="1:9" x14ac:dyDescent="0.3">
      <c r="G9" s="16" t="s">
        <v>3</v>
      </c>
      <c r="H9" s="15">
        <f>I10/H10</f>
        <v>1.25</v>
      </c>
      <c r="I9" s="39"/>
    </row>
    <row r="10" spans="1:9" ht="15" thickBot="1" x14ac:dyDescent="0.35">
      <c r="A10" s="40" t="s">
        <v>53</v>
      </c>
      <c r="B10" s="41" t="s">
        <v>54</v>
      </c>
      <c r="C10" s="41" t="s">
        <v>55</v>
      </c>
      <c r="D10" s="41" t="s">
        <v>56</v>
      </c>
      <c r="E10" s="42" t="s">
        <v>57</v>
      </c>
      <c r="G10" s="7"/>
      <c r="H10" s="57">
        <f>H3-H4</f>
        <v>320</v>
      </c>
      <c r="I10" s="15">
        <f>I3-I4</f>
        <v>400</v>
      </c>
    </row>
    <row r="11" spans="1:9" ht="15" thickBot="1" x14ac:dyDescent="0.35">
      <c r="A11" s="43" t="s">
        <v>20</v>
      </c>
      <c r="B11" s="44">
        <v>1100</v>
      </c>
      <c r="C11" s="45">
        <f>B16</f>
        <v>1.1000000000000001</v>
      </c>
      <c r="D11" s="46">
        <f>B11*C11</f>
        <v>1210</v>
      </c>
      <c r="E11" s="47">
        <f>$H$8+D11*$H$9</f>
        <v>1662.5</v>
      </c>
      <c r="G11" s="21"/>
      <c r="H11" s="23"/>
      <c r="I11" s="7"/>
    </row>
    <row r="12" spans="1:9" x14ac:dyDescent="0.3">
      <c r="A12" s="43" t="s">
        <v>21</v>
      </c>
      <c r="B12" s="44">
        <v>1150</v>
      </c>
      <c r="C12" s="45">
        <f>B16</f>
        <v>1.1000000000000001</v>
      </c>
      <c r="D12" s="46">
        <f>B12*C12</f>
        <v>1265</v>
      </c>
      <c r="E12" s="47">
        <f>$H$8+D12*$H$9</f>
        <v>1731.25</v>
      </c>
    </row>
    <row r="14" spans="1:9" x14ac:dyDescent="0.3">
      <c r="E14" s="59"/>
    </row>
    <row r="16" spans="1:9" x14ac:dyDescent="0.3">
      <c r="A16" s="48" t="s">
        <v>55</v>
      </c>
      <c r="B16" s="49">
        <v>1.1000000000000001</v>
      </c>
    </row>
  </sheetData>
  <mergeCells count="1"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2.1.</vt:lpstr>
      <vt:lpstr>2.2</vt:lpstr>
      <vt:lpstr>2.3.</vt:lpstr>
      <vt:lpstr>2.4.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Buendía Carrillo</dc:creator>
  <cp:lastModifiedBy>Usuario</cp:lastModifiedBy>
  <dcterms:created xsi:type="dcterms:W3CDTF">2012-06-25T08:07:13Z</dcterms:created>
  <dcterms:modified xsi:type="dcterms:W3CDTF">2022-11-03T18:01:30Z</dcterms:modified>
</cp:coreProperties>
</file>