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8_{38D12388-9ECD-7749-985B-5835F280C836}" xr6:coauthVersionLast="34" xr6:coauthVersionMax="34" xr10:uidLastSave="{00000000-0000-0000-0000-000000000000}"/>
  <bookViews>
    <workbookView xWindow="240" yWindow="460" windowWidth="14800" windowHeight="8020" activeTab="1" xr2:uid="{00000000-000D-0000-FFFF-FFFF00000000}"/>
  </bookViews>
  <sheets>
    <sheet name="CCTV y DCTV" sheetId="1" r:id="rId1"/>
    <sheet name="CCTV Varios tipos" sheetId="4" r:id="rId2"/>
    <sheet name="Ctrl CCTV y DCTV" sheetId="2" r:id="rId3"/>
    <sheet name="Controles Varios tipos" sheetId="5" r:id="rId4"/>
  </sheets>
  <calcPr calcId="162913"/>
</workbook>
</file>

<file path=xl/calcChain.xml><?xml version="1.0" encoding="utf-8"?>
<calcChain xmlns="http://schemas.openxmlformats.org/spreadsheetml/2006/main">
  <c r="G27" i="5" l="1"/>
  <c r="D16" i="5" l="1"/>
  <c r="D17" i="5"/>
  <c r="D18" i="5"/>
  <c r="M31" i="2"/>
  <c r="H25" i="1" s="1"/>
  <c r="H13" i="1" l="1"/>
  <c r="J27" i="5" l="1"/>
  <c r="J23" i="5"/>
  <c r="J24" i="5"/>
  <c r="J25" i="5"/>
  <c r="H11" i="4" s="1"/>
  <c r="J26" i="5"/>
  <c r="J22" i="5"/>
  <c r="G23" i="5"/>
  <c r="G24" i="5"/>
  <c r="G25" i="5"/>
  <c r="G26" i="5"/>
  <c r="D19" i="5" s="1"/>
  <c r="H12" i="4" s="1"/>
  <c r="G22" i="5"/>
  <c r="D15" i="5" s="1"/>
  <c r="H10" i="4" l="1"/>
  <c r="H9" i="4"/>
  <c r="H8" i="4"/>
  <c r="H16" i="4"/>
  <c r="H17" i="4" s="1"/>
  <c r="I25" i="1"/>
  <c r="I13" i="1"/>
  <c r="M28" i="2"/>
  <c r="J28" i="2"/>
  <c r="J12" i="2"/>
  <c r="M12" i="2"/>
  <c r="H14" i="4" l="1"/>
  <c r="H19" i="4" s="1"/>
  <c r="D20" i="5" s="1"/>
  <c r="H20" i="4" s="1"/>
  <c r="M15" i="2"/>
  <c r="H14" i="1" s="1"/>
  <c r="H26" i="1"/>
  <c r="F28" i="2"/>
  <c r="C25" i="1" s="1"/>
  <c r="C28" i="2"/>
  <c r="F31" i="2" s="1"/>
  <c r="F12" i="2"/>
  <c r="C12" i="2"/>
  <c r="F15" i="2" s="1"/>
  <c r="C13" i="1" l="1"/>
</calcChain>
</file>

<file path=xl/sharedStrings.xml><?xml version="1.0" encoding="utf-8"?>
<sst xmlns="http://schemas.openxmlformats.org/spreadsheetml/2006/main" count="179" uniqueCount="67">
  <si>
    <r>
      <t>Capital Final (C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</si>
  <si>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Caso 1: Desconocemos el capital final</t>
  </si>
  <si>
    <t>Caso 2: Desconocemos el capital inicial</t>
  </si>
  <si>
    <r>
      <t>Capital Final (C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</si>
  <si>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Caso 3: Desconocemos el tipo de interés</t>
  </si>
  <si>
    <r>
      <t>Capital Inicial (C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</si>
  <si>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Capital Inicial (C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</si>
  <si>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Tipo de interés (i)</t>
  </si>
  <si>
    <t>Anual</t>
  </si>
  <si>
    <t>Semestral</t>
  </si>
  <si>
    <t>Cuatrimestral</t>
  </si>
  <si>
    <t>Trimestral</t>
  </si>
  <si>
    <t>Bimestral</t>
  </si>
  <si>
    <t>Mensual</t>
  </si>
  <si>
    <t>Diario</t>
  </si>
  <si>
    <t>Contr busq</t>
  </si>
  <si>
    <t>Result busq</t>
  </si>
  <si>
    <t>Años</t>
  </si>
  <si>
    <t>Semestres</t>
  </si>
  <si>
    <t>Cuatrimestres</t>
  </si>
  <si>
    <t>Trimestres</t>
  </si>
  <si>
    <t>Bimestres</t>
  </si>
  <si>
    <t>Meses</t>
  </si>
  <si>
    <t>Días</t>
  </si>
  <si>
    <t>CAPITAL FINAL</t>
  </si>
  <si>
    <t>Periodo de tiempo (n)</t>
  </si>
  <si>
    <t>CAPITAL INICIAL</t>
  </si>
  <si>
    <t>TIPO INTERÉS</t>
  </si>
  <si>
    <t>Duración (n)</t>
  </si>
  <si>
    <t>DURACION</t>
  </si>
  <si>
    <t>Tipo de interés .......</t>
  </si>
  <si>
    <t>Duración en .........</t>
  </si>
  <si>
    <t>Caso 4: Desconocemos la duración de la operacion</t>
  </si>
  <si>
    <t>Tramo 1</t>
  </si>
  <si>
    <t>Tramo 2</t>
  </si>
  <si>
    <t>Tramo 3</t>
  </si>
  <si>
    <t>Tramo 4</t>
  </si>
  <si>
    <t>Tramo 5</t>
  </si>
  <si>
    <t>Tipo interés</t>
  </si>
  <si>
    <t>Duración</t>
  </si>
  <si>
    <t>Control 1</t>
  </si>
  <si>
    <t>Control 2</t>
  </si>
  <si>
    <t>Control 3</t>
  </si>
  <si>
    <t>Control 4</t>
  </si>
  <si>
    <t>Control 5</t>
  </si>
  <si>
    <t>Respuesta 1</t>
  </si>
  <si>
    <t>Respuesta 2</t>
  </si>
  <si>
    <t>Respuesta 3</t>
  </si>
  <si>
    <t>Respuesta 4</t>
  </si>
  <si>
    <t>Respuesta 5</t>
  </si>
  <si>
    <t>Tipo Interes</t>
  </si>
  <si>
    <r>
      <t>Depósito inicial (C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 =</t>
    </r>
  </si>
  <si>
    <r>
      <t>Cuantía Retirada (C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 =</t>
    </r>
  </si>
  <si>
    <t>Duración años depósito =</t>
  </si>
  <si>
    <t>Tipo anual depósito =</t>
  </si>
  <si>
    <t>Duracíón equivalente =</t>
  </si>
  <si>
    <t>Control 6</t>
  </si>
  <si>
    <t>Respuesta 6</t>
  </si>
  <si>
    <t>Tipo Equivalente =</t>
  </si>
  <si>
    <t>CAPITALIZACIÓN Y DESCUENTO COMPUESTO A TANTO VENCIDO</t>
  </si>
  <si>
    <t>Nominal con capitalización</t>
  </si>
  <si>
    <t>Compuesto</t>
  </si>
  <si>
    <t>Control nominal</t>
  </si>
  <si>
    <t>Resultado tipo</t>
  </si>
  <si>
    <t>Nom/Com</t>
  </si>
  <si>
    <t>CAPITALIZACIÓN COMPUESTA CON VARIOS TIPOS</t>
  </si>
  <si>
    <t>Nominales o compuestos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</si>
</sst>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0%"/>
    <numFmt numFmtId="165" formatCode="0.000%"/>
    <numFmt numFmtId="166" formatCode="0.000"/>
    <numFmt numFmtId="167" formatCode="_-* #,##0.0000000\ _€_-;\-* #,##0.00000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0" applyNumberFormat="1"/>
    <xf numFmtId="0" fontId="0" fillId="0" borderId="0" xfId="0" applyFont="1"/>
    <xf numFmtId="164" fontId="0" fillId="0" borderId="0" xfId="1" applyNumberFormat="1" applyFont="1"/>
    <xf numFmtId="10" fontId="0" fillId="0" borderId="0" xfId="1" applyNumberFormat="1" applyFont="1"/>
    <xf numFmtId="43" fontId="0" fillId="0" borderId="0" xfId="2" applyNumberFormat="1" applyFont="1"/>
    <xf numFmtId="44" fontId="0" fillId="0" borderId="0" xfId="3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165" fontId="0" fillId="0" borderId="0" xfId="1" applyNumberFormat="1" applyFont="1"/>
    <xf numFmtId="0" fontId="3" fillId="2" borderId="0" xfId="0" applyFont="1" applyFill="1"/>
    <xf numFmtId="0" fontId="0" fillId="2" borderId="0" xfId="0" applyFill="1"/>
    <xf numFmtId="166" fontId="0" fillId="0" borderId="0" xfId="0" applyNumberFormat="1"/>
    <xf numFmtId="167" fontId="0" fillId="0" borderId="0" xfId="2" applyNumberFormat="1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16" fmlaLink="'Ctrl CCTV y DCTV'!$C$11" fmlaRange="'Ctrl CCTV y DCTV'!$B$3:$B$9" noThreeD="1" sel="4" val="0"/>
</file>

<file path=xl/ctrlProps/ctrlProp10.xml><?xml version="1.0" encoding="utf-8"?>
<formControlPr xmlns="http://schemas.microsoft.com/office/spreadsheetml/2009/9/main" objectType="Drop" dropStyle="combo" dx="16" fmlaLink="'Ctrl CCTV y DCTV'!$F$30" fmlaRange="'Ctrl CCTV y DCTV'!$B$30:$B$31" noThreeD="1" sel="1" val="0"/>
</file>

<file path=xl/ctrlProps/ctrlProp11.xml><?xml version="1.0" encoding="utf-8"?>
<formControlPr xmlns="http://schemas.microsoft.com/office/spreadsheetml/2009/9/main" objectType="Drop" dropStyle="combo" dx="16" fmlaLink="'Ctrl CCTV y DCTV'!$M$14" fmlaRange="'Ctrl CCTV y DCTV'!$B$30:$B$31" noThreeD="1" sel="1" val="0"/>
</file>

<file path=xl/ctrlProps/ctrlProp12.xml><?xml version="1.0" encoding="utf-8"?>
<formControlPr xmlns="http://schemas.microsoft.com/office/spreadsheetml/2009/9/main" objectType="Drop" dropStyle="combo" dx="16" fmlaLink="'Ctrl CCTV y DCTV'!$M$30" fmlaRange="'Ctrl CCTV y DCTV'!$I$30:$I$31" noThreeD="1" sel="2" val="0"/>
</file>

<file path=xl/ctrlProps/ctrlProp13.xml><?xml version="1.0" encoding="utf-8"?>
<formControlPr xmlns="http://schemas.microsoft.com/office/spreadsheetml/2009/9/main" objectType="Drop" dropStyle="combo" dx="16" fmlaLink="'Controles Varios tipos'!$G$15" fmlaRange="'Controles Varios tipos'!$F$5:$F$11" noThreeD="1" sel="6" val="0"/>
</file>

<file path=xl/ctrlProps/ctrlProp14.xml><?xml version="1.0" encoding="utf-8"?>
<formControlPr xmlns="http://schemas.microsoft.com/office/spreadsheetml/2009/9/main" objectType="Drop" dropStyle="combo" dx="16" fmlaLink="'Controles Varios tipos'!$J$15" fmlaRange="'Controles Varios tipos'!$I$5:$I$11" noThreeD="1" sel="6" val="0"/>
</file>

<file path=xl/ctrlProps/ctrlProp15.xml><?xml version="1.0" encoding="utf-8"?>
<formControlPr xmlns="http://schemas.microsoft.com/office/spreadsheetml/2009/9/main" objectType="Drop" dropStyle="combo" dx="16" fmlaLink="'Controles Varios tipos'!$G$16" fmlaRange="'Controles Varios tipos'!$F$5:$F$11" noThreeD="1" sel="5" val="0"/>
</file>

<file path=xl/ctrlProps/ctrlProp16.xml><?xml version="1.0" encoding="utf-8"?>
<formControlPr xmlns="http://schemas.microsoft.com/office/spreadsheetml/2009/9/main" objectType="Drop" dropStyle="combo" dx="16" fmlaLink="'Controles Varios tipos'!$G$17" fmlaRange="'Controles Varios tipos'!$F$5:$F$11" noThreeD="1" sel="2" val="0"/>
</file>

<file path=xl/ctrlProps/ctrlProp17.xml><?xml version="1.0" encoding="utf-8"?>
<formControlPr xmlns="http://schemas.microsoft.com/office/spreadsheetml/2009/9/main" objectType="Drop" dropStyle="combo" dx="16" fmlaLink="'Controles Varios tipos'!$G$18" fmlaRange="'Controles Varios tipos'!$F$5:$F$11" noThreeD="1" sel="4" val="0"/>
</file>

<file path=xl/ctrlProps/ctrlProp18.xml><?xml version="1.0" encoding="utf-8"?>
<formControlPr xmlns="http://schemas.microsoft.com/office/spreadsheetml/2009/9/main" objectType="Drop" dropStyle="combo" dx="16" fmlaLink="'Controles Varios tipos'!$G$19" fmlaRange="'Controles Varios tipos'!$F$5:$F$11" noThreeD="1" sel="5" val="0"/>
</file>

<file path=xl/ctrlProps/ctrlProp19.xml><?xml version="1.0" encoding="utf-8"?>
<formControlPr xmlns="http://schemas.microsoft.com/office/spreadsheetml/2009/9/main" objectType="Drop" dropStyle="combo" dx="16" fmlaLink="'Controles Varios tipos'!$J$16" fmlaRange="'Controles Varios tipos'!$I$5:$I$11" noThreeD="1" sel="6" val="0"/>
</file>

<file path=xl/ctrlProps/ctrlProp2.xml><?xml version="1.0" encoding="utf-8"?>
<formControlPr xmlns="http://schemas.microsoft.com/office/spreadsheetml/2009/9/main" objectType="Drop" dropStyle="combo" dx="16" fmlaLink="'Ctrl CCTV y DCTV'!$F$11" fmlaRange="'Ctrl CCTV y DCTV'!$E$3:$E$9" noThreeD="1" sel="1" val="0"/>
</file>

<file path=xl/ctrlProps/ctrlProp20.xml><?xml version="1.0" encoding="utf-8"?>
<formControlPr xmlns="http://schemas.microsoft.com/office/spreadsheetml/2009/9/main" objectType="Drop" dropStyle="combo" dx="16" fmlaLink="'Controles Varios tipos'!$J$17" fmlaRange="'Controles Varios tipos'!$I$5:$I$11" noThreeD="1" sel="6" val="0"/>
</file>

<file path=xl/ctrlProps/ctrlProp21.xml><?xml version="1.0" encoding="utf-8"?>
<formControlPr xmlns="http://schemas.microsoft.com/office/spreadsheetml/2009/9/main" objectType="Drop" dropStyle="combo" dx="16" fmlaLink="'Controles Varios tipos'!$J$18" fmlaRange="'Controles Varios tipos'!$I$5:$I$11" noThreeD="1" sel="6" val="0"/>
</file>

<file path=xl/ctrlProps/ctrlProp22.xml><?xml version="1.0" encoding="utf-8"?>
<formControlPr xmlns="http://schemas.microsoft.com/office/spreadsheetml/2009/9/main" objectType="Drop" dropStyle="combo" dx="16" fmlaLink="'Controles Varios tipos'!$J$19" fmlaRange="'Controles Varios tipos'!$I$5:$I$11" noThreeD="1" sel="3" val="0"/>
</file>

<file path=xl/ctrlProps/ctrlProp23.xml><?xml version="1.0" encoding="utf-8"?>
<formControlPr xmlns="http://schemas.microsoft.com/office/spreadsheetml/2009/9/main" objectType="Drop" dropStyle="combo" dx="16" fmlaLink="'Controles Varios tipos'!$J$20" fmlaRange="'Controles Varios tipos'!$I$5:$I$11" noThreeD="1" sel="6" val="0"/>
</file>

<file path=xl/ctrlProps/ctrlProp24.xml><?xml version="1.0" encoding="utf-8"?>
<formControlPr xmlns="http://schemas.microsoft.com/office/spreadsheetml/2009/9/main" objectType="Drop" dropStyle="combo" dx="16" fmlaLink="'Controles Varios tipos'!$G$20" fmlaRange="'Controles Varios tipos'!$F$5:$F$11" noThreeD="1" sel="4" val="0"/>
</file>

<file path=xl/ctrlProps/ctrlProp25.xml><?xml version="1.0" encoding="utf-8"?>
<formControlPr xmlns="http://schemas.microsoft.com/office/spreadsheetml/2009/9/main" objectType="Drop" dropStyle="combo" dx="16" fmlaLink="'Controles Varios tipos'!$C$15" fmlaRange="'Controles Varios tipos'!$B$5:$B$6" noThreeD="1" sel="2" val="0"/>
</file>

<file path=xl/ctrlProps/ctrlProp26.xml><?xml version="1.0" encoding="utf-8"?>
<formControlPr xmlns="http://schemas.microsoft.com/office/spreadsheetml/2009/9/main" objectType="Drop" dropStyle="combo" dx="16" fmlaLink="'Controles Varios tipos'!$C$16" fmlaRange="'Controles Varios tipos'!$B$5:$B$6" noThreeD="1" sel="2" val="0"/>
</file>

<file path=xl/ctrlProps/ctrlProp27.xml><?xml version="1.0" encoding="utf-8"?>
<formControlPr xmlns="http://schemas.microsoft.com/office/spreadsheetml/2009/9/main" objectType="Drop" dropStyle="combo" dx="16" fmlaLink="'Controles Varios tipos'!$C$17" fmlaRange="'Controles Varios tipos'!$B$5:$B$6" noThreeD="1" sel="2" val="0"/>
</file>

<file path=xl/ctrlProps/ctrlProp28.xml><?xml version="1.0" encoding="utf-8"?>
<formControlPr xmlns="http://schemas.microsoft.com/office/spreadsheetml/2009/9/main" objectType="Drop" dropStyle="combo" dx="16" fmlaLink="'Controles Varios tipos'!$C$18" fmlaRange="'Controles Varios tipos'!$B$5:$B$6" noThreeD="1" sel="2" val="0"/>
</file>

<file path=xl/ctrlProps/ctrlProp29.xml><?xml version="1.0" encoding="utf-8"?>
<formControlPr xmlns="http://schemas.microsoft.com/office/spreadsheetml/2009/9/main" objectType="Drop" dropStyle="combo" dx="16" fmlaLink="'Controles Varios tipos'!$C$19" fmlaRange="'Controles Varios tipos'!$B$5:$B$6" noThreeD="1" sel="1" val="0"/>
</file>

<file path=xl/ctrlProps/ctrlProp3.xml><?xml version="1.0" encoding="utf-8"?>
<formControlPr xmlns="http://schemas.microsoft.com/office/spreadsheetml/2009/9/main" objectType="Drop" dropStyle="combo" dx="16" fmlaLink="'Ctrl CCTV y DCTV'!$C$27" fmlaRange="'Ctrl CCTV y DCTV'!$B$19:$B$25" noThreeD="1" sel="3" val="0"/>
</file>

<file path=xl/ctrlProps/ctrlProp30.xml><?xml version="1.0" encoding="utf-8"?>
<formControlPr xmlns="http://schemas.microsoft.com/office/spreadsheetml/2009/9/main" objectType="Drop" dropStyle="combo" dx="16" fmlaLink="'Controles Varios tipos'!$C$20" fmlaRange="'Controles Varios tipos'!$B$5:$B$6" noThreeD="1" sel="2" val="0"/>
</file>

<file path=xl/ctrlProps/ctrlProp4.xml><?xml version="1.0" encoding="utf-8"?>
<formControlPr xmlns="http://schemas.microsoft.com/office/spreadsheetml/2009/9/main" objectType="Drop" dropStyle="combo" dx="16" fmlaLink="'Ctrl CCTV y DCTV'!$F$27" fmlaRange="'Ctrl CCTV y DCTV'!$E$19:$E$25" noThreeD="1" sel="6" val="0"/>
</file>

<file path=xl/ctrlProps/ctrlProp5.xml><?xml version="1.0" encoding="utf-8"?>
<formControlPr xmlns="http://schemas.microsoft.com/office/spreadsheetml/2009/9/main" objectType="Drop" dropStyle="combo" dx="16" fmlaLink="'Ctrl CCTV y DCTV'!$M$11" fmlaRange="'Ctrl CCTV y DCTV'!$L$3:$L$9" noThreeD="1" sel="2" val="0"/>
</file>

<file path=xl/ctrlProps/ctrlProp6.xml><?xml version="1.0" encoding="utf-8"?>
<formControlPr xmlns="http://schemas.microsoft.com/office/spreadsheetml/2009/9/main" objectType="Drop" dropStyle="combo" dx="16" fmlaLink="'Ctrl CCTV y DCTV'!$J$27" fmlaRange="'Ctrl CCTV y DCTV'!$I$19:$I$25" noThreeD="1" sel="4" val="0"/>
</file>

<file path=xl/ctrlProps/ctrlProp7.xml><?xml version="1.0" encoding="utf-8"?>
<formControlPr xmlns="http://schemas.microsoft.com/office/spreadsheetml/2009/9/main" objectType="Drop" dropStyle="combo" dx="16" fmlaLink="'Ctrl CCTV y DCTV'!$J$11" fmlaRange="'Ctrl CCTV y DCTV'!$I$3:$I$9" noThreeD="1" sel="2" val="0"/>
</file>

<file path=xl/ctrlProps/ctrlProp8.xml><?xml version="1.0" encoding="utf-8"?>
<formControlPr xmlns="http://schemas.microsoft.com/office/spreadsheetml/2009/9/main" objectType="Drop" dropStyle="combo" dx="16" fmlaLink="'Ctrl CCTV y DCTV'!$M$27" fmlaRange="'Ctrl CCTV y DCTV'!$L$19:$L$25" noThreeD="1" sel="5" val="0"/>
</file>

<file path=xl/ctrlProps/ctrlProp9.xml><?xml version="1.0" encoding="utf-8"?>
<formControlPr xmlns="http://schemas.microsoft.com/office/spreadsheetml/2009/9/main" objectType="Drop" dropStyle="combo" dx="16" fmlaLink="'Ctrl CCTV y DCTV'!$F$14" fmlaRange="'Ctrl CCTV y DCTV'!$B$14:$B$15" noThreeD="1" sel="1" val="0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4</xdr:row>
      <xdr:rowOff>85725</xdr:rowOff>
    </xdr:from>
    <xdr:ext cx="29813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990600" y="1285875"/>
              <a:ext cx="2981325" cy="55245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(1+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990600" y="1285875"/>
              <a:ext cx="2981325" cy="55245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800" b="0" i="0">
                  <a:latin typeface="Cambria Math" panose="02040503050406030204" pitchFamily="18" charset="0"/>
                </a:rPr>
                <a:t>𝐶_𝑛=𝐶_0</a:t>
              </a:r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∙〖(1+𝑖)〗^𝑛</a:t>
              </a:r>
              <a:endParaRPr lang="es-ES" sz="28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9</xdr:row>
          <xdr:rowOff>25400</xdr:rowOff>
        </xdr:from>
        <xdr:to>
          <xdr:col>4</xdr:col>
          <xdr:colOff>1028700</xdr:colOff>
          <xdr:row>9</xdr:row>
          <xdr:rowOff>254000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10</xdr:row>
          <xdr:rowOff>25400</xdr:rowOff>
        </xdr:from>
        <xdr:to>
          <xdr:col>3</xdr:col>
          <xdr:colOff>1054100</xdr:colOff>
          <xdr:row>10</xdr:row>
          <xdr:rowOff>228600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276225</xdr:colOff>
      <xdr:row>16</xdr:row>
      <xdr:rowOff>47624</xdr:rowOff>
    </xdr:from>
    <xdr:ext cx="3209925" cy="6858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1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57250" y="3971924"/>
              <a:ext cx="3209925" cy="685801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(1+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5" name="1 CuadroTexto"/>
            <xdr:cNvSpPr txBox="1"/>
          </xdr:nvSpPr>
          <xdr:spPr>
            <a:xfrm>
              <a:off x="857250" y="3971924"/>
              <a:ext cx="3209925" cy="685801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800" b="0" i="0">
                  <a:latin typeface="Cambria Math" panose="02040503050406030204" pitchFamily="18" charset="0"/>
                </a:rPr>
                <a:t>𝐶_0=𝐶_𝑛</a:t>
              </a:r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∙〖(1+𝑖)〗^(−𝑛)</a:t>
              </a:r>
              <a:endParaRPr lang="es-ES" sz="28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21</xdr:row>
          <xdr:rowOff>25400</xdr:rowOff>
        </xdr:from>
        <xdr:to>
          <xdr:col>4</xdr:col>
          <xdr:colOff>1028700</xdr:colOff>
          <xdr:row>21</xdr:row>
          <xdr:rowOff>241300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22</xdr:row>
          <xdr:rowOff>50800</xdr:rowOff>
        </xdr:from>
        <xdr:to>
          <xdr:col>3</xdr:col>
          <xdr:colOff>1041400</xdr:colOff>
          <xdr:row>23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790575</xdr:colOff>
      <xdr:row>4</xdr:row>
      <xdr:rowOff>9526</xdr:rowOff>
    </xdr:from>
    <xdr:ext cx="2428875" cy="857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1 CuadroTexto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81775" y="1019176"/>
              <a:ext cx="2428875" cy="85725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ES" sz="28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ES" sz="28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28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2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ES" sz="28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ES" sz="2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ES" sz="28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s-ES" sz="28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ES" sz="2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ES" sz="28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s-ES" sz="28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f>
                        <m:fPr>
                          <m:type m:val="skw"/>
                          <m:ctrlPr>
                            <a:rPr lang="es-ES" sz="2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8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ES" sz="28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sup>
                  </m:sSup>
                </m:oMath>
              </a14:m>
              <a:r>
                <a:rPr lang="es-ES" sz="2800"/>
                <a:t>-1</a:t>
              </a:r>
            </a:p>
          </xdr:txBody>
        </xdr:sp>
      </mc:Choice>
      <mc:Fallback xmlns="">
        <xdr:sp macro="" textlink="">
          <xdr:nvSpPr>
            <xdr:cNvPr id="8" name="1 CuadroTexto"/>
            <xdr:cNvSpPr txBox="1"/>
          </xdr:nvSpPr>
          <xdr:spPr>
            <a:xfrm>
              <a:off x="6581775" y="1019176"/>
              <a:ext cx="2428875" cy="85725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800" b="0" i="0">
                  <a:latin typeface="Cambria Math" panose="02040503050406030204" pitchFamily="18" charset="0"/>
                </a:rPr>
                <a:t>𝑖=(𝐶_𝑛/𝐶_0 )^(1⁄𝑛)</a:t>
              </a:r>
              <a:r>
                <a:rPr lang="es-ES" sz="2800"/>
                <a:t>-1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10</xdr:row>
          <xdr:rowOff>12700</xdr:rowOff>
        </xdr:from>
        <xdr:to>
          <xdr:col>8</xdr:col>
          <xdr:colOff>1054100</xdr:colOff>
          <xdr:row>11</xdr:row>
          <xdr:rowOff>12700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1066800</xdr:colOff>
      <xdr:row>16</xdr:row>
      <xdr:rowOff>19050</xdr:rowOff>
    </xdr:from>
    <xdr:ext cx="1971675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1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858000" y="3943350"/>
              <a:ext cx="1971675" cy="95250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sz="20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sz="20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10" name="1 CuadroTexto"/>
            <xdr:cNvSpPr txBox="1"/>
          </xdr:nvSpPr>
          <xdr:spPr>
            <a:xfrm>
              <a:off x="6858000" y="3943350"/>
              <a:ext cx="1971675" cy="95250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000" b="0" i="0">
                  <a:latin typeface="Cambria Math" panose="02040503050406030204" pitchFamily="18" charset="0"/>
                </a:rPr>
                <a:t>𝑛=ln⁡(𝐶_𝑛/𝐶_0 )/ln⁡〖(1+𝑖)〗 </a:t>
              </a:r>
              <a:endParaRPr lang="es-ES" sz="20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22</xdr:row>
          <xdr:rowOff>12700</xdr:rowOff>
        </xdr:from>
        <xdr:to>
          <xdr:col>9</xdr:col>
          <xdr:colOff>1054100</xdr:colOff>
          <xdr:row>22</xdr:row>
          <xdr:rowOff>228600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13</xdr:row>
          <xdr:rowOff>25400</xdr:rowOff>
        </xdr:from>
        <xdr:to>
          <xdr:col>9</xdr:col>
          <xdr:colOff>1066800</xdr:colOff>
          <xdr:row>13</xdr:row>
          <xdr:rowOff>241300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25</xdr:row>
          <xdr:rowOff>25400</xdr:rowOff>
        </xdr:from>
        <xdr:to>
          <xdr:col>8</xdr:col>
          <xdr:colOff>1054100</xdr:colOff>
          <xdr:row>25</xdr:row>
          <xdr:rowOff>215900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9</xdr:row>
          <xdr:rowOff>25400</xdr:rowOff>
        </xdr:from>
        <xdr:to>
          <xdr:col>3</xdr:col>
          <xdr:colOff>1600200</xdr:colOff>
          <xdr:row>9</xdr:row>
          <xdr:rowOff>254000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21</xdr:row>
          <xdr:rowOff>12700</xdr:rowOff>
        </xdr:from>
        <xdr:to>
          <xdr:col>3</xdr:col>
          <xdr:colOff>1549400</xdr:colOff>
          <xdr:row>21</xdr:row>
          <xdr:rowOff>228600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25400</xdr:rowOff>
        </xdr:from>
        <xdr:to>
          <xdr:col>8</xdr:col>
          <xdr:colOff>1511300</xdr:colOff>
          <xdr:row>13</xdr:row>
          <xdr:rowOff>241300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22</xdr:row>
          <xdr:rowOff>12700</xdr:rowOff>
        </xdr:from>
        <xdr:to>
          <xdr:col>8</xdr:col>
          <xdr:colOff>1549400</xdr:colOff>
          <xdr:row>22</xdr:row>
          <xdr:rowOff>228600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7</xdr:row>
          <xdr:rowOff>25400</xdr:rowOff>
        </xdr:from>
        <xdr:to>
          <xdr:col>4</xdr:col>
          <xdr:colOff>1117600</xdr:colOff>
          <xdr:row>7</xdr:row>
          <xdr:rowOff>228600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7</xdr:row>
          <xdr:rowOff>25400</xdr:rowOff>
        </xdr:from>
        <xdr:to>
          <xdr:col>6</xdr:col>
          <xdr:colOff>1282700</xdr:colOff>
          <xdr:row>7</xdr:row>
          <xdr:rowOff>228600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8</xdr:row>
          <xdr:rowOff>38100</xdr:rowOff>
        </xdr:from>
        <xdr:to>
          <xdr:col>4</xdr:col>
          <xdr:colOff>1117600</xdr:colOff>
          <xdr:row>8</xdr:row>
          <xdr:rowOff>241300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9</xdr:row>
          <xdr:rowOff>38100</xdr:rowOff>
        </xdr:from>
        <xdr:to>
          <xdr:col>4</xdr:col>
          <xdr:colOff>1117600</xdr:colOff>
          <xdr:row>9</xdr:row>
          <xdr:rowOff>241300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10</xdr:row>
          <xdr:rowOff>38100</xdr:rowOff>
        </xdr:from>
        <xdr:to>
          <xdr:col>4</xdr:col>
          <xdr:colOff>1117600</xdr:colOff>
          <xdr:row>10</xdr:row>
          <xdr:rowOff>241300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11</xdr:row>
          <xdr:rowOff>38100</xdr:rowOff>
        </xdr:from>
        <xdr:to>
          <xdr:col>4</xdr:col>
          <xdr:colOff>1117600</xdr:colOff>
          <xdr:row>11</xdr:row>
          <xdr:rowOff>241300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8</xdr:row>
          <xdr:rowOff>25400</xdr:rowOff>
        </xdr:from>
        <xdr:to>
          <xdr:col>6</xdr:col>
          <xdr:colOff>1282700</xdr:colOff>
          <xdr:row>8</xdr:row>
          <xdr:rowOff>241300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9</xdr:row>
          <xdr:rowOff>25400</xdr:rowOff>
        </xdr:from>
        <xdr:to>
          <xdr:col>6</xdr:col>
          <xdr:colOff>1282700</xdr:colOff>
          <xdr:row>9</xdr:row>
          <xdr:rowOff>228600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10</xdr:row>
          <xdr:rowOff>25400</xdr:rowOff>
        </xdr:from>
        <xdr:to>
          <xdr:col>6</xdr:col>
          <xdr:colOff>1282700</xdr:colOff>
          <xdr:row>10</xdr:row>
          <xdr:rowOff>228600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11</xdr:row>
          <xdr:rowOff>25400</xdr:rowOff>
        </xdr:from>
        <xdr:to>
          <xdr:col>6</xdr:col>
          <xdr:colOff>1282700</xdr:colOff>
          <xdr:row>11</xdr:row>
          <xdr:rowOff>228600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16</xdr:row>
          <xdr:rowOff>25400</xdr:rowOff>
        </xdr:from>
        <xdr:to>
          <xdr:col>8</xdr:col>
          <xdr:colOff>1435100</xdr:colOff>
          <xdr:row>16</xdr:row>
          <xdr:rowOff>228600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19</xdr:row>
          <xdr:rowOff>25400</xdr:rowOff>
        </xdr:from>
        <xdr:to>
          <xdr:col>9</xdr:col>
          <xdr:colOff>965200</xdr:colOff>
          <xdr:row>19</xdr:row>
          <xdr:rowOff>228600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25400</xdr:rowOff>
        </xdr:from>
        <xdr:to>
          <xdr:col>3</xdr:col>
          <xdr:colOff>1625600</xdr:colOff>
          <xdr:row>7</xdr:row>
          <xdr:rowOff>228600</xdr:rowOff>
        </xdr:to>
        <xdr:sp macro="" textlink="">
          <xdr:nvSpPr>
            <xdr:cNvPr id="2062" name="Drop Dow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25400</xdr:rowOff>
        </xdr:from>
        <xdr:to>
          <xdr:col>3</xdr:col>
          <xdr:colOff>1625600</xdr:colOff>
          <xdr:row>8</xdr:row>
          <xdr:rowOff>228600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</xdr:row>
          <xdr:rowOff>25400</xdr:rowOff>
        </xdr:from>
        <xdr:to>
          <xdr:col>3</xdr:col>
          <xdr:colOff>1625600</xdr:colOff>
          <xdr:row>9</xdr:row>
          <xdr:rowOff>228600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10</xdr:row>
          <xdr:rowOff>25400</xdr:rowOff>
        </xdr:from>
        <xdr:to>
          <xdr:col>3</xdr:col>
          <xdr:colOff>1625600</xdr:colOff>
          <xdr:row>10</xdr:row>
          <xdr:rowOff>228600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25400</xdr:rowOff>
        </xdr:from>
        <xdr:to>
          <xdr:col>3</xdr:col>
          <xdr:colOff>1625600</xdr:colOff>
          <xdr:row>11</xdr:row>
          <xdr:rowOff>228600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504825</xdr:colOff>
      <xdr:row>6</xdr:row>
      <xdr:rowOff>52387</xdr:rowOff>
    </xdr:from>
    <xdr:ext cx="5262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772275" y="1576387"/>
              <a:ext cx="526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sup>
                    </m:sSup>
                  </m:oMath>
                </m:oMathPara>
              </a14:m>
              <a:endParaRPr lang="es-ES" sz="1100" b="1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772275" y="1576387"/>
              <a:ext cx="526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〖(𝟏+𝒊)〗^𝒏</a:t>
              </a:r>
              <a:endParaRPr lang="es-ES" sz="1100" b="1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19</xdr:row>
          <xdr:rowOff>25400</xdr:rowOff>
        </xdr:from>
        <xdr:to>
          <xdr:col>8</xdr:col>
          <xdr:colOff>1612900</xdr:colOff>
          <xdr:row>19</xdr:row>
          <xdr:rowOff>228600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0.x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5.xml"/><Relationship Id="rId20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1"/>
  <sheetViews>
    <sheetView workbookViewId="0">
      <selection activeCell="H27" sqref="H27"/>
    </sheetView>
  </sheetViews>
  <sheetFormatPr baseColWidth="10" defaultColWidth="9.1640625" defaultRowHeight="15" x14ac:dyDescent="0.2"/>
  <cols>
    <col min="1" max="1" width="4.6640625" customWidth="1"/>
    <col min="2" max="2" width="22.6640625" customWidth="1"/>
    <col min="3" max="3" width="14.5" bestFit="1" customWidth="1"/>
    <col min="4" max="4" width="24.33203125" customWidth="1"/>
    <col min="5" max="5" width="15.83203125" customWidth="1"/>
    <col min="6" max="6" width="4.6640625" customWidth="1"/>
    <col min="7" max="7" width="29.5" customWidth="1"/>
    <col min="8" max="8" width="15.1640625" customWidth="1"/>
    <col min="9" max="9" width="23.5" customWidth="1"/>
    <col min="10" max="10" width="16.5" customWidth="1"/>
  </cols>
  <sheetData>
    <row r="2" spans="2:9" ht="26" x14ac:dyDescent="0.3">
      <c r="B2" s="13" t="s">
        <v>59</v>
      </c>
      <c r="C2" s="14"/>
      <c r="D2" s="14"/>
      <c r="E2" s="14"/>
      <c r="F2" s="14"/>
      <c r="G2" s="14"/>
    </row>
    <row r="4" spans="2:9" ht="24" x14ac:dyDescent="0.3">
      <c r="B4" s="2" t="s">
        <v>1</v>
      </c>
      <c r="G4" s="2" t="s">
        <v>4</v>
      </c>
    </row>
    <row r="6" spans="2:9" ht="19.5" customHeight="1" x14ac:dyDescent="0.2"/>
    <row r="7" spans="2:9" ht="19.5" customHeight="1" x14ac:dyDescent="0.2"/>
    <row r="8" spans="2:9" ht="19.5" customHeight="1" x14ac:dyDescent="0.2"/>
    <row r="9" spans="2:9" ht="19.5" customHeight="1" x14ac:dyDescent="0.25">
      <c r="B9" t="s">
        <v>6</v>
      </c>
      <c r="C9" s="3">
        <v>5000</v>
      </c>
      <c r="G9" t="s">
        <v>6</v>
      </c>
      <c r="H9" s="3">
        <v>1000</v>
      </c>
    </row>
    <row r="10" spans="2:9" ht="19.5" customHeight="1" x14ac:dyDescent="0.25">
      <c r="B10" t="s">
        <v>7</v>
      </c>
      <c r="C10" s="6">
        <v>2.5000000000000001E-2</v>
      </c>
      <c r="G10" t="s">
        <v>3</v>
      </c>
      <c r="H10" s="3">
        <v>2000</v>
      </c>
    </row>
    <row r="11" spans="2:9" ht="19.5" customHeight="1" x14ac:dyDescent="0.2">
      <c r="B11" t="s">
        <v>25</v>
      </c>
      <c r="C11">
        <v>3</v>
      </c>
      <c r="G11" t="s">
        <v>25</v>
      </c>
      <c r="H11">
        <v>10</v>
      </c>
    </row>
    <row r="12" spans="2:9" ht="19.5" customHeight="1" x14ac:dyDescent="0.2"/>
    <row r="13" spans="2:9" ht="19.5" customHeight="1" x14ac:dyDescent="0.25">
      <c r="B13" s="1" t="s">
        <v>0</v>
      </c>
      <c r="C13" s="3">
        <f>C9*((1+((1+'Ctrl CCTV y DCTV'!F15)^'Ctrl CCTV y DCTV'!C12-1))^('CCTV y DCTV'!C11/'Ctrl CCTV y DCTV'!F12))</f>
        <v>5388.1629942801537</v>
      </c>
      <c r="G13" s="1" t="s">
        <v>7</v>
      </c>
      <c r="H13" s="5">
        <f>(H10/H9)^(1/H11)-1</f>
        <v>7.1773462536293131E-2</v>
      </c>
      <c r="I13" t="str">
        <f>INDEX('Ctrl CCTV y DCTV'!I3:I9,'Ctrl CCTV y DCTV'!M11)</f>
        <v>Semestral</v>
      </c>
    </row>
    <row r="14" spans="2:9" ht="19.5" customHeight="1" x14ac:dyDescent="0.2">
      <c r="G14" t="s">
        <v>30</v>
      </c>
      <c r="H14" s="5">
        <f>IF('Ctrl CCTV y DCTV'!M14=1,'Ctrl CCTV y DCTV'!M15*'Ctrl CCTV y DCTV'!J12,IF('Ctrl CCTV y DCTV'!M14=2,'Ctrl CCTV y DCTV'!M15,"No va bien"))</f>
        <v>0.14354692507258626</v>
      </c>
    </row>
    <row r="15" spans="2:9" ht="19.5" customHeight="1" x14ac:dyDescent="0.2"/>
    <row r="16" spans="2:9" ht="19.5" customHeight="1" x14ac:dyDescent="0.3">
      <c r="B16" s="2" t="s">
        <v>2</v>
      </c>
      <c r="G16" s="2" t="s">
        <v>32</v>
      </c>
    </row>
    <row r="17" spans="2:9" ht="19.5" customHeight="1" x14ac:dyDescent="0.2"/>
    <row r="18" spans="2:9" ht="19.5" customHeight="1" x14ac:dyDescent="0.2"/>
    <row r="19" spans="2:9" ht="19.5" customHeight="1" x14ac:dyDescent="0.2"/>
    <row r="20" spans="2:9" ht="19.5" customHeight="1" x14ac:dyDescent="0.2"/>
    <row r="21" spans="2:9" ht="19.5" customHeight="1" x14ac:dyDescent="0.25">
      <c r="B21" s="4" t="s">
        <v>3</v>
      </c>
      <c r="C21" s="3">
        <v>30000</v>
      </c>
      <c r="G21" t="s">
        <v>6</v>
      </c>
      <c r="H21" s="3">
        <v>2000</v>
      </c>
    </row>
    <row r="22" spans="2:9" ht="19.5" customHeight="1" x14ac:dyDescent="0.25">
      <c r="B22" t="s">
        <v>7</v>
      </c>
      <c r="C22" s="6">
        <v>0.06</v>
      </c>
      <c r="G22" t="s">
        <v>3</v>
      </c>
      <c r="H22" s="3">
        <v>5000</v>
      </c>
    </row>
    <row r="23" spans="2:9" ht="19.5" customHeight="1" x14ac:dyDescent="0.2">
      <c r="B23" t="s">
        <v>25</v>
      </c>
      <c r="C23">
        <v>8</v>
      </c>
      <c r="G23" t="s">
        <v>7</v>
      </c>
      <c r="H23" s="6">
        <v>0.04</v>
      </c>
    </row>
    <row r="24" spans="2:9" ht="15.75" customHeight="1" x14ac:dyDescent="0.2"/>
    <row r="25" spans="2:9" ht="19.5" customHeight="1" x14ac:dyDescent="0.25">
      <c r="B25" s="1" t="s">
        <v>5</v>
      </c>
      <c r="C25" s="3">
        <f>C21*(1+((1+'Ctrl CCTV y DCTV'!F31)^'Ctrl CCTV y DCTV'!C28-1))^-('CCTV y DCTV'!C23/'Ctrl CCTV y DCTV'!F28)</f>
        <v>28835.063437139564</v>
      </c>
      <c r="G25" s="1" t="s">
        <v>28</v>
      </c>
      <c r="H25" s="7">
        <f>LN(H22/H21)/LN(1+'Ctrl CCTV y DCTV'!M31)</f>
        <v>23.36241894157132</v>
      </c>
      <c r="I25" t="str">
        <f>INDEX('Ctrl CCTV y DCTV'!L19:L25,'Ctrl CCTV y DCTV'!J27)</f>
        <v>Trimestres</v>
      </c>
    </row>
    <row r="26" spans="2:9" ht="19.5" customHeight="1" x14ac:dyDescent="0.2">
      <c r="G26" t="s">
        <v>31</v>
      </c>
      <c r="H26" s="7">
        <f>H25/'Ctrl CCTV y DCTV'!J28*'Ctrl CCTV y DCTV'!M28</f>
        <v>35.043628412356981</v>
      </c>
    </row>
    <row r="27" spans="2:9" ht="19.5" customHeight="1" x14ac:dyDescent="0.2"/>
    <row r="28" spans="2:9" ht="19.5" customHeight="1" x14ac:dyDescent="0.2"/>
    <row r="29" spans="2:9" ht="19.5" customHeight="1" x14ac:dyDescent="0.2"/>
    <row r="30" spans="2:9" ht="19.5" customHeight="1" x14ac:dyDescent="0.2"/>
    <row r="31" spans="2:9" ht="19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4</xdr:col>
                    <xdr:colOff>63500</xdr:colOff>
                    <xdr:row>9</xdr:row>
                    <xdr:rowOff>25400</xdr:rowOff>
                  </from>
                  <to>
                    <xdr:col>4</xdr:col>
                    <xdr:colOff>1028700</xdr:colOff>
                    <xdr:row>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25400</xdr:colOff>
                    <xdr:row>10</xdr:row>
                    <xdr:rowOff>25400</xdr:rowOff>
                  </from>
                  <to>
                    <xdr:col>3</xdr:col>
                    <xdr:colOff>1054100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4</xdr:col>
                    <xdr:colOff>12700</xdr:colOff>
                    <xdr:row>21</xdr:row>
                    <xdr:rowOff>25400</xdr:rowOff>
                  </from>
                  <to>
                    <xdr:col>4</xdr:col>
                    <xdr:colOff>1028700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3</xdr:col>
                    <xdr:colOff>25400</xdr:colOff>
                    <xdr:row>22</xdr:row>
                    <xdr:rowOff>50800</xdr:rowOff>
                  </from>
                  <to>
                    <xdr:col>3</xdr:col>
                    <xdr:colOff>1041400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Line="0" autoPict="0">
                <anchor moveWithCells="1">
                  <from>
                    <xdr:col>8</xdr:col>
                    <xdr:colOff>38100</xdr:colOff>
                    <xdr:row>10</xdr:row>
                    <xdr:rowOff>12700</xdr:rowOff>
                  </from>
                  <to>
                    <xdr:col>8</xdr:col>
                    <xdr:colOff>1054100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Line="0" autoPict="0">
                <anchor moveWithCells="1">
                  <from>
                    <xdr:col>9</xdr:col>
                    <xdr:colOff>50800</xdr:colOff>
                    <xdr:row>22</xdr:row>
                    <xdr:rowOff>12700</xdr:rowOff>
                  </from>
                  <to>
                    <xdr:col>9</xdr:col>
                    <xdr:colOff>1054100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Line="0" autoPict="0">
                <anchor moveWithCells="1">
                  <from>
                    <xdr:col>9</xdr:col>
                    <xdr:colOff>38100</xdr:colOff>
                    <xdr:row>13</xdr:row>
                    <xdr:rowOff>25400</xdr:rowOff>
                  </from>
                  <to>
                    <xdr:col>9</xdr:col>
                    <xdr:colOff>1066800</xdr:colOff>
                    <xdr:row>13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8</xdr:col>
                    <xdr:colOff>25400</xdr:colOff>
                    <xdr:row>25</xdr:row>
                    <xdr:rowOff>25400</xdr:rowOff>
                  </from>
                  <to>
                    <xdr:col>8</xdr:col>
                    <xdr:colOff>1054100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Line="0" autoPict="0">
                <anchor moveWithCells="1">
                  <from>
                    <xdr:col>3</xdr:col>
                    <xdr:colOff>25400</xdr:colOff>
                    <xdr:row>9</xdr:row>
                    <xdr:rowOff>25400</xdr:rowOff>
                  </from>
                  <to>
                    <xdr:col>3</xdr:col>
                    <xdr:colOff>1600200</xdr:colOff>
                    <xdr:row>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Line="0" autoPict="0">
                <anchor moveWithCells="1">
                  <from>
                    <xdr:col>3</xdr:col>
                    <xdr:colOff>38100</xdr:colOff>
                    <xdr:row>21</xdr:row>
                    <xdr:rowOff>12700</xdr:rowOff>
                  </from>
                  <to>
                    <xdr:col>3</xdr:col>
                    <xdr:colOff>1549400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Line="0" autoPict="0">
                <anchor moveWithCells="1">
                  <from>
                    <xdr:col>8</xdr:col>
                    <xdr:colOff>0</xdr:colOff>
                    <xdr:row>13</xdr:row>
                    <xdr:rowOff>25400</xdr:rowOff>
                  </from>
                  <to>
                    <xdr:col>8</xdr:col>
                    <xdr:colOff>1511300</xdr:colOff>
                    <xdr:row>13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Line="0" autoPict="0">
                <anchor moveWithCells="1">
                  <from>
                    <xdr:col>8</xdr:col>
                    <xdr:colOff>38100</xdr:colOff>
                    <xdr:row>22</xdr:row>
                    <xdr:rowOff>12700</xdr:rowOff>
                  </from>
                  <to>
                    <xdr:col>8</xdr:col>
                    <xdr:colOff>1549400</xdr:colOff>
                    <xdr:row>22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0"/>
  <sheetViews>
    <sheetView tabSelected="1" workbookViewId="0">
      <selection activeCell="I12" sqref="I12"/>
    </sheetView>
  </sheetViews>
  <sheetFormatPr baseColWidth="10" defaultRowHeight="15" x14ac:dyDescent="0.2"/>
  <cols>
    <col min="1" max="1" width="3.6640625" customWidth="1"/>
    <col min="3" max="3" width="9.6640625" customWidth="1"/>
    <col min="4" max="4" width="24.83203125" customWidth="1"/>
    <col min="5" max="5" width="17.83203125" customWidth="1"/>
    <col min="6" max="6" width="6.6640625" customWidth="1"/>
    <col min="7" max="7" width="19.6640625" customWidth="1"/>
    <col min="8" max="8" width="22.33203125" customWidth="1"/>
    <col min="9" max="9" width="24.5" customWidth="1"/>
    <col min="10" max="10" width="14.83203125" customWidth="1"/>
  </cols>
  <sheetData>
    <row r="3" spans="2:8" ht="31" x14ac:dyDescent="0.35">
      <c r="B3" s="11" t="s">
        <v>65</v>
      </c>
    </row>
    <row r="4" spans="2:8" ht="19.5" customHeight="1" x14ac:dyDescent="0.2"/>
    <row r="5" spans="2:8" ht="19.5" customHeight="1" x14ac:dyDescent="0.25">
      <c r="G5" s="10" t="s">
        <v>51</v>
      </c>
      <c r="H5" s="8">
        <v>50000</v>
      </c>
    </row>
    <row r="6" spans="2:8" ht="19.5" customHeight="1" x14ac:dyDescent="0.2"/>
    <row r="7" spans="2:8" ht="19.5" customHeight="1" x14ac:dyDescent="0.2">
      <c r="C7" s="17" t="s">
        <v>38</v>
      </c>
      <c r="D7" s="17"/>
      <c r="E7" s="17"/>
      <c r="F7" s="17" t="s">
        <v>39</v>
      </c>
      <c r="G7" s="17"/>
      <c r="H7" s="1"/>
    </row>
    <row r="8" spans="2:8" ht="19.5" customHeight="1" x14ac:dyDescent="0.2">
      <c r="B8" s="1" t="s">
        <v>33</v>
      </c>
      <c r="C8" s="6">
        <v>1.4999999999999999E-2</v>
      </c>
      <c r="D8" s="6"/>
      <c r="F8">
        <v>1</v>
      </c>
      <c r="H8" s="16">
        <f>(1+(1+'Controles Varios tipos'!D15)^'Controles Varios tipos'!G22-1)^(F8/'Controles Varios tipos'!J22)</f>
        <v>1.0149999999999999</v>
      </c>
    </row>
    <row r="9" spans="2:8" ht="19.5" customHeight="1" x14ac:dyDescent="0.2">
      <c r="B9" s="1" t="s">
        <v>34</v>
      </c>
      <c r="C9" s="6">
        <v>1.7500000000000002E-2</v>
      </c>
      <c r="D9" s="6"/>
      <c r="F9">
        <v>4</v>
      </c>
      <c r="H9" s="16">
        <f>(1+(1+'Controles Varios tipos'!D16)^'Controles Varios tipos'!G23-1)^(F9/'Controles Varios tipos'!J23)</f>
        <v>1.0353062500000001</v>
      </c>
    </row>
    <row r="10" spans="2:8" ht="19.5" customHeight="1" x14ac:dyDescent="0.2">
      <c r="B10" s="1" t="s">
        <v>35</v>
      </c>
      <c r="C10" s="6">
        <v>6.25E-2</v>
      </c>
      <c r="D10" s="6"/>
      <c r="F10">
        <v>3</v>
      </c>
      <c r="H10" s="16">
        <f>(1+(1+'Controles Varios tipos'!D17)^'Controles Varios tipos'!G24-1)^(F10/'Controles Varios tipos'!J24)</f>
        <v>1.0307764064044151</v>
      </c>
    </row>
    <row r="11" spans="2:8" ht="19.5" customHeight="1" x14ac:dyDescent="0.2">
      <c r="B11" s="1" t="s">
        <v>36</v>
      </c>
      <c r="C11" s="6">
        <v>0.1</v>
      </c>
      <c r="D11" s="6"/>
      <c r="F11">
        <v>2</v>
      </c>
      <c r="H11" s="16">
        <f>(1+(1+'Controles Varios tipos'!D18)^'Controles Varios tipos'!G25-1)^(F11/'Controles Varios tipos'!J25)</f>
        <v>1.0656022367666107</v>
      </c>
    </row>
    <row r="12" spans="2:8" ht="19.5" customHeight="1" x14ac:dyDescent="0.2">
      <c r="B12" s="1" t="s">
        <v>37</v>
      </c>
      <c r="C12" s="6"/>
      <c r="D12" s="6"/>
      <c r="H12" s="16">
        <f>(1+(1+'Controles Varios tipos'!D19)^'Controles Varios tipos'!G26-1)^(F12/'Controles Varios tipos'!J26)</f>
        <v>1</v>
      </c>
    </row>
    <row r="13" spans="2:8" ht="19.5" customHeight="1" x14ac:dyDescent="0.2"/>
    <row r="14" spans="2:8" ht="19.5" customHeight="1" x14ac:dyDescent="0.25">
      <c r="G14" s="10" t="s">
        <v>52</v>
      </c>
      <c r="H14" s="3">
        <f>H5*H8*H9*H10*H11*H12</f>
        <v>57711.780764515592</v>
      </c>
    </row>
    <row r="15" spans="2:8" ht="19.5" customHeight="1" x14ac:dyDescent="0.2"/>
    <row r="16" spans="2:8" ht="19.5" customHeight="1" x14ac:dyDescent="0.2">
      <c r="G16" s="9" t="s">
        <v>53</v>
      </c>
      <c r="H16" s="7">
        <f>'CCTV Varios tipos'!F8/'Controles Varios tipos'!J22+'CCTV Varios tipos'!F9/'Controles Varios tipos'!J23+'CCTV Varios tipos'!F10/'Controles Varios tipos'!J24+'CCTV Varios tipos'!F11/'Controles Varios tipos'!J25+'CCTV Varios tipos'!F12/'Controles Varios tipos'!J26</f>
        <v>0.83333333333333326</v>
      </c>
    </row>
    <row r="17" spans="7:8" ht="19.5" customHeight="1" x14ac:dyDescent="0.2">
      <c r="G17" s="9" t="s">
        <v>55</v>
      </c>
      <c r="H17" s="7">
        <f>H16*'Controles Varios tipos'!J27</f>
        <v>10</v>
      </c>
    </row>
    <row r="18" spans="7:8" ht="19.5" customHeight="1" x14ac:dyDescent="0.2"/>
    <row r="19" spans="7:8" ht="19.5" customHeight="1" x14ac:dyDescent="0.2">
      <c r="G19" s="9" t="s">
        <v>54</v>
      </c>
      <c r="H19" s="12">
        <f>(H14/H5)^(1/H16)-1</f>
        <v>0.1878274709593708</v>
      </c>
    </row>
    <row r="20" spans="7:8" ht="19.5" customHeight="1" x14ac:dyDescent="0.2">
      <c r="G20" s="9" t="s">
        <v>58</v>
      </c>
      <c r="H20" s="12">
        <f>IF('Controles Varios tipos'!C20=1,'Controles Varios tipos'!D20*'Controles Varios tipos'!G27,IF('Controles Varios tipos'!C20=2,'Controles Varios tipos'!D20,"Error"))</f>
        <v>4.3970775217788027E-2</v>
      </c>
    </row>
    <row r="21" spans="7:8" ht="19.5" customHeight="1" x14ac:dyDescent="0.2"/>
    <row r="22" spans="7:8" ht="19.5" customHeight="1" x14ac:dyDescent="0.2"/>
    <row r="23" spans="7:8" ht="19.5" customHeight="1" x14ac:dyDescent="0.2"/>
    <row r="24" spans="7:8" ht="19.5" customHeight="1" x14ac:dyDescent="0.2"/>
    <row r="25" spans="7:8" ht="19.5" customHeight="1" x14ac:dyDescent="0.2"/>
    <row r="26" spans="7:8" ht="19.5" customHeight="1" x14ac:dyDescent="0.2"/>
    <row r="27" spans="7:8" ht="19.5" customHeight="1" x14ac:dyDescent="0.2"/>
    <row r="28" spans="7:8" ht="19.5" customHeight="1" x14ac:dyDescent="0.2"/>
    <row r="29" spans="7:8" ht="19.5" customHeight="1" x14ac:dyDescent="0.2"/>
    <row r="30" spans="7:8" ht="19.5" customHeight="1" x14ac:dyDescent="0.2"/>
  </sheetData>
  <mergeCells count="2">
    <mergeCell ref="C7:E7"/>
    <mergeCell ref="F7:G7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4</xdr:col>
                    <xdr:colOff>63500</xdr:colOff>
                    <xdr:row>7</xdr:row>
                    <xdr:rowOff>25400</xdr:rowOff>
                  </from>
                  <to>
                    <xdr:col>4</xdr:col>
                    <xdr:colOff>1117600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6</xdr:col>
                    <xdr:colOff>25400</xdr:colOff>
                    <xdr:row>7</xdr:row>
                    <xdr:rowOff>25400</xdr:rowOff>
                  </from>
                  <to>
                    <xdr:col>6</xdr:col>
                    <xdr:colOff>1282700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 moveWithCells="1">
                  <from>
                    <xdr:col>4</xdr:col>
                    <xdr:colOff>63500</xdr:colOff>
                    <xdr:row>8</xdr:row>
                    <xdr:rowOff>38100</xdr:rowOff>
                  </from>
                  <to>
                    <xdr:col>4</xdr:col>
                    <xdr:colOff>1117600</xdr:colOff>
                    <xdr:row>8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 moveWithCells="1">
                  <from>
                    <xdr:col>4</xdr:col>
                    <xdr:colOff>63500</xdr:colOff>
                    <xdr:row>9</xdr:row>
                    <xdr:rowOff>38100</xdr:rowOff>
                  </from>
                  <to>
                    <xdr:col>4</xdr:col>
                    <xdr:colOff>1117600</xdr:colOff>
                    <xdr:row>9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Drop Down 6">
              <controlPr defaultSize="0" autoLine="0" autoPict="0">
                <anchor moveWithCells="1">
                  <from>
                    <xdr:col>4</xdr:col>
                    <xdr:colOff>63500</xdr:colOff>
                    <xdr:row>10</xdr:row>
                    <xdr:rowOff>38100</xdr:rowOff>
                  </from>
                  <to>
                    <xdr:col>4</xdr:col>
                    <xdr:colOff>1117600</xdr:colOff>
                    <xdr:row>10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Drop Down 7">
              <controlPr defaultSize="0" autoLine="0" autoPict="0">
                <anchor moveWithCells="1">
                  <from>
                    <xdr:col>4</xdr:col>
                    <xdr:colOff>63500</xdr:colOff>
                    <xdr:row>11</xdr:row>
                    <xdr:rowOff>38100</xdr:rowOff>
                  </from>
                  <to>
                    <xdr:col>4</xdr:col>
                    <xdr:colOff>1117600</xdr:colOff>
                    <xdr:row>11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Drop Down 8">
              <controlPr defaultSize="0" autoLine="0" autoPict="0">
                <anchor moveWithCells="1">
                  <from>
                    <xdr:col>6</xdr:col>
                    <xdr:colOff>25400</xdr:colOff>
                    <xdr:row>8</xdr:row>
                    <xdr:rowOff>25400</xdr:rowOff>
                  </from>
                  <to>
                    <xdr:col>6</xdr:col>
                    <xdr:colOff>1282700</xdr:colOff>
                    <xdr:row>8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Line="0" autoPict="0">
                <anchor moveWithCells="1">
                  <from>
                    <xdr:col>6</xdr:col>
                    <xdr:colOff>25400</xdr:colOff>
                    <xdr:row>9</xdr:row>
                    <xdr:rowOff>25400</xdr:rowOff>
                  </from>
                  <to>
                    <xdr:col>6</xdr:col>
                    <xdr:colOff>1282700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Line="0" autoPict="0">
                <anchor moveWithCells="1">
                  <from>
                    <xdr:col>6</xdr:col>
                    <xdr:colOff>25400</xdr:colOff>
                    <xdr:row>10</xdr:row>
                    <xdr:rowOff>25400</xdr:rowOff>
                  </from>
                  <to>
                    <xdr:col>6</xdr:col>
                    <xdr:colOff>1282700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Drop Down 11">
              <controlPr defaultSize="0" autoLine="0" autoPict="0">
                <anchor moveWithCells="1">
                  <from>
                    <xdr:col>6</xdr:col>
                    <xdr:colOff>25400</xdr:colOff>
                    <xdr:row>11</xdr:row>
                    <xdr:rowOff>25400</xdr:rowOff>
                  </from>
                  <to>
                    <xdr:col>6</xdr:col>
                    <xdr:colOff>1282700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Drop Down 12">
              <controlPr defaultSize="0" autoLine="0" autoPict="0">
                <anchor moveWithCells="1">
                  <from>
                    <xdr:col>8</xdr:col>
                    <xdr:colOff>25400</xdr:colOff>
                    <xdr:row>16</xdr:row>
                    <xdr:rowOff>25400</xdr:rowOff>
                  </from>
                  <to>
                    <xdr:col>8</xdr:col>
                    <xdr:colOff>1435100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Drop Down 13">
              <controlPr defaultSize="0" autoLine="0" autoPict="0">
                <anchor moveWithCells="1">
                  <from>
                    <xdr:col>9</xdr:col>
                    <xdr:colOff>25400</xdr:colOff>
                    <xdr:row>19</xdr:row>
                    <xdr:rowOff>25400</xdr:rowOff>
                  </from>
                  <to>
                    <xdr:col>9</xdr:col>
                    <xdr:colOff>965200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Drop Down 14">
              <controlPr defaultSize="0" autoLine="0" autoPict="0">
                <anchor moveWithCells="1">
                  <from>
                    <xdr:col>3</xdr:col>
                    <xdr:colOff>38100</xdr:colOff>
                    <xdr:row>7</xdr:row>
                    <xdr:rowOff>25400</xdr:rowOff>
                  </from>
                  <to>
                    <xdr:col>3</xdr:col>
                    <xdr:colOff>1625600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Drop Down 15">
              <controlPr defaultSize="0" autoLine="0" autoPict="0">
                <anchor moveWithCells="1">
                  <from>
                    <xdr:col>3</xdr:col>
                    <xdr:colOff>38100</xdr:colOff>
                    <xdr:row>8</xdr:row>
                    <xdr:rowOff>25400</xdr:rowOff>
                  </from>
                  <to>
                    <xdr:col>3</xdr:col>
                    <xdr:colOff>1625600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Drop Down 16">
              <controlPr defaultSize="0" autoLine="0" autoPict="0">
                <anchor moveWithCells="1">
                  <from>
                    <xdr:col>3</xdr:col>
                    <xdr:colOff>38100</xdr:colOff>
                    <xdr:row>9</xdr:row>
                    <xdr:rowOff>25400</xdr:rowOff>
                  </from>
                  <to>
                    <xdr:col>3</xdr:col>
                    <xdr:colOff>1625600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Drop Down 17">
              <controlPr defaultSize="0" autoLine="0" autoPict="0">
                <anchor moveWithCells="1">
                  <from>
                    <xdr:col>3</xdr:col>
                    <xdr:colOff>38100</xdr:colOff>
                    <xdr:row>10</xdr:row>
                    <xdr:rowOff>25400</xdr:rowOff>
                  </from>
                  <to>
                    <xdr:col>3</xdr:col>
                    <xdr:colOff>1625600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Drop Down 18">
              <controlPr defaultSize="0" autoLine="0" autoPict="0">
                <anchor moveWithCells="1">
                  <from>
                    <xdr:col>3</xdr:col>
                    <xdr:colOff>38100</xdr:colOff>
                    <xdr:row>11</xdr:row>
                    <xdr:rowOff>25400</xdr:rowOff>
                  </from>
                  <to>
                    <xdr:col>3</xdr:col>
                    <xdr:colOff>1625600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Drop Down 19">
              <controlPr defaultSize="0" autoLine="0" autoPict="0">
                <anchor moveWithCells="1">
                  <from>
                    <xdr:col>8</xdr:col>
                    <xdr:colOff>25400</xdr:colOff>
                    <xdr:row>19</xdr:row>
                    <xdr:rowOff>25400</xdr:rowOff>
                  </from>
                  <to>
                    <xdr:col>8</xdr:col>
                    <xdr:colOff>1612900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1"/>
  <sheetViews>
    <sheetView workbookViewId="0">
      <selection activeCell="H35" sqref="H35"/>
    </sheetView>
  </sheetViews>
  <sheetFormatPr baseColWidth="10" defaultColWidth="9.1640625" defaultRowHeight="15" x14ac:dyDescent="0.2"/>
  <cols>
    <col min="2" max="2" width="13" bestFit="1" customWidth="1"/>
    <col min="3" max="3" width="11.83203125" bestFit="1" customWidth="1"/>
    <col min="5" max="5" width="13.5" bestFit="1" customWidth="1"/>
    <col min="9" max="9" width="13" bestFit="1" customWidth="1"/>
    <col min="10" max="10" width="4" bestFit="1" customWidth="1"/>
    <col min="12" max="12" width="13.5" bestFit="1" customWidth="1"/>
  </cols>
  <sheetData>
    <row r="2" spans="2:13" x14ac:dyDescent="0.2">
      <c r="B2" s="18" t="s">
        <v>24</v>
      </c>
      <c r="C2" s="19"/>
      <c r="D2" s="19"/>
      <c r="E2" s="19"/>
      <c r="F2" s="20"/>
      <c r="I2" s="18" t="s">
        <v>27</v>
      </c>
      <c r="J2" s="19"/>
      <c r="K2" s="19"/>
      <c r="L2" s="19"/>
      <c r="M2" s="20"/>
    </row>
    <row r="3" spans="2:13" x14ac:dyDescent="0.2">
      <c r="B3" t="s">
        <v>8</v>
      </c>
      <c r="C3">
        <v>1</v>
      </c>
      <c r="E3" t="s">
        <v>17</v>
      </c>
      <c r="F3">
        <v>1</v>
      </c>
      <c r="I3" t="s">
        <v>8</v>
      </c>
      <c r="J3">
        <v>1</v>
      </c>
      <c r="L3" t="s">
        <v>17</v>
      </c>
      <c r="M3">
        <v>1</v>
      </c>
    </row>
    <row r="4" spans="2:13" x14ac:dyDescent="0.2">
      <c r="B4" t="s">
        <v>9</v>
      </c>
      <c r="C4">
        <v>2</v>
      </c>
      <c r="E4" t="s">
        <v>18</v>
      </c>
      <c r="F4">
        <v>2</v>
      </c>
      <c r="I4" t="s">
        <v>9</v>
      </c>
      <c r="J4">
        <v>2</v>
      </c>
      <c r="L4" t="s">
        <v>18</v>
      </c>
      <c r="M4">
        <v>2</v>
      </c>
    </row>
    <row r="5" spans="2:13" x14ac:dyDescent="0.2">
      <c r="B5" t="s">
        <v>10</v>
      </c>
      <c r="C5">
        <v>3</v>
      </c>
      <c r="E5" t="s">
        <v>19</v>
      </c>
      <c r="F5">
        <v>3</v>
      </c>
      <c r="I5" t="s">
        <v>10</v>
      </c>
      <c r="J5">
        <v>3</v>
      </c>
      <c r="L5" t="s">
        <v>19</v>
      </c>
      <c r="M5">
        <v>3</v>
      </c>
    </row>
    <row r="6" spans="2:13" x14ac:dyDescent="0.2">
      <c r="B6" t="s">
        <v>11</v>
      </c>
      <c r="C6">
        <v>4</v>
      </c>
      <c r="E6" t="s">
        <v>20</v>
      </c>
      <c r="F6">
        <v>4</v>
      </c>
      <c r="I6" t="s">
        <v>11</v>
      </c>
      <c r="J6">
        <v>4</v>
      </c>
      <c r="L6" t="s">
        <v>20</v>
      </c>
      <c r="M6">
        <v>4</v>
      </c>
    </row>
    <row r="7" spans="2:13" x14ac:dyDescent="0.2">
      <c r="B7" t="s">
        <v>12</v>
      </c>
      <c r="C7">
        <v>6</v>
      </c>
      <c r="E7" t="s">
        <v>21</v>
      </c>
      <c r="F7">
        <v>6</v>
      </c>
      <c r="I7" t="s">
        <v>12</v>
      </c>
      <c r="J7">
        <v>6</v>
      </c>
      <c r="L7" t="s">
        <v>21</v>
      </c>
      <c r="M7">
        <v>6</v>
      </c>
    </row>
    <row r="8" spans="2:13" x14ac:dyDescent="0.2">
      <c r="B8" t="s">
        <v>13</v>
      </c>
      <c r="C8">
        <v>12</v>
      </c>
      <c r="E8" t="s">
        <v>22</v>
      </c>
      <c r="F8">
        <v>12</v>
      </c>
      <c r="I8" t="s">
        <v>13</v>
      </c>
      <c r="J8">
        <v>12</v>
      </c>
      <c r="L8" t="s">
        <v>22</v>
      </c>
      <c r="M8">
        <v>12</v>
      </c>
    </row>
    <row r="9" spans="2:13" x14ac:dyDescent="0.2">
      <c r="B9" t="s">
        <v>14</v>
      </c>
      <c r="C9">
        <v>360</v>
      </c>
      <c r="E9" t="s">
        <v>23</v>
      </c>
      <c r="F9">
        <v>360</v>
      </c>
      <c r="I9" t="s">
        <v>14</v>
      </c>
      <c r="J9">
        <v>360</v>
      </c>
      <c r="L9" t="s">
        <v>23</v>
      </c>
      <c r="M9">
        <v>360</v>
      </c>
    </row>
    <row r="11" spans="2:13" x14ac:dyDescent="0.2">
      <c r="B11" t="s">
        <v>15</v>
      </c>
      <c r="C11">
        <v>4</v>
      </c>
      <c r="E11" t="s">
        <v>15</v>
      </c>
      <c r="F11">
        <v>1</v>
      </c>
      <c r="I11" t="s">
        <v>15</v>
      </c>
      <c r="J11">
        <v>2</v>
      </c>
      <c r="L11" t="s">
        <v>15</v>
      </c>
      <c r="M11">
        <v>2</v>
      </c>
    </row>
    <row r="12" spans="2:13" x14ac:dyDescent="0.2">
      <c r="B12" t="s">
        <v>16</v>
      </c>
      <c r="C12">
        <f>INDEX(C3:C9,C11)</f>
        <v>4</v>
      </c>
      <c r="E12" t="s">
        <v>16</v>
      </c>
      <c r="F12">
        <f>INDEX(F3:F9,F11)</f>
        <v>1</v>
      </c>
      <c r="I12" t="s">
        <v>16</v>
      </c>
      <c r="J12">
        <f>INDEX(J3:J9,J11)</f>
        <v>2</v>
      </c>
      <c r="L12" t="s">
        <v>16</v>
      </c>
      <c r="M12">
        <f>INDEX(M3:M9,M11)</f>
        <v>2</v>
      </c>
    </row>
    <row r="14" spans="2:13" x14ac:dyDescent="0.2">
      <c r="B14" t="s">
        <v>60</v>
      </c>
      <c r="E14" t="s">
        <v>62</v>
      </c>
      <c r="F14">
        <v>1</v>
      </c>
      <c r="I14" t="s">
        <v>60</v>
      </c>
      <c r="L14" t="s">
        <v>62</v>
      </c>
      <c r="M14">
        <v>1</v>
      </c>
    </row>
    <row r="15" spans="2:13" x14ac:dyDescent="0.2">
      <c r="B15" t="s">
        <v>61</v>
      </c>
      <c r="E15" t="s">
        <v>63</v>
      </c>
      <c r="F15">
        <f>IF(F14=1,'CCTV y DCTV'!C10/'Ctrl CCTV y DCTV'!C12,IF(F14=2,'CCTV y DCTV'!C10,"No definido"))</f>
        <v>6.2500000000000003E-3</v>
      </c>
      <c r="I15" t="s">
        <v>61</v>
      </c>
      <c r="L15" t="s">
        <v>63</v>
      </c>
      <c r="M15" s="5">
        <f>(1+'CCTV y DCTV'!H13)^('Ctrl CCTV y DCTV'!M12/'Ctrl CCTV y DCTV'!J12)-1</f>
        <v>7.1773462536293131E-2</v>
      </c>
    </row>
    <row r="18" spans="2:13" x14ac:dyDescent="0.2">
      <c r="B18" s="18" t="s">
        <v>26</v>
      </c>
      <c r="C18" s="19"/>
      <c r="D18" s="19"/>
      <c r="E18" s="19"/>
      <c r="F18" s="20"/>
      <c r="I18" s="18" t="s">
        <v>29</v>
      </c>
      <c r="J18" s="19"/>
      <c r="K18" s="19"/>
      <c r="L18" s="19"/>
      <c r="M18" s="20"/>
    </row>
    <row r="19" spans="2:13" x14ac:dyDescent="0.2">
      <c r="B19" t="s">
        <v>8</v>
      </c>
      <c r="C19">
        <v>1</v>
      </c>
      <c r="E19" t="s">
        <v>17</v>
      </c>
      <c r="F19">
        <v>1</v>
      </c>
      <c r="I19" t="s">
        <v>8</v>
      </c>
      <c r="J19">
        <v>1</v>
      </c>
      <c r="L19" t="s">
        <v>17</v>
      </c>
      <c r="M19">
        <v>1</v>
      </c>
    </row>
    <row r="20" spans="2:13" x14ac:dyDescent="0.2">
      <c r="B20" t="s">
        <v>9</v>
      </c>
      <c r="C20">
        <v>2</v>
      </c>
      <c r="E20" t="s">
        <v>18</v>
      </c>
      <c r="F20">
        <v>2</v>
      </c>
      <c r="I20" t="s">
        <v>9</v>
      </c>
      <c r="J20">
        <v>2</v>
      </c>
      <c r="L20" t="s">
        <v>18</v>
      </c>
      <c r="M20">
        <v>2</v>
      </c>
    </row>
    <row r="21" spans="2:13" x14ac:dyDescent="0.2">
      <c r="B21" t="s">
        <v>10</v>
      </c>
      <c r="C21">
        <v>3</v>
      </c>
      <c r="E21" t="s">
        <v>19</v>
      </c>
      <c r="F21">
        <v>3</v>
      </c>
      <c r="I21" t="s">
        <v>10</v>
      </c>
      <c r="J21">
        <v>3</v>
      </c>
      <c r="L21" t="s">
        <v>19</v>
      </c>
      <c r="M21">
        <v>3</v>
      </c>
    </row>
    <row r="22" spans="2:13" x14ac:dyDescent="0.2">
      <c r="B22" t="s">
        <v>11</v>
      </c>
      <c r="C22">
        <v>4</v>
      </c>
      <c r="E22" t="s">
        <v>20</v>
      </c>
      <c r="F22">
        <v>4</v>
      </c>
      <c r="I22" t="s">
        <v>11</v>
      </c>
      <c r="J22">
        <v>4</v>
      </c>
      <c r="L22" t="s">
        <v>20</v>
      </c>
      <c r="M22">
        <v>4</v>
      </c>
    </row>
    <row r="23" spans="2:13" x14ac:dyDescent="0.2">
      <c r="B23" t="s">
        <v>12</v>
      </c>
      <c r="C23">
        <v>6</v>
      </c>
      <c r="E23" t="s">
        <v>21</v>
      </c>
      <c r="F23">
        <v>6</v>
      </c>
      <c r="I23" t="s">
        <v>12</v>
      </c>
      <c r="J23">
        <v>6</v>
      </c>
      <c r="L23" t="s">
        <v>21</v>
      </c>
      <c r="M23">
        <v>6</v>
      </c>
    </row>
    <row r="24" spans="2:13" x14ac:dyDescent="0.2">
      <c r="B24" t="s">
        <v>13</v>
      </c>
      <c r="C24">
        <v>12</v>
      </c>
      <c r="E24" t="s">
        <v>22</v>
      </c>
      <c r="F24">
        <v>12</v>
      </c>
      <c r="I24" t="s">
        <v>13</v>
      </c>
      <c r="J24">
        <v>12</v>
      </c>
      <c r="L24" t="s">
        <v>22</v>
      </c>
      <c r="M24">
        <v>12</v>
      </c>
    </row>
    <row r="25" spans="2:13" x14ac:dyDescent="0.2">
      <c r="B25" t="s">
        <v>14</v>
      </c>
      <c r="C25">
        <v>360</v>
      </c>
      <c r="E25" t="s">
        <v>23</v>
      </c>
      <c r="F25">
        <v>360</v>
      </c>
      <c r="I25" t="s">
        <v>14</v>
      </c>
      <c r="J25">
        <v>360</v>
      </c>
      <c r="L25" t="s">
        <v>23</v>
      </c>
      <c r="M25">
        <v>360</v>
      </c>
    </row>
    <row r="27" spans="2:13" x14ac:dyDescent="0.2">
      <c r="B27" t="s">
        <v>15</v>
      </c>
      <c r="C27">
        <v>3</v>
      </c>
      <c r="E27" t="s">
        <v>15</v>
      </c>
      <c r="F27">
        <v>6</v>
      </c>
      <c r="I27" t="s">
        <v>15</v>
      </c>
      <c r="J27">
        <v>4</v>
      </c>
      <c r="L27" t="s">
        <v>15</v>
      </c>
      <c r="M27">
        <v>5</v>
      </c>
    </row>
    <row r="28" spans="2:13" x14ac:dyDescent="0.2">
      <c r="B28" t="s">
        <v>16</v>
      </c>
      <c r="C28">
        <f>INDEX(C19:C25,C27)</f>
        <v>3</v>
      </c>
      <c r="E28" t="s">
        <v>16</v>
      </c>
      <c r="F28">
        <f>INDEX(F19:F25,F27)</f>
        <v>12</v>
      </c>
      <c r="I28" t="s">
        <v>16</v>
      </c>
      <c r="J28">
        <f>INDEX(J19:J25,J27)</f>
        <v>4</v>
      </c>
      <c r="L28" t="s">
        <v>16</v>
      </c>
      <c r="M28">
        <f>INDEX(M19:M25,M27)</f>
        <v>6</v>
      </c>
    </row>
    <row r="30" spans="2:13" x14ac:dyDescent="0.2">
      <c r="B30" t="s">
        <v>60</v>
      </c>
      <c r="E30" t="s">
        <v>62</v>
      </c>
      <c r="F30">
        <v>1</v>
      </c>
      <c r="I30" t="s">
        <v>60</v>
      </c>
      <c r="L30" t="s">
        <v>62</v>
      </c>
      <c r="M30">
        <v>2</v>
      </c>
    </row>
    <row r="31" spans="2:13" x14ac:dyDescent="0.2">
      <c r="B31" t="s">
        <v>61</v>
      </c>
      <c r="E31" t="s">
        <v>63</v>
      </c>
      <c r="F31">
        <f>IF(F30=1,'CCTV y DCTV'!C22/'Ctrl CCTV y DCTV'!C28,IF(F30=2,'CCTV y DCTV'!C22,"No definido"))</f>
        <v>0.02</v>
      </c>
      <c r="I31" t="s">
        <v>61</v>
      </c>
      <c r="L31" t="s">
        <v>63</v>
      </c>
      <c r="M31" s="15">
        <f>IF(M30=1,'CCTV y DCTV'!H23/'Ctrl CCTV y DCTV'!J28,IF('Ctrl CCTV y DCTV'!M30=2,'CCTV y DCTV'!H23,"No va"))</f>
        <v>0.04</v>
      </c>
    </row>
  </sheetData>
  <mergeCells count="4">
    <mergeCell ref="B2:F2"/>
    <mergeCell ref="B18:F18"/>
    <mergeCell ref="I2:M2"/>
    <mergeCell ref="I18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27"/>
  <sheetViews>
    <sheetView workbookViewId="0">
      <selection activeCell="D21" sqref="D21"/>
    </sheetView>
  </sheetViews>
  <sheetFormatPr baseColWidth="10" defaultRowHeight="15" x14ac:dyDescent="0.2"/>
  <cols>
    <col min="1" max="1" width="5.6640625" customWidth="1"/>
    <col min="3" max="3" width="8" customWidth="1"/>
    <col min="4" max="4" width="17.33203125" customWidth="1"/>
    <col min="9" max="9" width="13.5" bestFit="1" customWidth="1"/>
  </cols>
  <sheetData>
    <row r="3" spans="2:10" x14ac:dyDescent="0.2">
      <c r="B3" t="s">
        <v>64</v>
      </c>
      <c r="F3" s="21" t="s">
        <v>50</v>
      </c>
      <c r="G3" s="21"/>
      <c r="I3" s="21" t="s">
        <v>39</v>
      </c>
      <c r="J3" s="21"/>
    </row>
    <row r="5" spans="2:10" x14ac:dyDescent="0.2">
      <c r="B5" t="s">
        <v>60</v>
      </c>
      <c r="F5" t="s">
        <v>8</v>
      </c>
      <c r="G5">
        <v>1</v>
      </c>
      <c r="I5" t="s">
        <v>17</v>
      </c>
      <c r="J5">
        <v>1</v>
      </c>
    </row>
    <row r="6" spans="2:10" x14ac:dyDescent="0.2">
      <c r="B6" t="s">
        <v>61</v>
      </c>
      <c r="F6" t="s">
        <v>9</v>
      </c>
      <c r="G6">
        <v>2</v>
      </c>
      <c r="I6" t="s">
        <v>18</v>
      </c>
      <c r="J6">
        <v>2</v>
      </c>
    </row>
    <row r="7" spans="2:10" x14ac:dyDescent="0.2">
      <c r="F7" t="s">
        <v>10</v>
      </c>
      <c r="G7">
        <v>3</v>
      </c>
      <c r="I7" t="s">
        <v>19</v>
      </c>
      <c r="J7">
        <v>3</v>
      </c>
    </row>
    <row r="8" spans="2:10" x14ac:dyDescent="0.2">
      <c r="F8" t="s">
        <v>11</v>
      </c>
      <c r="G8">
        <v>4</v>
      </c>
      <c r="I8" t="s">
        <v>20</v>
      </c>
      <c r="J8">
        <v>4</v>
      </c>
    </row>
    <row r="9" spans="2:10" x14ac:dyDescent="0.2">
      <c r="F9" t="s">
        <v>12</v>
      </c>
      <c r="G9">
        <v>6</v>
      </c>
      <c r="I9" t="s">
        <v>21</v>
      </c>
      <c r="J9">
        <v>6</v>
      </c>
    </row>
    <row r="10" spans="2:10" x14ac:dyDescent="0.2">
      <c r="F10" t="s">
        <v>13</v>
      </c>
      <c r="G10">
        <v>12</v>
      </c>
      <c r="I10" t="s">
        <v>22</v>
      </c>
      <c r="J10">
        <v>12</v>
      </c>
    </row>
    <row r="11" spans="2:10" x14ac:dyDescent="0.2">
      <c r="F11" t="s">
        <v>14</v>
      </c>
      <c r="G11">
        <v>360</v>
      </c>
      <c r="I11" t="s">
        <v>23</v>
      </c>
      <c r="J11">
        <v>360</v>
      </c>
    </row>
    <row r="14" spans="2:10" x14ac:dyDescent="0.2">
      <c r="B14" s="1" t="s">
        <v>66</v>
      </c>
    </row>
    <row r="15" spans="2:10" x14ac:dyDescent="0.2">
      <c r="B15" t="s">
        <v>40</v>
      </c>
      <c r="C15">
        <v>2</v>
      </c>
      <c r="D15">
        <f>IF(C15=1,'CCTV Varios tipos'!C8/'Controles Varios tipos'!G22,IF(C15=2,'CCTV Varios tipos'!C8,"Fallo"))</f>
        <v>1.4999999999999999E-2</v>
      </c>
      <c r="F15" t="s">
        <v>40</v>
      </c>
      <c r="G15">
        <v>6</v>
      </c>
      <c r="I15" t="s">
        <v>40</v>
      </c>
      <c r="J15">
        <v>6</v>
      </c>
    </row>
    <row r="16" spans="2:10" x14ac:dyDescent="0.2">
      <c r="B16" t="s">
        <v>41</v>
      </c>
      <c r="C16">
        <v>2</v>
      </c>
      <c r="D16">
        <f>IF(C16=1,'CCTV Varios tipos'!C9/'Controles Varios tipos'!G23,IF(C16=2,'CCTV Varios tipos'!C9,"Fallo"))</f>
        <v>1.7500000000000002E-2</v>
      </c>
      <c r="F16" t="s">
        <v>41</v>
      </c>
      <c r="G16">
        <v>5</v>
      </c>
      <c r="I16" t="s">
        <v>41</v>
      </c>
      <c r="J16">
        <v>6</v>
      </c>
    </row>
    <row r="17" spans="2:10" x14ac:dyDescent="0.2">
      <c r="B17" t="s">
        <v>42</v>
      </c>
      <c r="C17">
        <v>2</v>
      </c>
      <c r="D17">
        <f>IF(C17=1,'CCTV Varios tipos'!C10/'Controles Varios tipos'!G24,IF(C17=2,'CCTV Varios tipos'!C10,"Fallo"))</f>
        <v>6.25E-2</v>
      </c>
      <c r="F17" t="s">
        <v>42</v>
      </c>
      <c r="G17">
        <v>2</v>
      </c>
      <c r="I17" t="s">
        <v>42</v>
      </c>
      <c r="J17">
        <v>6</v>
      </c>
    </row>
    <row r="18" spans="2:10" x14ac:dyDescent="0.2">
      <c r="B18" t="s">
        <v>43</v>
      </c>
      <c r="C18">
        <v>2</v>
      </c>
      <c r="D18">
        <f>IF(C18=1,'CCTV Varios tipos'!C11/'Controles Varios tipos'!G25,IF(C18=2,'CCTV Varios tipos'!C11,"Fallo"))</f>
        <v>0.1</v>
      </c>
      <c r="F18" t="s">
        <v>43</v>
      </c>
      <c r="G18">
        <v>4</v>
      </c>
      <c r="I18" t="s">
        <v>43</v>
      </c>
      <c r="J18">
        <v>6</v>
      </c>
    </row>
    <row r="19" spans="2:10" x14ac:dyDescent="0.2">
      <c r="B19" t="s">
        <v>44</v>
      </c>
      <c r="C19">
        <v>1</v>
      </c>
      <c r="D19">
        <f>IF(C19=1,'CCTV Varios tipos'!C12/'Controles Varios tipos'!G26,IF(C19=2,'CCTV Varios tipos'!C12,"Fallo"))</f>
        <v>0</v>
      </c>
      <c r="F19" t="s">
        <v>44</v>
      </c>
      <c r="G19">
        <v>5</v>
      </c>
      <c r="I19" t="s">
        <v>44</v>
      </c>
      <c r="J19">
        <v>3</v>
      </c>
    </row>
    <row r="20" spans="2:10" x14ac:dyDescent="0.2">
      <c r="B20" t="s">
        <v>56</v>
      </c>
      <c r="C20">
        <v>2</v>
      </c>
      <c r="D20">
        <f>(1+'CCTV Varios tipos'!H19)^(1/'Controles Varios tipos'!G27)-1</f>
        <v>4.3970775217788027E-2</v>
      </c>
      <c r="F20" t="s">
        <v>56</v>
      </c>
      <c r="G20">
        <v>4</v>
      </c>
      <c r="I20" t="s">
        <v>56</v>
      </c>
      <c r="J20">
        <v>6</v>
      </c>
    </row>
    <row r="22" spans="2:10" x14ac:dyDescent="0.2">
      <c r="F22" t="s">
        <v>45</v>
      </c>
      <c r="G22">
        <f>INDEX($G$5:$G$11,G15)</f>
        <v>12</v>
      </c>
      <c r="I22" t="s">
        <v>45</v>
      </c>
      <c r="J22">
        <f>INDEX($J$5:$J$11,J15)</f>
        <v>12</v>
      </c>
    </row>
    <row r="23" spans="2:10" x14ac:dyDescent="0.2">
      <c r="F23" t="s">
        <v>46</v>
      </c>
      <c r="G23">
        <f t="shared" ref="G23:G26" si="0">INDEX($G$5:$G$11,G16)</f>
        <v>6</v>
      </c>
      <c r="I23" t="s">
        <v>46</v>
      </c>
      <c r="J23">
        <f t="shared" ref="J23:J27" si="1">INDEX($J$5:$J$11,J16)</f>
        <v>12</v>
      </c>
    </row>
    <row r="24" spans="2:10" x14ac:dyDescent="0.2">
      <c r="F24" t="s">
        <v>47</v>
      </c>
      <c r="G24">
        <f t="shared" si="0"/>
        <v>2</v>
      </c>
      <c r="I24" t="s">
        <v>47</v>
      </c>
      <c r="J24">
        <f t="shared" si="1"/>
        <v>12</v>
      </c>
    </row>
    <row r="25" spans="2:10" x14ac:dyDescent="0.2">
      <c r="F25" t="s">
        <v>48</v>
      </c>
      <c r="G25">
        <f t="shared" si="0"/>
        <v>4</v>
      </c>
      <c r="I25" t="s">
        <v>48</v>
      </c>
      <c r="J25">
        <f t="shared" si="1"/>
        <v>12</v>
      </c>
    </row>
    <row r="26" spans="2:10" x14ac:dyDescent="0.2">
      <c r="F26" t="s">
        <v>49</v>
      </c>
      <c r="G26">
        <f t="shared" si="0"/>
        <v>6</v>
      </c>
      <c r="I26" t="s">
        <v>49</v>
      </c>
      <c r="J26">
        <f t="shared" si="1"/>
        <v>3</v>
      </c>
    </row>
    <row r="27" spans="2:10" x14ac:dyDescent="0.2">
      <c r="F27" t="s">
        <v>57</v>
      </c>
      <c r="G27">
        <f>INDEX($G$5:$G$11,G20)</f>
        <v>4</v>
      </c>
      <c r="I27" t="s">
        <v>57</v>
      </c>
      <c r="J27">
        <f t="shared" si="1"/>
        <v>12</v>
      </c>
    </row>
  </sheetData>
  <mergeCells count="2">
    <mergeCell ref="F3:G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CCTV y DCTV</vt:lpstr>
      <vt:lpstr>CCTV Varios tipos</vt:lpstr>
      <vt:lpstr>Ctrl CCTV y DCTV</vt:lpstr>
      <vt:lpstr>Controles Varios 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2020-07-11T10:05:47Z</dcterms:modified>
</cp:coreProperties>
</file>