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8_{FD747B2A-DED4-AE46-88E7-1C4DDA1CFC3B}" xr6:coauthVersionLast="34" xr6:coauthVersionMax="34" xr10:uidLastSave="{00000000-0000-0000-0000-000000000000}"/>
  <bookViews>
    <workbookView xWindow="240" yWindow="460" windowWidth="14800" windowHeight="8020" xr2:uid="{00000000-000D-0000-FFFF-FFFF00000000}"/>
  </bookViews>
  <sheets>
    <sheet name="CSTV y DSTV" sheetId="1" r:id="rId1"/>
    <sheet name="CSTA y DSTA" sheetId="8" r:id="rId2"/>
    <sheet name="CSTV Varios tipos" sheetId="4" r:id="rId3"/>
    <sheet name="Capital común" sheetId="10" r:id="rId4"/>
    <sheet name="Vencimiento Comun" sheetId="11" r:id="rId5"/>
    <sheet name="Ctrl CSTV y DSTV" sheetId="2" r:id="rId6"/>
    <sheet name="Ctrl CSTA y DSTA" sheetId="9" r:id="rId7"/>
    <sheet name="Controles Varios tipos" sheetId="5" r:id="rId8"/>
  </sheets>
  <calcPr calcId="181029"/>
</workbook>
</file>

<file path=xl/calcChain.xml><?xml version="1.0" encoding="utf-8"?>
<calcChain xmlns="http://schemas.openxmlformats.org/spreadsheetml/2006/main">
  <c r="F7" i="10" l="1"/>
  <c r="F13" i="10" s="1"/>
  <c r="E25" i="11"/>
  <c r="F11" i="11"/>
  <c r="E10" i="11"/>
  <c r="F7" i="11"/>
  <c r="F13" i="11" s="1"/>
  <c r="E7" i="11"/>
  <c r="E13" i="11" s="1"/>
  <c r="E7" i="10"/>
  <c r="E13" i="10" s="1"/>
  <c r="F10" i="11" l="1"/>
  <c r="E11" i="11"/>
  <c r="E14" i="11"/>
  <c r="E10" i="10"/>
  <c r="E11" i="10"/>
  <c r="F14" i="11"/>
  <c r="F10" i="10"/>
  <c r="F14" i="10"/>
  <c r="F11" i="10"/>
  <c r="E14" i="10"/>
  <c r="E12" i="10"/>
  <c r="E12" i="11"/>
  <c r="E15" i="11" s="1"/>
  <c r="E19" i="11" s="1"/>
  <c r="E21" i="11" s="1"/>
  <c r="F12" i="10"/>
  <c r="F12" i="11"/>
  <c r="F15" i="11" s="1"/>
  <c r="F19" i="11" s="1"/>
  <c r="F21" i="11" s="1"/>
  <c r="H25" i="8"/>
  <c r="I25" i="8"/>
  <c r="H13" i="8"/>
  <c r="I13" i="8"/>
  <c r="N26" i="9"/>
  <c r="K26" i="9"/>
  <c r="G26" i="9"/>
  <c r="D26" i="9"/>
  <c r="N12" i="9"/>
  <c r="K12" i="9"/>
  <c r="G12" i="9"/>
  <c r="D12" i="9"/>
  <c r="E15" i="10" l="1"/>
  <c r="E19" i="10" s="1"/>
  <c r="F15" i="10"/>
  <c r="F19" i="10" s="1"/>
  <c r="C13" i="8"/>
  <c r="C25" i="8"/>
  <c r="H26" i="8"/>
  <c r="H14" i="8"/>
  <c r="G27" i="5"/>
  <c r="D27" i="5"/>
  <c r="G23" i="5"/>
  <c r="G24" i="5"/>
  <c r="G25" i="5"/>
  <c r="G11" i="4" s="1"/>
  <c r="G26" i="5"/>
  <c r="G12" i="4" s="1"/>
  <c r="G22" i="5"/>
  <c r="D23" i="5"/>
  <c r="D24" i="5"/>
  <c r="D25" i="5"/>
  <c r="D26" i="5"/>
  <c r="D22" i="5"/>
  <c r="G18" i="4" l="1"/>
  <c r="G19" i="4" s="1"/>
  <c r="G8" i="4"/>
  <c r="G10" i="4"/>
  <c r="G9" i="4"/>
  <c r="I25" i="1"/>
  <c r="I13" i="1"/>
  <c r="N26" i="2"/>
  <c r="K26" i="2"/>
  <c r="H25" i="1"/>
  <c r="K12" i="2"/>
  <c r="N12" i="2"/>
  <c r="G14" i="4" l="1"/>
  <c r="G16" i="4" s="1"/>
  <c r="H26" i="1"/>
  <c r="G26" i="2"/>
  <c r="D26" i="2"/>
  <c r="G12" i="2"/>
  <c r="D12" i="2"/>
  <c r="G21" i="4" l="1"/>
  <c r="G22" i="4" s="1"/>
  <c r="C25" i="1"/>
  <c r="C13" i="1"/>
  <c r="H13" i="1" l="1"/>
  <c r="H14" i="1" s="1"/>
</calcChain>
</file>

<file path=xl/sharedStrings.xml><?xml version="1.0" encoding="utf-8"?>
<sst xmlns="http://schemas.openxmlformats.org/spreadsheetml/2006/main" count="291" uniqueCount="88">
  <si>
    <r>
      <t>Capital Final (C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</si>
  <si>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>Caso 1: Desconocemos el capital final</t>
  </si>
  <si>
    <t>Caso 2: Desconocemos el capital inicial</t>
  </si>
  <si>
    <r>
      <t>Capital Final (C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</si>
  <si>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Caso 3: Desconocemos el tipo de interés</t>
  </si>
  <si>
    <r>
      <t>Capital Inicial (C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</si>
  <si>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Capital Inicial (C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</si>
  <si>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Tipo de interés (i)</t>
  </si>
  <si>
    <t>Anual</t>
  </si>
  <si>
    <t>Semestral</t>
  </si>
  <si>
    <t>Cuatrimestral</t>
  </si>
  <si>
    <t>Trimestral</t>
  </si>
  <si>
    <t>Bimestral</t>
  </si>
  <si>
    <t>Mensual</t>
  </si>
  <si>
    <t>Diario</t>
  </si>
  <si>
    <t>Contr busq</t>
  </si>
  <si>
    <t>Result busq</t>
  </si>
  <si>
    <t>Años</t>
  </si>
  <si>
    <t>Semestres</t>
  </si>
  <si>
    <t>Cuatrimestres</t>
  </si>
  <si>
    <t>Trimestres</t>
  </si>
  <si>
    <t>Bimestres</t>
  </si>
  <si>
    <t>Meses</t>
  </si>
  <si>
    <t>Días</t>
  </si>
  <si>
    <t>CAPITAL FINAL</t>
  </si>
  <si>
    <t>Periodo de tiempo (n)</t>
  </si>
  <si>
    <t>CAPITAL INICIAL</t>
  </si>
  <si>
    <t>TIPO INTERÉS</t>
  </si>
  <si>
    <t>Duración (n)</t>
  </si>
  <si>
    <t>DURACION</t>
  </si>
  <si>
    <t>Tipo de interés .......</t>
  </si>
  <si>
    <t>Duración en .........</t>
  </si>
  <si>
    <t>Caso 4: Desconocemos la duración de la operacion</t>
  </si>
  <si>
    <t>Tramo 1</t>
  </si>
  <si>
    <t>Tramo 2</t>
  </si>
  <si>
    <t>Tramo 3</t>
  </si>
  <si>
    <t>Tramo 4</t>
  </si>
  <si>
    <t>Tramo 5</t>
  </si>
  <si>
    <t>Tipo interés</t>
  </si>
  <si>
    <t>Duración</t>
  </si>
  <si>
    <t>Intereses Generados</t>
  </si>
  <si>
    <t>Control 1</t>
  </si>
  <si>
    <t>Control 2</t>
  </si>
  <si>
    <t>Control 3</t>
  </si>
  <si>
    <t>Control 4</t>
  </si>
  <si>
    <t>Control 5</t>
  </si>
  <si>
    <t>Respuesta 1</t>
  </si>
  <si>
    <t>Respuesta 2</t>
  </si>
  <si>
    <t>Respuesta 3</t>
  </si>
  <si>
    <t>Respuesta 4</t>
  </si>
  <si>
    <t>Respuesta 5</t>
  </si>
  <si>
    <t>Tipo Interes</t>
  </si>
  <si>
    <r>
      <t>Depósito inicial (C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 =</t>
    </r>
  </si>
  <si>
    <t>Intereses Totales =</t>
  </si>
  <si>
    <r>
      <t>Cuantía Retirada (C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 =</t>
    </r>
  </si>
  <si>
    <t>CAPITALIZACIÓN SIMPLE CON VARIOS TIPOS</t>
  </si>
  <si>
    <t>Duración años depósito =</t>
  </si>
  <si>
    <t>Tipo anual depósito =</t>
  </si>
  <si>
    <t>Duracíón equivalente =</t>
  </si>
  <si>
    <t>Control 6</t>
  </si>
  <si>
    <t>Respuesta 6</t>
  </si>
  <si>
    <t>Tipo Equivalente =</t>
  </si>
  <si>
    <t>CAPITALIZACIÓN Y DESCUENTO SIMPLE A TANTO VENCIDO</t>
  </si>
  <si>
    <t>CAPITALIZACIÓN Y DESCUENTO SIMPLE A TANTO ANTICIPADO</t>
  </si>
  <si>
    <t>Caso 3: Desconocemos el tipo de descuento</t>
  </si>
  <si>
    <t>Tipo de descuento (d)</t>
  </si>
  <si>
    <t>Tipo de descuento .......</t>
  </si>
  <si>
    <t>CAPITAL COMUN</t>
  </si>
  <si>
    <t>INTERÉS</t>
  </si>
  <si>
    <t>DESCUENTO</t>
  </si>
  <si>
    <t>Tipo Anual</t>
  </si>
  <si>
    <t>Tipo Diario</t>
  </si>
  <si>
    <t>EFECTOS A SUSTITUIR</t>
  </si>
  <si>
    <t>Nominales</t>
  </si>
  <si>
    <t>Vmtos (días)</t>
  </si>
  <si>
    <t>Int</t>
  </si>
  <si>
    <t>Des</t>
  </si>
  <si>
    <t>TOTAL</t>
  </si>
  <si>
    <t>EFECTO SUSTITUTO</t>
  </si>
  <si>
    <t>Nominal</t>
  </si>
  <si>
    <t>Vmto (días)</t>
  </si>
  <si>
    <t>Nominal int</t>
  </si>
  <si>
    <t>Nominal des</t>
  </si>
  <si>
    <t>Desconocido</t>
  </si>
  <si>
    <t>VENCIMIENTO COMUN Y MEDIO</t>
  </si>
  <si>
    <t>Vmto int</t>
  </si>
  <si>
    <t>Vmto des</t>
  </si>
  <si>
    <t>Vencimiento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</si>
</sst>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0%"/>
    <numFmt numFmtId="165" formatCode="0.000%"/>
    <numFmt numFmtId="166" formatCode="_-* #,##0.000000\ _€_-;\-* #,##0.000000\ _€_-;_-* &quot;-&quot;??\ _€_-;_-@_-"/>
    <numFmt numFmtId="167" formatCode="_-* #,##0.000000\ _€_-;\-* #,##0.000000\ _€_-;_-* &quot;-&quot;??????\ _€_-;_-@_-"/>
    <numFmt numFmtId="168" formatCode="_-* #,##0.0000\ _€_-;\-* #,##0.0000\ _€_-;_-* &quot;-&quot;??\ _€_-;_-@_-"/>
    <numFmt numFmtId="169" formatCode="_-* #,##0.00000\ &quot;€&quot;_-;\-* #,##0.000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0" applyNumberFormat="1"/>
    <xf numFmtId="0" fontId="0" fillId="0" borderId="0" xfId="0" applyFont="1"/>
    <xf numFmtId="164" fontId="0" fillId="0" borderId="0" xfId="1" applyNumberFormat="1" applyFont="1"/>
    <xf numFmtId="10" fontId="0" fillId="0" borderId="0" xfId="1" applyNumberFormat="1" applyFont="1"/>
    <xf numFmtId="43" fontId="0" fillId="0" borderId="0" xfId="2" applyNumberFormat="1" applyFont="1"/>
    <xf numFmtId="44" fontId="0" fillId="0" borderId="0" xfId="3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165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  <xf numFmtId="44" fontId="0" fillId="0" borderId="2" xfId="3" applyFont="1" applyBorder="1"/>
    <xf numFmtId="44" fontId="2" fillId="0" borderId="0" xfId="3" applyFont="1"/>
    <xf numFmtId="44" fontId="8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1" applyFont="1"/>
    <xf numFmtId="44" fontId="0" fillId="0" borderId="3" xfId="3" applyNumberFormat="1" applyFont="1" applyBorder="1"/>
    <xf numFmtId="166" fontId="0" fillId="0" borderId="0" xfId="2" applyNumberFormat="1" applyFont="1"/>
    <xf numFmtId="167" fontId="0" fillId="0" borderId="0" xfId="0" applyNumberFormat="1"/>
    <xf numFmtId="169" fontId="0" fillId="0" borderId="3" xfId="3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2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'Ctrl CSTV y DSTV'!$D$11" fmlaRange="'Ctrl CSTV y DSTV'!$C$3:$C$9" noThreeD="1" sel="2" val="0"/>
</file>

<file path=xl/ctrlProps/ctrlProp10.xml><?xml version="1.0" encoding="utf-8"?>
<formControlPr xmlns="http://schemas.microsoft.com/office/spreadsheetml/2009/9/main" objectType="Drop" dropStyle="combo" dx="16" fmlaLink="'Ctrl CSTA y DSTA'!$G$11" fmlaRange="'Ctrl CSTA y DSTA'!$F$3:$F$9" noThreeD="1" sel="6" val="0"/>
</file>

<file path=xl/ctrlProps/ctrlProp11.xml><?xml version="1.0" encoding="utf-8"?>
<formControlPr xmlns="http://schemas.microsoft.com/office/spreadsheetml/2009/9/main" objectType="Drop" dropStyle="combo" dx="16" fmlaLink="'Ctrl CSTA y DSTA'!$D$25" fmlaRange="'Ctrl CSTA y DSTA'!$C$17:$C$23" noThreeD="1" sel="5" val="0"/>
</file>

<file path=xl/ctrlProps/ctrlProp12.xml><?xml version="1.0" encoding="utf-8"?>
<formControlPr xmlns="http://schemas.microsoft.com/office/spreadsheetml/2009/9/main" objectType="Drop" dropStyle="combo" dx="16" fmlaLink="'Ctrl CSTA y DSTA'!$G$25" fmlaRange="'Ctrl CSTA y DSTA'!$F$17:$F$23" noThreeD="1" sel="6" val="0"/>
</file>

<file path=xl/ctrlProps/ctrlProp13.xml><?xml version="1.0" encoding="utf-8"?>
<formControlPr xmlns="http://schemas.microsoft.com/office/spreadsheetml/2009/9/main" objectType="Drop" dropStyle="combo" dx="16" fmlaLink="'Ctrl CSTA y DSTA'!$N$11" fmlaRange="'Ctrl CSTA y DSTA'!$M$3:$M$9" noThreeD="1" sel="7" val="0"/>
</file>

<file path=xl/ctrlProps/ctrlProp14.xml><?xml version="1.0" encoding="utf-8"?>
<formControlPr xmlns="http://schemas.microsoft.com/office/spreadsheetml/2009/9/main" objectType="Drop" dropStyle="combo" dx="16" fmlaLink="'Ctrl CSTA y DSTA'!$K$25" fmlaRange="'Ctrl CSTA y DSTA'!$J$17:$J$23" noThreeD="1" sel="1" val="0"/>
</file>

<file path=xl/ctrlProps/ctrlProp15.xml><?xml version="1.0" encoding="utf-8"?>
<formControlPr xmlns="http://schemas.microsoft.com/office/spreadsheetml/2009/9/main" objectType="Drop" dropStyle="combo" dx="16" fmlaLink="'Ctrl CSTA y DSTA'!$K$11" fmlaRange="'Ctrl CSTA y DSTA'!$J$3:$J$9" noThreeD="1" sel="1" val="0"/>
</file>

<file path=xl/ctrlProps/ctrlProp16.xml><?xml version="1.0" encoding="utf-8"?>
<formControlPr xmlns="http://schemas.microsoft.com/office/spreadsheetml/2009/9/main" objectType="Drop" dropStyle="combo" dx="16" fmlaLink="'Ctrl CSTA y DSTA'!$N$25" fmlaRange="'Ctrl CSTA y DSTA'!$M$17:$M$23" noThreeD="1" sel="6" val="0"/>
</file>

<file path=xl/ctrlProps/ctrlProp17.xml><?xml version="1.0" encoding="utf-8"?>
<formControlPr xmlns="http://schemas.microsoft.com/office/spreadsheetml/2009/9/main" objectType="Drop" dropStyle="combo" dx="16" fmlaLink="'Controles Varios tipos'!$D$15" fmlaRange="'Controles Varios tipos'!$C$5:$C$11" noThreeD="1" sel="4" val="0"/>
</file>

<file path=xl/ctrlProps/ctrlProp18.xml><?xml version="1.0" encoding="utf-8"?>
<formControlPr xmlns="http://schemas.microsoft.com/office/spreadsheetml/2009/9/main" objectType="Drop" dropStyle="combo" dx="16" fmlaLink="'Controles Varios tipos'!$G$15" fmlaRange="'Controles Varios tipos'!$F$5:$F$11" noThreeD="1" sel="6" val="0"/>
</file>

<file path=xl/ctrlProps/ctrlProp19.xml><?xml version="1.0" encoding="utf-8"?>
<formControlPr xmlns="http://schemas.microsoft.com/office/spreadsheetml/2009/9/main" objectType="Drop" dropStyle="combo" dx="16" fmlaLink="'Controles Varios tipos'!$D$16" fmlaRange="'Controles Varios tipos'!$C$5:$C$11" noThreeD="1" sel="6" val="0"/>
</file>

<file path=xl/ctrlProps/ctrlProp2.xml><?xml version="1.0" encoding="utf-8"?>
<formControlPr xmlns="http://schemas.microsoft.com/office/spreadsheetml/2009/9/main" objectType="Drop" dropStyle="combo" dx="16" fmlaLink="'Ctrl CSTV y DSTV'!$G$11" fmlaRange="'Ctrl CSTV y DSTV'!$F$3:$F$9" noThreeD="1" sel="1" val="0"/>
</file>

<file path=xl/ctrlProps/ctrlProp20.xml><?xml version="1.0" encoding="utf-8"?>
<formControlPr xmlns="http://schemas.microsoft.com/office/spreadsheetml/2009/9/main" objectType="Drop" dropStyle="combo" dx="16" fmlaLink="'Controles Varios tipos'!$D$17" fmlaRange="'Controles Varios tipos'!$C$5:$C$11" noThreeD="1" sel="3" val="0"/>
</file>

<file path=xl/ctrlProps/ctrlProp21.xml><?xml version="1.0" encoding="utf-8"?>
<formControlPr xmlns="http://schemas.microsoft.com/office/spreadsheetml/2009/9/main" objectType="Drop" dropStyle="combo" dx="16" fmlaLink="'Controles Varios tipos'!$D$18" fmlaRange="'Controles Varios tipos'!$C$5:$C$11" noThreeD="1" sel="4" val="0"/>
</file>

<file path=xl/ctrlProps/ctrlProp22.xml><?xml version="1.0" encoding="utf-8"?>
<formControlPr xmlns="http://schemas.microsoft.com/office/spreadsheetml/2009/9/main" objectType="Drop" dropStyle="combo" dx="16" fmlaLink="'Controles Varios tipos'!$D$19" fmlaRange="'Controles Varios tipos'!$C$5:$C$11" noThreeD="1" sel="5" val="0"/>
</file>

<file path=xl/ctrlProps/ctrlProp23.xml><?xml version="1.0" encoding="utf-8"?>
<formControlPr xmlns="http://schemas.microsoft.com/office/spreadsheetml/2009/9/main" objectType="Drop" dropStyle="combo" dx="16" fmlaLink="'Controles Varios tipos'!$G$16" fmlaRange="'Controles Varios tipos'!$F$5:$F$11" noThreeD="1" sel="6" val="0"/>
</file>

<file path=xl/ctrlProps/ctrlProp24.xml><?xml version="1.0" encoding="utf-8"?>
<formControlPr xmlns="http://schemas.microsoft.com/office/spreadsheetml/2009/9/main" objectType="Drop" dropStyle="combo" dx="16" fmlaLink="'Controles Varios tipos'!$G$17" fmlaRange="'Controles Varios tipos'!$F$5:$F$11" noThreeD="1" sel="6" val="0"/>
</file>

<file path=xl/ctrlProps/ctrlProp25.xml><?xml version="1.0" encoding="utf-8"?>
<formControlPr xmlns="http://schemas.microsoft.com/office/spreadsheetml/2009/9/main" objectType="Drop" dropStyle="combo" dx="16" fmlaLink="'Controles Varios tipos'!$G$18" fmlaRange="'Controles Varios tipos'!$F$5:$F$11" noThreeD="1" sel="4" val="0"/>
</file>

<file path=xl/ctrlProps/ctrlProp26.xml><?xml version="1.0" encoding="utf-8"?>
<formControlPr xmlns="http://schemas.microsoft.com/office/spreadsheetml/2009/9/main" objectType="Drop" dropStyle="combo" dx="16" fmlaLink="'Controles Varios tipos'!$G$19" fmlaRange="'Controles Varios tipos'!$F$5:$F$11" noThreeD="1" sel="3" val="0"/>
</file>

<file path=xl/ctrlProps/ctrlProp27.xml><?xml version="1.0" encoding="utf-8"?>
<formControlPr xmlns="http://schemas.microsoft.com/office/spreadsheetml/2009/9/main" objectType="Drop" dropStyle="combo" dx="16" fmlaLink="'Controles Varios tipos'!$G$20" fmlaRange="'Controles Varios tipos'!$F$5:$F$11" noThreeD="1" sel="6" val="0"/>
</file>

<file path=xl/ctrlProps/ctrlProp28.xml><?xml version="1.0" encoding="utf-8"?>
<formControlPr xmlns="http://schemas.microsoft.com/office/spreadsheetml/2009/9/main" objectType="Drop" dropStyle="combo" dx="16" fmlaLink="'Controles Varios tipos'!$D$20" fmlaRange="'Controles Varios tipos'!$C$5:$C$11" noThreeD="1" sel="1" val="0"/>
</file>

<file path=xl/ctrlProps/ctrlProp3.xml><?xml version="1.0" encoding="utf-8"?>
<formControlPr xmlns="http://schemas.microsoft.com/office/spreadsheetml/2009/9/main" objectType="Drop" dropStyle="combo" dx="16" fmlaLink="'Ctrl CSTV y DSTV'!$D$25" fmlaRange="'Ctrl CSTV y DSTV'!$C$17:$C$23" noThreeD="1" sel="2" val="0"/>
</file>

<file path=xl/ctrlProps/ctrlProp4.xml><?xml version="1.0" encoding="utf-8"?>
<formControlPr xmlns="http://schemas.microsoft.com/office/spreadsheetml/2009/9/main" objectType="Drop" dropStyle="combo" dx="16" fmlaLink="'Ctrl CSTV y DSTV'!$G$25" fmlaRange="'Ctrl CSTV y DSTV'!$F$17:$F$23" noThreeD="1" sel="7" val="0"/>
</file>

<file path=xl/ctrlProps/ctrlProp5.xml><?xml version="1.0" encoding="utf-8"?>
<formControlPr xmlns="http://schemas.microsoft.com/office/spreadsheetml/2009/9/main" objectType="Drop" dropStyle="combo" dx="16" fmlaLink="'Ctrl CSTV y DSTV'!$N$11" fmlaRange="'Ctrl CSTV y DSTV'!$M$3:$M$9" noThreeD="1" sel="6" val="0"/>
</file>

<file path=xl/ctrlProps/ctrlProp6.xml><?xml version="1.0" encoding="utf-8"?>
<formControlPr xmlns="http://schemas.microsoft.com/office/spreadsheetml/2009/9/main" objectType="Drop" dropStyle="combo" dx="16" fmlaLink="'Ctrl CSTV y DSTV'!$K$25" fmlaRange="'Ctrl CSTV y DSTV'!$J$17:$J$23" noThreeD="1" sel="5" val="0"/>
</file>

<file path=xl/ctrlProps/ctrlProp7.xml><?xml version="1.0" encoding="utf-8"?>
<formControlPr xmlns="http://schemas.microsoft.com/office/spreadsheetml/2009/9/main" objectType="Drop" dropStyle="combo" dx="16" fmlaLink="'Ctrl CSTV y DSTV'!$K$11" fmlaRange="'Ctrl CSTV y DSTV'!$J$3:$J$9" noThreeD="1" sel="1" val="0"/>
</file>

<file path=xl/ctrlProps/ctrlProp8.xml><?xml version="1.0" encoding="utf-8"?>
<formControlPr xmlns="http://schemas.microsoft.com/office/spreadsheetml/2009/9/main" objectType="Drop" dropStyle="combo" dx="16" fmlaLink="'Ctrl CSTV y DSTV'!$N$25" fmlaRange="'Ctrl CSTV y DSTV'!$M$17:$M$23" noThreeD="1" sel="2" val="0"/>
</file>

<file path=xl/ctrlProps/ctrlProp9.xml><?xml version="1.0" encoding="utf-8"?>
<formControlPr xmlns="http://schemas.microsoft.com/office/spreadsheetml/2009/9/main" objectType="Drop" dropStyle="combo" dx="16" fmlaLink="'Ctrl CSTA y DSTA'!$D$11" fmlaRange="'Ctrl CSTA y DSTA'!$C$3:$C$9" noThreeD="1" sel="6" val="0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4</xdr:row>
      <xdr:rowOff>85725</xdr:rowOff>
    </xdr:from>
    <xdr:ext cx="2981325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990600" y="1285875"/>
              <a:ext cx="2981325" cy="552450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∙(1+</m:t>
                    </m:r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𝑛𝑖</m:t>
                    </m:r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990600" y="1285875"/>
              <a:ext cx="2981325" cy="552450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800" b="0" i="0">
                  <a:latin typeface="Cambria Math" panose="02040503050406030204" pitchFamily="18" charset="0"/>
                </a:rPr>
                <a:t>𝐶_𝑛=𝐶_0</a:t>
              </a:r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∙(1+𝑛𝑖)</a:t>
              </a:r>
              <a:endParaRPr lang="es-ES" sz="28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9</xdr:row>
          <xdr:rowOff>0</xdr:rowOff>
        </xdr:from>
        <xdr:to>
          <xdr:col>4</xdr:col>
          <xdr:colOff>25400</xdr:colOff>
          <xdr:row>9</xdr:row>
          <xdr:rowOff>203200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10</xdr:row>
          <xdr:rowOff>25400</xdr:rowOff>
        </xdr:from>
        <xdr:to>
          <xdr:col>4</xdr:col>
          <xdr:colOff>25400</xdr:colOff>
          <xdr:row>10</xdr:row>
          <xdr:rowOff>228600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838200</xdr:colOff>
      <xdr:row>16</xdr:row>
      <xdr:rowOff>19049</xdr:rowOff>
    </xdr:from>
    <xdr:ext cx="2371725" cy="923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1 CuadroTex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419225" y="3838574"/>
              <a:ext cx="2371725" cy="923925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𝑛𝑖</m:t>
                        </m:r>
                      </m:den>
                    </m:f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5" name="1 CuadroTexto"/>
            <xdr:cNvSpPr txBox="1"/>
          </xdr:nvSpPr>
          <xdr:spPr>
            <a:xfrm>
              <a:off x="1419225" y="3838574"/>
              <a:ext cx="2371725" cy="923925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800" b="0" i="0">
                  <a:latin typeface="Cambria Math" panose="02040503050406030204" pitchFamily="18" charset="0"/>
                </a:rPr>
                <a:t>𝐶_0=𝐶_𝑛/(1+𝑛𝑖)</a:t>
              </a:r>
              <a:endParaRPr lang="es-ES" sz="28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21</xdr:row>
          <xdr:rowOff>25400</xdr:rowOff>
        </xdr:from>
        <xdr:to>
          <xdr:col>4</xdr:col>
          <xdr:colOff>0</xdr:colOff>
          <xdr:row>21</xdr:row>
          <xdr:rowOff>215900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22</xdr:row>
          <xdr:rowOff>50800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104775</xdr:colOff>
      <xdr:row>4</xdr:row>
      <xdr:rowOff>28575</xdr:rowOff>
    </xdr:from>
    <xdr:ext cx="3495675" cy="923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1 CuadroTexto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505575" y="1228725"/>
              <a:ext cx="3495675" cy="923925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ES" sz="2000"/>
            </a:p>
          </xdr:txBody>
        </xdr:sp>
      </mc:Choice>
      <mc:Fallback xmlns="">
        <xdr:sp macro="" textlink="">
          <xdr:nvSpPr>
            <xdr:cNvPr id="8" name="1 CuadroTexto"/>
            <xdr:cNvSpPr txBox="1"/>
          </xdr:nvSpPr>
          <xdr:spPr>
            <a:xfrm>
              <a:off x="6505575" y="1228725"/>
              <a:ext cx="3495675" cy="923925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000" b="0" i="0">
                  <a:latin typeface="Cambria Math" panose="02040503050406030204" pitchFamily="18" charset="0"/>
                </a:rPr>
                <a:t>𝑖=(𝐶_𝑛/𝐶_0 −1)/𝑛</a:t>
              </a:r>
              <a:endParaRPr lang="es-ES" sz="20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10</xdr:row>
          <xdr:rowOff>12700</xdr:rowOff>
        </xdr:from>
        <xdr:to>
          <xdr:col>8</xdr:col>
          <xdr:colOff>1054100</xdr:colOff>
          <xdr:row>11</xdr:row>
          <xdr:rowOff>12700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104775</xdr:colOff>
      <xdr:row>16</xdr:row>
      <xdr:rowOff>28575</xdr:rowOff>
    </xdr:from>
    <xdr:ext cx="3495675" cy="923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1 CuadroTexto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505575" y="1038225"/>
              <a:ext cx="3495675" cy="923925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s-ES" sz="2000"/>
            </a:p>
          </xdr:txBody>
        </xdr:sp>
      </mc:Choice>
      <mc:Fallback xmlns="">
        <xdr:sp macro="" textlink="">
          <xdr:nvSpPr>
            <xdr:cNvPr id="10" name="1 CuadroTexto"/>
            <xdr:cNvSpPr txBox="1"/>
          </xdr:nvSpPr>
          <xdr:spPr>
            <a:xfrm>
              <a:off x="6505575" y="1038225"/>
              <a:ext cx="3495675" cy="923925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000" b="0" i="0">
                  <a:latin typeface="Cambria Math" panose="02040503050406030204" pitchFamily="18" charset="0"/>
                </a:rPr>
                <a:t>𝑛=(𝐶_𝑛/𝐶_0 −1)/𝑖</a:t>
              </a:r>
              <a:endParaRPr lang="es-ES" sz="20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22</xdr:row>
          <xdr:rowOff>12700</xdr:rowOff>
        </xdr:from>
        <xdr:to>
          <xdr:col>8</xdr:col>
          <xdr:colOff>1054100</xdr:colOff>
          <xdr:row>23</xdr:row>
          <xdr:rowOff>12700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13</xdr:row>
          <xdr:rowOff>25400</xdr:rowOff>
        </xdr:from>
        <xdr:to>
          <xdr:col>8</xdr:col>
          <xdr:colOff>1066800</xdr:colOff>
          <xdr:row>13</xdr:row>
          <xdr:rowOff>215900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25</xdr:row>
          <xdr:rowOff>25400</xdr:rowOff>
        </xdr:from>
        <xdr:to>
          <xdr:col>8</xdr:col>
          <xdr:colOff>1054100</xdr:colOff>
          <xdr:row>25</xdr:row>
          <xdr:rowOff>215900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1228726</xdr:colOff>
      <xdr:row>4</xdr:row>
      <xdr:rowOff>28574</xdr:rowOff>
    </xdr:from>
    <xdr:ext cx="2038350" cy="876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809751" y="1038224"/>
              <a:ext cx="2038350" cy="87630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𝑛𝑑</m:t>
                        </m:r>
                      </m:den>
                    </m:f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1809751" y="1038224"/>
              <a:ext cx="2038350" cy="87630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400" b="0" i="0">
                  <a:latin typeface="Cambria Math" panose="02040503050406030204" pitchFamily="18" charset="0"/>
                </a:rPr>
                <a:t>𝐶_𝑛=𝐶_0/(1−𝑛𝑑)</a:t>
              </a:r>
              <a:endParaRPr lang="es-ES" sz="24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9</xdr:row>
          <xdr:rowOff>0</xdr:rowOff>
        </xdr:from>
        <xdr:to>
          <xdr:col>4</xdr:col>
          <xdr:colOff>25400</xdr:colOff>
          <xdr:row>9</xdr:row>
          <xdr:rowOff>203200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10</xdr:row>
          <xdr:rowOff>25400</xdr:rowOff>
        </xdr:from>
        <xdr:to>
          <xdr:col>4</xdr:col>
          <xdr:colOff>25400</xdr:colOff>
          <xdr:row>10</xdr:row>
          <xdr:rowOff>228600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704850</xdr:colOff>
      <xdr:row>16</xdr:row>
      <xdr:rowOff>76200</xdr:rowOff>
    </xdr:from>
    <xdr:ext cx="3038475" cy="54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1 CuadroTexto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285875" y="4000500"/>
              <a:ext cx="3038475" cy="540000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∙(1−</m:t>
                    </m:r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𝑛𝑑</m:t>
                    </m:r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5" name="1 CuadroTexto"/>
            <xdr:cNvSpPr txBox="1"/>
          </xdr:nvSpPr>
          <xdr:spPr>
            <a:xfrm>
              <a:off x="1285875" y="4000500"/>
              <a:ext cx="3038475" cy="540000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800" b="0" i="0">
                  <a:latin typeface="Cambria Math" panose="02040503050406030204" pitchFamily="18" charset="0"/>
                </a:rPr>
                <a:t>𝐶_0=𝐶_𝑛</a:t>
              </a:r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∙(1−𝑛𝑑)</a:t>
              </a:r>
              <a:endParaRPr lang="es-ES" sz="28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21</xdr:row>
          <xdr:rowOff>25400</xdr:rowOff>
        </xdr:from>
        <xdr:to>
          <xdr:col>4</xdr:col>
          <xdr:colOff>0</xdr:colOff>
          <xdr:row>21</xdr:row>
          <xdr:rowOff>215900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22</xdr:row>
          <xdr:rowOff>50800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1485901</xdr:colOff>
      <xdr:row>4</xdr:row>
      <xdr:rowOff>19049</xdr:rowOff>
    </xdr:from>
    <xdr:ext cx="1800000" cy="936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1 CuadroTexto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7277101" y="1028699"/>
              <a:ext cx="1800000" cy="936000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den>
                        </m:f>
                      </m:num>
                      <m:den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ES" sz="2000"/>
            </a:p>
          </xdr:txBody>
        </xdr:sp>
      </mc:Choice>
      <mc:Fallback xmlns="">
        <xdr:sp macro="" textlink="">
          <xdr:nvSpPr>
            <xdr:cNvPr id="8" name="1 CuadroTexto"/>
            <xdr:cNvSpPr txBox="1"/>
          </xdr:nvSpPr>
          <xdr:spPr>
            <a:xfrm>
              <a:off x="7277101" y="1028699"/>
              <a:ext cx="1800000" cy="936000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000" b="0" i="0">
                  <a:latin typeface="Cambria Math" panose="02040503050406030204" pitchFamily="18" charset="0"/>
                </a:rPr>
                <a:t>𝑑=(1−𝐶_0/𝐶_𝑛 )/𝑛</a:t>
              </a:r>
              <a:endParaRPr lang="es-ES" sz="20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10</xdr:row>
          <xdr:rowOff>12700</xdr:rowOff>
        </xdr:from>
        <xdr:to>
          <xdr:col>8</xdr:col>
          <xdr:colOff>1054100</xdr:colOff>
          <xdr:row>11</xdr:row>
          <xdr:rowOff>12700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1485901</xdr:colOff>
      <xdr:row>16</xdr:row>
      <xdr:rowOff>28574</xdr:rowOff>
    </xdr:from>
    <xdr:ext cx="1800000" cy="936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1 CuadroTexto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7277101" y="3952874"/>
              <a:ext cx="1800000" cy="936000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den>
                        </m:f>
                      </m:num>
                      <m:den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ES" sz="2000"/>
            </a:p>
          </xdr:txBody>
        </xdr:sp>
      </mc:Choice>
      <mc:Fallback xmlns="">
        <xdr:sp macro="" textlink="">
          <xdr:nvSpPr>
            <xdr:cNvPr id="10" name="1 CuadroTexto"/>
            <xdr:cNvSpPr txBox="1"/>
          </xdr:nvSpPr>
          <xdr:spPr>
            <a:xfrm>
              <a:off x="7277101" y="3952874"/>
              <a:ext cx="1800000" cy="936000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2000" b="0" i="0">
                  <a:latin typeface="Cambria Math" panose="02040503050406030204" pitchFamily="18" charset="0"/>
                </a:rPr>
                <a:t>𝑛=(1−𝐶_0/𝐶_𝑛 )/𝑑</a:t>
              </a:r>
              <a:endParaRPr lang="es-ES" sz="20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22</xdr:row>
          <xdr:rowOff>12700</xdr:rowOff>
        </xdr:from>
        <xdr:to>
          <xdr:col>8</xdr:col>
          <xdr:colOff>1054100</xdr:colOff>
          <xdr:row>23</xdr:row>
          <xdr:rowOff>12700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1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13</xdr:row>
          <xdr:rowOff>25400</xdr:rowOff>
        </xdr:from>
        <xdr:to>
          <xdr:col>8</xdr:col>
          <xdr:colOff>1066800</xdr:colOff>
          <xdr:row>13</xdr:row>
          <xdr:rowOff>215900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1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25</xdr:row>
          <xdr:rowOff>25400</xdr:rowOff>
        </xdr:from>
        <xdr:to>
          <xdr:col>8</xdr:col>
          <xdr:colOff>1054100</xdr:colOff>
          <xdr:row>25</xdr:row>
          <xdr:rowOff>215900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1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7</xdr:row>
          <xdr:rowOff>25400</xdr:rowOff>
        </xdr:from>
        <xdr:to>
          <xdr:col>3</xdr:col>
          <xdr:colOff>1257300</xdr:colOff>
          <xdr:row>7</xdr:row>
          <xdr:rowOff>228600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7</xdr:row>
          <xdr:rowOff>25400</xdr:rowOff>
        </xdr:from>
        <xdr:to>
          <xdr:col>5</xdr:col>
          <xdr:colOff>1282700</xdr:colOff>
          <xdr:row>7</xdr:row>
          <xdr:rowOff>228600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8</xdr:row>
          <xdr:rowOff>38100</xdr:rowOff>
        </xdr:from>
        <xdr:to>
          <xdr:col>3</xdr:col>
          <xdr:colOff>1257300</xdr:colOff>
          <xdr:row>8</xdr:row>
          <xdr:rowOff>241300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9</xdr:row>
          <xdr:rowOff>38100</xdr:rowOff>
        </xdr:from>
        <xdr:to>
          <xdr:col>3</xdr:col>
          <xdr:colOff>1257300</xdr:colOff>
          <xdr:row>9</xdr:row>
          <xdr:rowOff>241300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10</xdr:row>
          <xdr:rowOff>38100</xdr:rowOff>
        </xdr:from>
        <xdr:to>
          <xdr:col>3</xdr:col>
          <xdr:colOff>1257300</xdr:colOff>
          <xdr:row>10</xdr:row>
          <xdr:rowOff>241300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11</xdr:row>
          <xdr:rowOff>38100</xdr:rowOff>
        </xdr:from>
        <xdr:to>
          <xdr:col>3</xdr:col>
          <xdr:colOff>1257300</xdr:colOff>
          <xdr:row>11</xdr:row>
          <xdr:rowOff>241300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8</xdr:row>
          <xdr:rowOff>25400</xdr:rowOff>
        </xdr:from>
        <xdr:to>
          <xdr:col>5</xdr:col>
          <xdr:colOff>1282700</xdr:colOff>
          <xdr:row>8</xdr:row>
          <xdr:rowOff>241300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9</xdr:row>
          <xdr:rowOff>25400</xdr:rowOff>
        </xdr:from>
        <xdr:to>
          <xdr:col>5</xdr:col>
          <xdr:colOff>1282700</xdr:colOff>
          <xdr:row>9</xdr:row>
          <xdr:rowOff>228600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10</xdr:row>
          <xdr:rowOff>25400</xdr:rowOff>
        </xdr:from>
        <xdr:to>
          <xdr:col>5</xdr:col>
          <xdr:colOff>1282700</xdr:colOff>
          <xdr:row>10</xdr:row>
          <xdr:rowOff>228600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11</xdr:row>
          <xdr:rowOff>25400</xdr:rowOff>
        </xdr:from>
        <xdr:to>
          <xdr:col>5</xdr:col>
          <xdr:colOff>1282700</xdr:colOff>
          <xdr:row>11</xdr:row>
          <xdr:rowOff>228600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18</xdr:row>
          <xdr:rowOff>25400</xdr:rowOff>
        </xdr:from>
        <xdr:to>
          <xdr:col>8</xdr:col>
          <xdr:colOff>673100</xdr:colOff>
          <xdr:row>18</xdr:row>
          <xdr:rowOff>228600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21</xdr:row>
          <xdr:rowOff>25400</xdr:rowOff>
        </xdr:from>
        <xdr:to>
          <xdr:col>8</xdr:col>
          <xdr:colOff>685800</xdr:colOff>
          <xdr:row>21</xdr:row>
          <xdr:rowOff>215900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1"/>
  <sheetViews>
    <sheetView tabSelected="1" workbookViewId="0">
      <selection activeCell="D12" sqref="D12"/>
    </sheetView>
  </sheetViews>
  <sheetFormatPr baseColWidth="10" defaultColWidth="9.1640625" defaultRowHeight="15" x14ac:dyDescent="0.2"/>
  <cols>
    <col min="1" max="1" width="8.6640625" customWidth="1"/>
    <col min="2" max="2" width="29.6640625" customWidth="1"/>
    <col min="3" max="3" width="14.5" bestFit="1" customWidth="1"/>
    <col min="4" max="4" width="15.5" customWidth="1"/>
    <col min="7" max="7" width="29.5" customWidth="1"/>
    <col min="8" max="8" width="15.1640625" customWidth="1"/>
    <col min="9" max="9" width="16.5" customWidth="1"/>
  </cols>
  <sheetData>
    <row r="2" spans="2:9" ht="26" x14ac:dyDescent="0.3">
      <c r="B2" s="13" t="s">
        <v>62</v>
      </c>
      <c r="C2" s="14"/>
      <c r="D2" s="14"/>
      <c r="E2" s="14"/>
      <c r="F2" s="14"/>
      <c r="G2" s="14"/>
    </row>
    <row r="4" spans="2:9" ht="24" x14ac:dyDescent="0.3">
      <c r="B4" s="2" t="s">
        <v>1</v>
      </c>
      <c r="G4" s="2" t="s">
        <v>4</v>
      </c>
    </row>
    <row r="6" spans="2:9" ht="19.5" customHeight="1" x14ac:dyDescent="0.2"/>
    <row r="7" spans="2:9" ht="19.5" customHeight="1" x14ac:dyDescent="0.2"/>
    <row r="8" spans="2:9" ht="19.5" customHeight="1" x14ac:dyDescent="0.2"/>
    <row r="9" spans="2:9" ht="19.5" customHeight="1" x14ac:dyDescent="0.25">
      <c r="B9" t="s">
        <v>6</v>
      </c>
      <c r="C9" s="3">
        <v>1500</v>
      </c>
      <c r="G9" t="s">
        <v>6</v>
      </c>
      <c r="H9" s="3">
        <v>13685</v>
      </c>
    </row>
    <row r="10" spans="2:9" ht="19.5" customHeight="1" x14ac:dyDescent="0.25">
      <c r="B10" t="s">
        <v>7</v>
      </c>
      <c r="C10" s="6">
        <v>8.0000000000000002E-3</v>
      </c>
      <c r="G10" t="s">
        <v>3</v>
      </c>
      <c r="H10" s="3">
        <v>14000</v>
      </c>
    </row>
    <row r="11" spans="2:9" ht="19.5" customHeight="1" x14ac:dyDescent="0.2">
      <c r="B11" t="s">
        <v>25</v>
      </c>
      <c r="C11">
        <v>5</v>
      </c>
      <c r="G11" t="s">
        <v>25</v>
      </c>
      <c r="H11">
        <v>6</v>
      </c>
    </row>
    <row r="12" spans="2:9" ht="19.5" customHeight="1" x14ac:dyDescent="0.2"/>
    <row r="13" spans="2:9" ht="19.5" customHeight="1" x14ac:dyDescent="0.25">
      <c r="B13" s="1" t="s">
        <v>0</v>
      </c>
      <c r="C13" s="3">
        <f>C9*(1+((C11/'Ctrl CSTV y DSTV'!G12)*(C10*'Ctrl CSTV y DSTV'!D12)))</f>
        <v>1620</v>
      </c>
      <c r="G13" s="1" t="s">
        <v>7</v>
      </c>
      <c r="H13" s="5">
        <f>((H10/H9)-1)/H11</f>
        <v>3.8363171355498826E-3</v>
      </c>
      <c r="I13" t="str">
        <f>INDEX('Ctrl CSTV y DSTV'!J3:J9,'Ctrl CSTV y DSTV'!N11)</f>
        <v>Mensual</v>
      </c>
    </row>
    <row r="14" spans="2:9" ht="19.5" customHeight="1" x14ac:dyDescent="0.2">
      <c r="G14" t="s">
        <v>30</v>
      </c>
      <c r="H14" s="5">
        <f>H13*'Ctrl CSTV y DSTV'!N12/'Ctrl CSTV y DSTV'!K12</f>
        <v>4.6035805626598592E-2</v>
      </c>
    </row>
    <row r="15" spans="2:9" ht="19.5" customHeight="1" x14ac:dyDescent="0.2"/>
    <row r="16" spans="2:9" ht="19.5" customHeight="1" x14ac:dyDescent="0.3">
      <c r="B16" s="2" t="s">
        <v>2</v>
      </c>
      <c r="G16" s="2" t="s">
        <v>32</v>
      </c>
    </row>
    <row r="17" spans="2:9" ht="19.5" customHeight="1" x14ac:dyDescent="0.2"/>
    <row r="18" spans="2:9" ht="19.5" customHeight="1" x14ac:dyDescent="0.2"/>
    <row r="19" spans="2:9" ht="19.5" customHeight="1" x14ac:dyDescent="0.2"/>
    <row r="20" spans="2:9" ht="19.5" customHeight="1" x14ac:dyDescent="0.2"/>
    <row r="21" spans="2:9" ht="19.5" customHeight="1" x14ac:dyDescent="0.25">
      <c r="B21" s="4" t="s">
        <v>3</v>
      </c>
      <c r="C21" s="3">
        <v>6000</v>
      </c>
      <c r="G21" t="s">
        <v>6</v>
      </c>
      <c r="H21" s="3">
        <v>100000</v>
      </c>
    </row>
    <row r="22" spans="2:9" ht="19.5" customHeight="1" x14ac:dyDescent="0.25">
      <c r="B22" t="s">
        <v>7</v>
      </c>
      <c r="C22" s="6">
        <v>2.5000000000000001E-2</v>
      </c>
      <c r="G22" t="s">
        <v>3</v>
      </c>
      <c r="H22" s="3">
        <v>145000</v>
      </c>
    </row>
    <row r="23" spans="2:9" ht="19.5" customHeight="1" x14ac:dyDescent="0.2">
      <c r="B23" t="s">
        <v>25</v>
      </c>
      <c r="C23">
        <v>50</v>
      </c>
      <c r="G23" t="s">
        <v>7</v>
      </c>
      <c r="H23" s="6">
        <v>7.4999999999999997E-3</v>
      </c>
    </row>
    <row r="24" spans="2:9" ht="15.75" customHeight="1" x14ac:dyDescent="0.2"/>
    <row r="25" spans="2:9" ht="19.5" customHeight="1" x14ac:dyDescent="0.25">
      <c r="B25" s="1" t="s">
        <v>5</v>
      </c>
      <c r="C25" s="3">
        <f>C21/(1+(C23/'Ctrl CSTV y DSTV'!G26)*(C22*'Ctrl CSTV y DSTV'!D26))</f>
        <v>5958.620689655173</v>
      </c>
      <c r="G25" s="1" t="s">
        <v>28</v>
      </c>
      <c r="H25" s="7">
        <f>((H22/H21)-1)/H23</f>
        <v>59.999999999999993</v>
      </c>
      <c r="I25" t="str">
        <f>INDEX('Ctrl CSTV y DSTV'!M17:M23,'Ctrl CSTV y DSTV'!K25)</f>
        <v>Bimestres</v>
      </c>
    </row>
    <row r="26" spans="2:9" ht="19.5" customHeight="1" x14ac:dyDescent="0.2">
      <c r="G26" t="s">
        <v>31</v>
      </c>
      <c r="H26" s="7">
        <f>H25/'Ctrl CSTV y DSTV'!K26*'Ctrl CSTV y DSTV'!N26</f>
        <v>19.999999999999996</v>
      </c>
    </row>
    <row r="27" spans="2:9" ht="19.5" customHeight="1" x14ac:dyDescent="0.2"/>
    <row r="28" spans="2:9" ht="19.5" customHeight="1" x14ac:dyDescent="0.2"/>
    <row r="29" spans="2:9" ht="19.5" customHeight="1" x14ac:dyDescent="0.2"/>
    <row r="30" spans="2:9" ht="19.5" customHeight="1" x14ac:dyDescent="0.2"/>
    <row r="31" spans="2:9" ht="19.5" customHeight="1" x14ac:dyDescent="0.2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25400</xdr:colOff>
                    <xdr:row>9</xdr:row>
                    <xdr:rowOff>0</xdr:rowOff>
                  </from>
                  <to>
                    <xdr:col>4</xdr:col>
                    <xdr:colOff>25400</xdr:colOff>
                    <xdr:row>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3</xdr:col>
                    <xdr:colOff>25400</xdr:colOff>
                    <xdr:row>10</xdr:row>
                    <xdr:rowOff>25400</xdr:rowOff>
                  </from>
                  <to>
                    <xdr:col>4</xdr:col>
                    <xdr:colOff>25400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3</xdr:col>
                    <xdr:colOff>25400</xdr:colOff>
                    <xdr:row>21</xdr:row>
                    <xdr:rowOff>25400</xdr:rowOff>
                  </from>
                  <to>
                    <xdr:col>4</xdr:col>
                    <xdr:colOff>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3</xdr:col>
                    <xdr:colOff>25400</xdr:colOff>
                    <xdr:row>22</xdr:row>
                    <xdr:rowOff>50800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Line="0" autoPict="0">
                <anchor moveWithCells="1">
                  <from>
                    <xdr:col>8</xdr:col>
                    <xdr:colOff>38100</xdr:colOff>
                    <xdr:row>10</xdr:row>
                    <xdr:rowOff>12700</xdr:rowOff>
                  </from>
                  <to>
                    <xdr:col>8</xdr:col>
                    <xdr:colOff>1054100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Line="0" autoPict="0">
                <anchor moveWithCells="1">
                  <from>
                    <xdr:col>8</xdr:col>
                    <xdr:colOff>38100</xdr:colOff>
                    <xdr:row>22</xdr:row>
                    <xdr:rowOff>12700</xdr:rowOff>
                  </from>
                  <to>
                    <xdr:col>8</xdr:col>
                    <xdr:colOff>1054100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Line="0" autoPict="0">
                <anchor moveWithCells="1">
                  <from>
                    <xdr:col>8</xdr:col>
                    <xdr:colOff>38100</xdr:colOff>
                    <xdr:row>13</xdr:row>
                    <xdr:rowOff>25400</xdr:rowOff>
                  </from>
                  <to>
                    <xdr:col>8</xdr:col>
                    <xdr:colOff>1066800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8</xdr:col>
                    <xdr:colOff>25400</xdr:colOff>
                    <xdr:row>25</xdr:row>
                    <xdr:rowOff>25400</xdr:rowOff>
                  </from>
                  <to>
                    <xdr:col>8</xdr:col>
                    <xdr:colOff>1054100</xdr:colOff>
                    <xdr:row>25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1"/>
  <sheetViews>
    <sheetView topLeftCell="A4" workbookViewId="0">
      <selection activeCell="D25" sqref="D25"/>
    </sheetView>
  </sheetViews>
  <sheetFormatPr baseColWidth="10" defaultColWidth="9.1640625" defaultRowHeight="15" x14ac:dyDescent="0.2"/>
  <cols>
    <col min="1" max="1" width="8.6640625" customWidth="1"/>
    <col min="2" max="2" width="29.6640625" customWidth="1"/>
    <col min="3" max="3" width="14.5" bestFit="1" customWidth="1"/>
    <col min="4" max="4" width="15.5" customWidth="1"/>
    <col min="7" max="7" width="29.5" customWidth="1"/>
    <col min="8" max="8" width="15.1640625" customWidth="1"/>
    <col min="9" max="9" width="16.5" customWidth="1"/>
  </cols>
  <sheetData>
    <row r="2" spans="2:9" ht="26" x14ac:dyDescent="0.3">
      <c r="B2" s="15" t="s">
        <v>63</v>
      </c>
      <c r="C2" s="16"/>
      <c r="D2" s="16"/>
      <c r="E2" s="16"/>
      <c r="F2" s="16"/>
      <c r="G2" s="16"/>
    </row>
    <row r="4" spans="2:9" ht="24" x14ac:dyDescent="0.3">
      <c r="B4" s="2" t="s">
        <v>1</v>
      </c>
      <c r="G4" s="2" t="s">
        <v>64</v>
      </c>
    </row>
    <row r="6" spans="2:9" ht="19.5" customHeight="1" x14ac:dyDescent="0.2"/>
    <row r="7" spans="2:9" ht="19.5" customHeight="1" x14ac:dyDescent="0.2"/>
    <row r="8" spans="2:9" ht="19.5" customHeight="1" x14ac:dyDescent="0.2"/>
    <row r="9" spans="2:9" ht="19.5" customHeight="1" x14ac:dyDescent="0.25">
      <c r="B9" t="s">
        <v>6</v>
      </c>
      <c r="C9" s="3">
        <v>5880</v>
      </c>
      <c r="G9" t="s">
        <v>6</v>
      </c>
      <c r="H9" s="3">
        <v>5958.62</v>
      </c>
    </row>
    <row r="10" spans="2:9" ht="19.5" customHeight="1" x14ac:dyDescent="0.25">
      <c r="B10" t="s">
        <v>65</v>
      </c>
      <c r="C10" s="6">
        <v>5.0000000000000001E-3</v>
      </c>
      <c r="G10" t="s">
        <v>3</v>
      </c>
      <c r="H10" s="3">
        <v>6000</v>
      </c>
    </row>
    <row r="11" spans="2:9" ht="19.5" customHeight="1" x14ac:dyDescent="0.2">
      <c r="B11" t="s">
        <v>25</v>
      </c>
      <c r="C11">
        <v>4</v>
      </c>
      <c r="G11" t="s">
        <v>25</v>
      </c>
      <c r="H11">
        <v>50</v>
      </c>
    </row>
    <row r="12" spans="2:9" ht="19.5" customHeight="1" x14ac:dyDescent="0.2"/>
    <row r="13" spans="2:9" ht="19.5" customHeight="1" x14ac:dyDescent="0.25">
      <c r="B13" s="1" t="s">
        <v>0</v>
      </c>
      <c r="C13" s="3">
        <f>C9/(1-(C11/'Ctrl CSTA y DSTA'!G12)*(C10*'Ctrl CSTA y DSTA'!D12))</f>
        <v>6000</v>
      </c>
      <c r="G13" s="1" t="s">
        <v>65</v>
      </c>
      <c r="H13" s="5">
        <f>(1-H9/H10)/H11</f>
        <v>1.3793333333333323E-4</v>
      </c>
      <c r="I13" t="str">
        <f>INDEX('Ctrl CSTA y DSTA'!J3:J9,'Ctrl CSTA y DSTA'!N11)</f>
        <v>Diario</v>
      </c>
    </row>
    <row r="14" spans="2:9" ht="19.5" customHeight="1" x14ac:dyDescent="0.2">
      <c r="G14" t="s">
        <v>66</v>
      </c>
      <c r="H14" s="5">
        <f>H13*'Ctrl CSTA y DSTA'!N12/'Ctrl CSTA y DSTA'!K12</f>
        <v>4.9655999999999964E-2</v>
      </c>
    </row>
    <row r="15" spans="2:9" ht="19.5" customHeight="1" x14ac:dyDescent="0.2"/>
    <row r="16" spans="2:9" ht="19.5" customHeight="1" x14ac:dyDescent="0.3">
      <c r="B16" s="2" t="s">
        <v>2</v>
      </c>
      <c r="G16" s="2" t="s">
        <v>32</v>
      </c>
    </row>
    <row r="17" spans="2:9" ht="19.5" customHeight="1" x14ac:dyDescent="0.2"/>
    <row r="18" spans="2:9" ht="19.5" customHeight="1" x14ac:dyDescent="0.2"/>
    <row r="19" spans="2:9" ht="19.5" customHeight="1" x14ac:dyDescent="0.2"/>
    <row r="20" spans="2:9" ht="19.5" customHeight="1" x14ac:dyDescent="0.2"/>
    <row r="21" spans="2:9" ht="19.5" customHeight="1" x14ac:dyDescent="0.25">
      <c r="B21" s="4" t="s">
        <v>3</v>
      </c>
      <c r="C21" s="3">
        <v>14000</v>
      </c>
      <c r="G21" t="s">
        <v>6</v>
      </c>
      <c r="H21" s="3">
        <v>96075</v>
      </c>
    </row>
    <row r="22" spans="2:9" ht="19.5" customHeight="1" x14ac:dyDescent="0.25">
      <c r="B22" t="s">
        <v>65</v>
      </c>
      <c r="C22" s="6">
        <v>7.4999999999999997E-3</v>
      </c>
      <c r="G22" t="s">
        <v>3</v>
      </c>
      <c r="H22" s="3">
        <v>100000</v>
      </c>
    </row>
    <row r="23" spans="2:9" ht="19.5" customHeight="1" x14ac:dyDescent="0.2">
      <c r="B23" t="s">
        <v>25</v>
      </c>
      <c r="C23">
        <v>6</v>
      </c>
      <c r="G23" t="s">
        <v>65</v>
      </c>
      <c r="H23" s="6">
        <v>7.85E-2</v>
      </c>
    </row>
    <row r="24" spans="2:9" ht="15.75" customHeight="1" x14ac:dyDescent="0.2"/>
    <row r="25" spans="2:9" ht="19.5" customHeight="1" x14ac:dyDescent="0.25">
      <c r="B25" s="1" t="s">
        <v>5</v>
      </c>
      <c r="C25" s="3">
        <f>C21*(1-(C23/'Ctrl CSTA y DSTA'!G26)*('CSTA y DSTA'!C22*'Ctrl CSTA y DSTA'!D26))</f>
        <v>13685</v>
      </c>
      <c r="G25" s="1" t="s">
        <v>28</v>
      </c>
      <c r="H25" s="7">
        <f>(1-H21/H22)/H23</f>
        <v>0.50000000000000011</v>
      </c>
      <c r="I25" t="str">
        <f>INDEX('Ctrl CSTA y DSTA'!M17:M23,'Ctrl CSTA y DSTA'!K25)</f>
        <v>Años</v>
      </c>
    </row>
    <row r="26" spans="2:9" ht="19.5" customHeight="1" x14ac:dyDescent="0.2">
      <c r="G26" t="s">
        <v>31</v>
      </c>
      <c r="H26" s="7">
        <f>H25/'Ctrl CSTA y DSTA'!K26*'Ctrl CSTA y DSTA'!N26</f>
        <v>6.0000000000000018</v>
      </c>
    </row>
    <row r="27" spans="2:9" ht="19.5" customHeight="1" x14ac:dyDescent="0.2"/>
    <row r="28" spans="2:9" ht="19.5" customHeight="1" x14ac:dyDescent="0.2"/>
    <row r="29" spans="2:9" ht="19.5" customHeight="1" x14ac:dyDescent="0.2"/>
    <row r="30" spans="2:9" ht="19.5" customHeight="1" x14ac:dyDescent="0.2"/>
    <row r="31" spans="2:9" ht="19.5" customHeight="1" x14ac:dyDescent="0.2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25400</xdr:colOff>
                    <xdr:row>9</xdr:row>
                    <xdr:rowOff>0</xdr:rowOff>
                  </from>
                  <to>
                    <xdr:col>4</xdr:col>
                    <xdr:colOff>25400</xdr:colOff>
                    <xdr:row>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3</xdr:col>
                    <xdr:colOff>25400</xdr:colOff>
                    <xdr:row>10</xdr:row>
                    <xdr:rowOff>25400</xdr:rowOff>
                  </from>
                  <to>
                    <xdr:col>4</xdr:col>
                    <xdr:colOff>25400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3</xdr:col>
                    <xdr:colOff>25400</xdr:colOff>
                    <xdr:row>21</xdr:row>
                    <xdr:rowOff>25400</xdr:rowOff>
                  </from>
                  <to>
                    <xdr:col>4</xdr:col>
                    <xdr:colOff>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25400</xdr:colOff>
                    <xdr:row>22</xdr:row>
                    <xdr:rowOff>50800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8</xdr:col>
                    <xdr:colOff>38100</xdr:colOff>
                    <xdr:row>10</xdr:row>
                    <xdr:rowOff>12700</xdr:rowOff>
                  </from>
                  <to>
                    <xdr:col>8</xdr:col>
                    <xdr:colOff>1054100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8</xdr:col>
                    <xdr:colOff>38100</xdr:colOff>
                    <xdr:row>22</xdr:row>
                    <xdr:rowOff>12700</xdr:rowOff>
                  </from>
                  <to>
                    <xdr:col>8</xdr:col>
                    <xdr:colOff>1054100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defaultSize="0" autoLine="0" autoPict="0">
                <anchor moveWithCells="1">
                  <from>
                    <xdr:col>8</xdr:col>
                    <xdr:colOff>38100</xdr:colOff>
                    <xdr:row>13</xdr:row>
                    <xdr:rowOff>25400</xdr:rowOff>
                  </from>
                  <to>
                    <xdr:col>8</xdr:col>
                    <xdr:colOff>1066800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Drop Down 8">
              <controlPr defaultSize="0" autoLine="0" autoPict="0">
                <anchor moveWithCells="1">
                  <from>
                    <xdr:col>8</xdr:col>
                    <xdr:colOff>25400</xdr:colOff>
                    <xdr:row>25</xdr:row>
                    <xdr:rowOff>25400</xdr:rowOff>
                  </from>
                  <to>
                    <xdr:col>8</xdr:col>
                    <xdr:colOff>1054100</xdr:colOff>
                    <xdr:row>25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32"/>
  <sheetViews>
    <sheetView workbookViewId="0">
      <selection activeCell="G24" sqref="G24"/>
    </sheetView>
  </sheetViews>
  <sheetFormatPr baseColWidth="10" defaultRowHeight="15" x14ac:dyDescent="0.2"/>
  <cols>
    <col min="3" max="3" width="9.6640625" customWidth="1"/>
    <col min="4" max="4" width="19.6640625" customWidth="1"/>
    <col min="5" max="5" width="9.6640625" customWidth="1"/>
    <col min="6" max="6" width="19.6640625" customWidth="1"/>
    <col min="7" max="7" width="22.33203125" customWidth="1"/>
  </cols>
  <sheetData>
    <row r="3" spans="2:7" ht="31" x14ac:dyDescent="0.35">
      <c r="B3" s="11" t="s">
        <v>55</v>
      </c>
    </row>
    <row r="4" spans="2:7" ht="19.5" customHeight="1" x14ac:dyDescent="0.2"/>
    <row r="5" spans="2:7" ht="19.5" customHeight="1" x14ac:dyDescent="0.25">
      <c r="F5" s="10" t="s">
        <v>52</v>
      </c>
      <c r="G5" s="8">
        <v>50000</v>
      </c>
    </row>
    <row r="6" spans="2:7" ht="19.5" customHeight="1" x14ac:dyDescent="0.2"/>
    <row r="7" spans="2:7" ht="19.5" customHeight="1" x14ac:dyDescent="0.2">
      <c r="C7" s="28" t="s">
        <v>38</v>
      </c>
      <c r="D7" s="28"/>
      <c r="E7" s="28" t="s">
        <v>39</v>
      </c>
      <c r="F7" s="28"/>
      <c r="G7" s="1" t="s">
        <v>40</v>
      </c>
    </row>
    <row r="8" spans="2:7" ht="19.5" customHeight="1" x14ac:dyDescent="0.2">
      <c r="B8" s="1" t="s">
        <v>33</v>
      </c>
      <c r="C8" s="6">
        <v>0.01</v>
      </c>
      <c r="E8">
        <v>6</v>
      </c>
      <c r="G8" s="8">
        <f>$G$5*(E8/'Controles Varios tipos'!G22)*('CSTV Varios tipos'!C8*'Controles Varios tipos'!D22)</f>
        <v>1000</v>
      </c>
    </row>
    <row r="9" spans="2:7" ht="19.5" customHeight="1" x14ac:dyDescent="0.2">
      <c r="B9" s="1" t="s">
        <v>34</v>
      </c>
      <c r="C9" s="6">
        <v>5.0000000000000001E-3</v>
      </c>
      <c r="E9">
        <v>9</v>
      </c>
      <c r="G9" s="8">
        <f>$G$5*(E9/'Controles Varios tipos'!G23)*('CSTV Varios tipos'!C9*'Controles Varios tipos'!D23)</f>
        <v>2250</v>
      </c>
    </row>
    <row r="10" spans="2:7" ht="19.5" customHeight="1" x14ac:dyDescent="0.2">
      <c r="B10" s="1" t="s">
        <v>35</v>
      </c>
      <c r="C10" s="6">
        <v>0.02</v>
      </c>
      <c r="E10">
        <v>3</v>
      </c>
      <c r="G10" s="8">
        <f>$G$5*(E10/'Controles Varios tipos'!G24)*('CSTV Varios tipos'!C10*'Controles Varios tipos'!D24)</f>
        <v>750</v>
      </c>
    </row>
    <row r="11" spans="2:7" ht="19.5" customHeight="1" x14ac:dyDescent="0.2">
      <c r="B11" s="1" t="s">
        <v>36</v>
      </c>
      <c r="C11" s="6"/>
      <c r="G11" s="8">
        <f>$G$5*(E11/'Controles Varios tipos'!G25)*('CSTV Varios tipos'!C11*'Controles Varios tipos'!D25)</f>
        <v>0</v>
      </c>
    </row>
    <row r="12" spans="2:7" ht="19.5" customHeight="1" x14ac:dyDescent="0.2">
      <c r="B12" s="1" t="s">
        <v>37</v>
      </c>
      <c r="C12" s="6"/>
      <c r="G12" s="8">
        <f>$G$5*(E12/'Controles Varios tipos'!G26)*('CSTV Varios tipos'!C12*'Controles Varios tipos'!D26)</f>
        <v>0</v>
      </c>
    </row>
    <row r="13" spans="2:7" ht="19.5" customHeight="1" x14ac:dyDescent="0.2"/>
    <row r="14" spans="2:7" ht="19.5" customHeight="1" x14ac:dyDescent="0.2">
      <c r="F14" s="10" t="s">
        <v>53</v>
      </c>
      <c r="G14" s="3">
        <f>SUM(G8:G12)</f>
        <v>4000</v>
      </c>
    </row>
    <row r="15" spans="2:7" ht="19.5" customHeight="1" x14ac:dyDescent="0.2"/>
    <row r="16" spans="2:7" ht="19.5" customHeight="1" x14ac:dyDescent="0.25">
      <c r="F16" s="10" t="s">
        <v>54</v>
      </c>
      <c r="G16" s="3">
        <f>G5+G14</f>
        <v>54000</v>
      </c>
    </row>
    <row r="17" spans="6:7" ht="19.5" customHeight="1" x14ac:dyDescent="0.2"/>
    <row r="18" spans="6:7" ht="19.5" customHeight="1" x14ac:dyDescent="0.2">
      <c r="F18" s="9" t="s">
        <v>56</v>
      </c>
      <c r="G18" s="7">
        <f>'CSTV Varios tipos'!E8/'Controles Varios tipos'!G22+'CSTV Varios tipos'!E9/'Controles Varios tipos'!G23+'CSTV Varios tipos'!E10/'Controles Varios tipos'!G24+'CSTV Varios tipos'!E11/'Controles Varios tipos'!G25+'CSTV Varios tipos'!E12/'Controles Varios tipos'!G26</f>
        <v>1.5</v>
      </c>
    </row>
    <row r="19" spans="6:7" ht="19.5" customHeight="1" x14ac:dyDescent="0.2">
      <c r="F19" s="9" t="s">
        <v>58</v>
      </c>
      <c r="G19" s="7">
        <f>G18*'Controles Varios tipos'!G27</f>
        <v>18</v>
      </c>
    </row>
    <row r="20" spans="6:7" ht="19.5" customHeight="1" x14ac:dyDescent="0.2"/>
    <row r="21" spans="6:7" ht="19.5" customHeight="1" x14ac:dyDescent="0.2">
      <c r="F21" s="9" t="s">
        <v>57</v>
      </c>
      <c r="G21" s="12">
        <f>(G16/G5-1)/G18</f>
        <v>5.3333333333333378E-2</v>
      </c>
    </row>
    <row r="22" spans="6:7" ht="19.5" customHeight="1" x14ac:dyDescent="0.2">
      <c r="F22" s="9" t="s">
        <v>61</v>
      </c>
      <c r="G22" s="12">
        <f>G21/'Controles Varios tipos'!D27</f>
        <v>5.3333333333333378E-2</v>
      </c>
    </row>
    <row r="23" spans="6:7" ht="19.5" customHeight="1" x14ac:dyDescent="0.2"/>
    <row r="24" spans="6:7" ht="19.5" customHeight="1" x14ac:dyDescent="0.2"/>
    <row r="25" spans="6:7" ht="19.5" customHeight="1" x14ac:dyDescent="0.2"/>
    <row r="26" spans="6:7" ht="19.5" customHeight="1" x14ac:dyDescent="0.2"/>
    <row r="27" spans="6:7" ht="19.5" customHeight="1" x14ac:dyDescent="0.2"/>
    <row r="28" spans="6:7" ht="19.5" customHeight="1" x14ac:dyDescent="0.2"/>
    <row r="29" spans="6:7" ht="19.5" customHeight="1" x14ac:dyDescent="0.2"/>
    <row r="30" spans="6:7" ht="19.5" customHeight="1" x14ac:dyDescent="0.2"/>
    <row r="31" spans="6:7" ht="19.5" customHeight="1" x14ac:dyDescent="0.2"/>
    <row r="32" spans="6:7" ht="19.5" customHeight="1" x14ac:dyDescent="0.2"/>
  </sheetData>
  <mergeCells count="2">
    <mergeCell ref="C7:D7"/>
    <mergeCell ref="E7:F7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3</xdr:col>
                    <xdr:colOff>63500</xdr:colOff>
                    <xdr:row>7</xdr:row>
                    <xdr:rowOff>25400</xdr:rowOff>
                  </from>
                  <to>
                    <xdr:col>3</xdr:col>
                    <xdr:colOff>1257300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defaultSize="0" autoLine="0" autoPict="0">
                <anchor moveWithCells="1">
                  <from>
                    <xdr:col>5</xdr:col>
                    <xdr:colOff>25400</xdr:colOff>
                    <xdr:row>7</xdr:row>
                    <xdr:rowOff>25400</xdr:rowOff>
                  </from>
                  <to>
                    <xdr:col>5</xdr:col>
                    <xdr:colOff>1282700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Line="0" autoPict="0">
                <anchor moveWithCells="1">
                  <from>
                    <xdr:col>3</xdr:col>
                    <xdr:colOff>63500</xdr:colOff>
                    <xdr:row>8</xdr:row>
                    <xdr:rowOff>38100</xdr:rowOff>
                  </from>
                  <to>
                    <xdr:col>3</xdr:col>
                    <xdr:colOff>1257300</xdr:colOff>
                    <xdr:row>8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Line="0" autoPict="0">
                <anchor moveWithCells="1">
                  <from>
                    <xdr:col>3</xdr:col>
                    <xdr:colOff>63500</xdr:colOff>
                    <xdr:row>9</xdr:row>
                    <xdr:rowOff>38100</xdr:rowOff>
                  </from>
                  <to>
                    <xdr:col>3</xdr:col>
                    <xdr:colOff>1257300</xdr:colOff>
                    <xdr:row>9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Drop Down 6">
              <controlPr defaultSize="0" autoLine="0" autoPict="0">
                <anchor moveWithCells="1">
                  <from>
                    <xdr:col>3</xdr:col>
                    <xdr:colOff>63500</xdr:colOff>
                    <xdr:row>10</xdr:row>
                    <xdr:rowOff>38100</xdr:rowOff>
                  </from>
                  <to>
                    <xdr:col>3</xdr:col>
                    <xdr:colOff>1257300</xdr:colOff>
                    <xdr:row>10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Drop Down 7">
              <controlPr defaultSize="0" autoLine="0" autoPict="0">
                <anchor moveWithCells="1">
                  <from>
                    <xdr:col>3</xdr:col>
                    <xdr:colOff>63500</xdr:colOff>
                    <xdr:row>11</xdr:row>
                    <xdr:rowOff>38100</xdr:rowOff>
                  </from>
                  <to>
                    <xdr:col>3</xdr:col>
                    <xdr:colOff>1257300</xdr:colOff>
                    <xdr:row>11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Drop Down 8">
              <controlPr defaultSize="0" autoLine="0" autoPict="0">
                <anchor moveWithCells="1">
                  <from>
                    <xdr:col>5</xdr:col>
                    <xdr:colOff>25400</xdr:colOff>
                    <xdr:row>8</xdr:row>
                    <xdr:rowOff>25400</xdr:rowOff>
                  </from>
                  <to>
                    <xdr:col>5</xdr:col>
                    <xdr:colOff>1282700</xdr:colOff>
                    <xdr:row>8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Drop Down 9">
              <controlPr defaultSize="0" autoLine="0" autoPict="0">
                <anchor moveWithCells="1">
                  <from>
                    <xdr:col>5</xdr:col>
                    <xdr:colOff>25400</xdr:colOff>
                    <xdr:row>9</xdr:row>
                    <xdr:rowOff>25400</xdr:rowOff>
                  </from>
                  <to>
                    <xdr:col>5</xdr:col>
                    <xdr:colOff>1282700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Drop Down 10">
              <controlPr defaultSize="0" autoLine="0" autoPict="0">
                <anchor moveWithCells="1">
                  <from>
                    <xdr:col>5</xdr:col>
                    <xdr:colOff>25400</xdr:colOff>
                    <xdr:row>10</xdr:row>
                    <xdr:rowOff>25400</xdr:rowOff>
                  </from>
                  <to>
                    <xdr:col>5</xdr:col>
                    <xdr:colOff>1282700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Drop Down 11">
              <controlPr defaultSize="0" autoLine="0" autoPict="0">
                <anchor moveWithCells="1">
                  <from>
                    <xdr:col>5</xdr:col>
                    <xdr:colOff>25400</xdr:colOff>
                    <xdr:row>11</xdr:row>
                    <xdr:rowOff>25400</xdr:rowOff>
                  </from>
                  <to>
                    <xdr:col>5</xdr:col>
                    <xdr:colOff>1282700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Drop Down 12">
              <controlPr defaultSize="0" autoLine="0" autoPict="0">
                <anchor moveWithCells="1">
                  <from>
                    <xdr:col>7</xdr:col>
                    <xdr:colOff>25400</xdr:colOff>
                    <xdr:row>18</xdr:row>
                    <xdr:rowOff>25400</xdr:rowOff>
                  </from>
                  <to>
                    <xdr:col>8</xdr:col>
                    <xdr:colOff>673100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Drop Down 13">
              <controlPr defaultSize="0" autoLine="0" autoPict="0">
                <anchor moveWithCells="1">
                  <from>
                    <xdr:col>7</xdr:col>
                    <xdr:colOff>25400</xdr:colOff>
                    <xdr:row>21</xdr:row>
                    <xdr:rowOff>25400</xdr:rowOff>
                  </from>
                  <to>
                    <xdr:col>8</xdr:col>
                    <xdr:colOff>685800</xdr:colOff>
                    <xdr:row>21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20"/>
  <sheetViews>
    <sheetView workbookViewId="0">
      <selection activeCell="C12" sqref="C12"/>
    </sheetView>
  </sheetViews>
  <sheetFormatPr baseColWidth="10" defaultColWidth="9.1640625" defaultRowHeight="15" x14ac:dyDescent="0.2"/>
  <cols>
    <col min="2" max="2" width="21.5" customWidth="1"/>
    <col min="3" max="3" width="22.1640625" customWidth="1"/>
    <col min="4" max="4" width="9" customWidth="1"/>
    <col min="5" max="5" width="12.83203125" bestFit="1" customWidth="1"/>
    <col min="6" max="6" width="14" bestFit="1" customWidth="1"/>
  </cols>
  <sheetData>
    <row r="3" spans="2:6" x14ac:dyDescent="0.2">
      <c r="B3" s="1" t="s">
        <v>67</v>
      </c>
    </row>
    <row r="5" spans="2:6" x14ac:dyDescent="0.2">
      <c r="E5" s="1" t="s">
        <v>68</v>
      </c>
      <c r="F5" s="1" t="s">
        <v>69</v>
      </c>
    </row>
    <row r="6" spans="2:6" x14ac:dyDescent="0.2">
      <c r="D6" s="9" t="s">
        <v>70</v>
      </c>
      <c r="E6" s="6">
        <v>0.03</v>
      </c>
      <c r="F6" s="6">
        <v>6.7500000000000004E-2</v>
      </c>
    </row>
    <row r="7" spans="2:6" x14ac:dyDescent="0.2">
      <c r="D7" s="9" t="s">
        <v>71</v>
      </c>
      <c r="E7" s="5">
        <f>E6/360</f>
        <v>8.3333333333333331E-5</v>
      </c>
      <c r="F7" s="5">
        <f>F6/360</f>
        <v>1.875E-4</v>
      </c>
    </row>
    <row r="8" spans="2:6" x14ac:dyDescent="0.2">
      <c r="B8" s="1" t="s">
        <v>72</v>
      </c>
    </row>
    <row r="9" spans="2:6" x14ac:dyDescent="0.2">
      <c r="B9" t="s">
        <v>73</v>
      </c>
      <c r="C9" t="s">
        <v>74</v>
      </c>
      <c r="E9" s="17" t="s">
        <v>75</v>
      </c>
      <c r="F9" s="17" t="s">
        <v>76</v>
      </c>
    </row>
    <row r="10" spans="2:6" x14ac:dyDescent="0.2">
      <c r="B10" s="8">
        <v>1173.4530299999999</v>
      </c>
      <c r="C10">
        <v>90</v>
      </c>
      <c r="E10" s="8">
        <f>$B10/(1+$C10*E$7)</f>
        <v>1164.7176476426798</v>
      </c>
      <c r="F10" s="8">
        <f>$B10*(1-C10*$F$7)</f>
        <v>1153.65101011875</v>
      </c>
    </row>
    <row r="11" spans="2:6" x14ac:dyDescent="0.2">
      <c r="B11" s="8">
        <v>1173.4530299999999</v>
      </c>
      <c r="C11">
        <v>180</v>
      </c>
      <c r="E11" s="8">
        <f t="shared" ref="E11:E14" si="0">$B11/(1+$C11*E$7)</f>
        <v>1156.1113596059113</v>
      </c>
      <c r="F11" s="8">
        <f t="shared" ref="F11:F14" si="1">$B11*(1-C11*$F$7)</f>
        <v>1133.8489902374999</v>
      </c>
    </row>
    <row r="12" spans="2:6" x14ac:dyDescent="0.2">
      <c r="B12" s="8"/>
      <c r="E12" s="8">
        <f t="shared" si="0"/>
        <v>0</v>
      </c>
      <c r="F12" s="8">
        <f t="shared" si="1"/>
        <v>0</v>
      </c>
    </row>
    <row r="13" spans="2:6" x14ac:dyDescent="0.2">
      <c r="B13" s="8"/>
      <c r="E13" s="8">
        <f t="shared" si="0"/>
        <v>0</v>
      </c>
      <c r="F13" s="8">
        <f t="shared" si="1"/>
        <v>0</v>
      </c>
    </row>
    <row r="14" spans="2:6" x14ac:dyDescent="0.2">
      <c r="B14" s="8"/>
      <c r="E14" s="8">
        <f t="shared" si="0"/>
        <v>0</v>
      </c>
      <c r="F14" s="8">
        <f t="shared" si="1"/>
        <v>0</v>
      </c>
    </row>
    <row r="15" spans="2:6" x14ac:dyDescent="0.2">
      <c r="B15" s="8"/>
      <c r="D15" s="18" t="s">
        <v>77</v>
      </c>
      <c r="E15" s="19">
        <f>SUM(E10:E14)</f>
        <v>2320.8290072485911</v>
      </c>
      <c r="F15" s="27">
        <f>SUM(F10:F14)</f>
        <v>2287.50000035625</v>
      </c>
    </row>
    <row r="16" spans="2:6" x14ac:dyDescent="0.2">
      <c r="B16" s="8"/>
    </row>
    <row r="17" spans="2:6" x14ac:dyDescent="0.2">
      <c r="B17" s="20" t="s">
        <v>78</v>
      </c>
    </row>
    <row r="18" spans="2:6" x14ac:dyDescent="0.2">
      <c r="B18" t="s">
        <v>79</v>
      </c>
      <c r="C18" t="s">
        <v>80</v>
      </c>
      <c r="E18" s="8" t="s">
        <v>81</v>
      </c>
      <c r="F18" t="s">
        <v>82</v>
      </c>
    </row>
    <row r="19" spans="2:6" x14ac:dyDescent="0.2">
      <c r="B19" s="21" t="s">
        <v>83</v>
      </c>
      <c r="C19">
        <v>180</v>
      </c>
      <c r="E19" s="8">
        <f>E15*(1+C19*E7)</f>
        <v>2355.6414423573196</v>
      </c>
      <c r="F19" s="8">
        <f>F15/(1-C19*F7)</f>
        <v>2367.3997416364809</v>
      </c>
    </row>
    <row r="20" spans="2:6" x14ac:dyDescent="0.2">
      <c r="B20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25"/>
  <sheetViews>
    <sheetView workbookViewId="0">
      <selection activeCell="D27" sqref="D27"/>
    </sheetView>
  </sheetViews>
  <sheetFormatPr baseColWidth="10" defaultColWidth="9.1640625" defaultRowHeight="15" x14ac:dyDescent="0.2"/>
  <cols>
    <col min="2" max="2" width="21.5" customWidth="1"/>
    <col min="3" max="3" width="22.1640625" customWidth="1"/>
    <col min="4" max="4" width="9" customWidth="1"/>
    <col min="5" max="5" width="14.5" bestFit="1" customWidth="1"/>
    <col min="6" max="6" width="13.5" bestFit="1" customWidth="1"/>
  </cols>
  <sheetData>
    <row r="3" spans="2:6" x14ac:dyDescent="0.2">
      <c r="B3" s="1" t="s">
        <v>84</v>
      </c>
    </row>
    <row r="5" spans="2:6" x14ac:dyDescent="0.2">
      <c r="E5" s="1" t="s">
        <v>68</v>
      </c>
      <c r="F5" s="1" t="s">
        <v>69</v>
      </c>
    </row>
    <row r="6" spans="2:6" x14ac:dyDescent="0.2">
      <c r="D6" s="9" t="s">
        <v>70</v>
      </c>
      <c r="E6" s="6">
        <v>0.04</v>
      </c>
      <c r="F6" s="23">
        <v>0.1</v>
      </c>
    </row>
    <row r="7" spans="2:6" x14ac:dyDescent="0.2">
      <c r="D7" s="9" t="s">
        <v>71</v>
      </c>
      <c r="E7" s="5">
        <f>E6/360</f>
        <v>1.1111111111111112E-4</v>
      </c>
      <c r="F7" s="5">
        <f>F6/360</f>
        <v>2.7777777777777778E-4</v>
      </c>
    </row>
    <row r="8" spans="2:6" x14ac:dyDescent="0.2">
      <c r="B8" s="1" t="s">
        <v>72</v>
      </c>
    </row>
    <row r="9" spans="2:6" x14ac:dyDescent="0.2">
      <c r="B9" t="s">
        <v>73</v>
      </c>
      <c r="C9" t="s">
        <v>74</v>
      </c>
      <c r="E9" s="17" t="s">
        <v>75</v>
      </c>
      <c r="F9" s="17" t="s">
        <v>76</v>
      </c>
    </row>
    <row r="10" spans="2:6" x14ac:dyDescent="0.2">
      <c r="B10" s="8">
        <v>5000</v>
      </c>
      <c r="C10">
        <v>30</v>
      </c>
      <c r="E10" s="8">
        <f>$B10/(1+$C10*E$7)</f>
        <v>4983.3887043189361</v>
      </c>
      <c r="F10" s="8">
        <f>$B10*(1-C10*$F$7)</f>
        <v>4958.333333333333</v>
      </c>
    </row>
    <row r="11" spans="2:6" x14ac:dyDescent="0.2">
      <c r="B11" s="8">
        <v>11000</v>
      </c>
      <c r="C11">
        <v>80</v>
      </c>
      <c r="E11" s="8">
        <f>$B11/(1+$C11*E$7)</f>
        <v>10903.083700440528</v>
      </c>
      <c r="F11" s="8">
        <f t="shared" ref="F11:F14" si="0">$B11*(1-C11*$F$7)</f>
        <v>10755.555555555555</v>
      </c>
    </row>
    <row r="12" spans="2:6" x14ac:dyDescent="0.2">
      <c r="B12" s="8"/>
      <c r="E12" s="8">
        <f t="shared" ref="E12:E14" si="1">$B12/(1+$C12*E$7)</f>
        <v>0</v>
      </c>
      <c r="F12" s="8">
        <f t="shared" si="0"/>
        <v>0</v>
      </c>
    </row>
    <row r="13" spans="2:6" x14ac:dyDescent="0.2">
      <c r="B13" s="8"/>
      <c r="E13" s="8">
        <f t="shared" si="1"/>
        <v>0</v>
      </c>
      <c r="F13" s="8">
        <f t="shared" si="0"/>
        <v>0</v>
      </c>
    </row>
    <row r="14" spans="2:6" x14ac:dyDescent="0.2">
      <c r="B14" s="8"/>
      <c r="E14" s="8">
        <f t="shared" si="1"/>
        <v>0</v>
      </c>
      <c r="F14" s="8">
        <f t="shared" si="0"/>
        <v>0</v>
      </c>
    </row>
    <row r="15" spans="2:6" x14ac:dyDescent="0.2">
      <c r="B15" s="8"/>
      <c r="D15" s="18" t="s">
        <v>77</v>
      </c>
      <c r="E15" s="19">
        <f>SUM(E10:E14)</f>
        <v>15886.472404759465</v>
      </c>
      <c r="F15" s="24">
        <f>SUM(F10:F14)</f>
        <v>15713.888888888887</v>
      </c>
    </row>
    <row r="16" spans="2:6" x14ac:dyDescent="0.2">
      <c r="B16" s="8"/>
    </row>
    <row r="17" spans="2:7" x14ac:dyDescent="0.2">
      <c r="B17" s="8" t="s">
        <v>78</v>
      </c>
    </row>
    <row r="18" spans="2:7" x14ac:dyDescent="0.2">
      <c r="B18" t="s">
        <v>79</v>
      </c>
      <c r="C18" t="s">
        <v>80</v>
      </c>
      <c r="E18" s="8" t="s">
        <v>85</v>
      </c>
      <c r="F18" t="s">
        <v>86</v>
      </c>
    </row>
    <row r="19" spans="2:7" x14ac:dyDescent="0.2">
      <c r="B19" s="8">
        <v>16000</v>
      </c>
      <c r="C19" s="22" t="s">
        <v>83</v>
      </c>
      <c r="E19" s="25">
        <f>(B19/E15-1)/E6</f>
        <v>0.17865450609180211</v>
      </c>
      <c r="F19" s="25">
        <f>(1-F15/B19)/F6</f>
        <v>0.17881944444444575</v>
      </c>
      <c r="G19" t="s">
        <v>17</v>
      </c>
    </row>
    <row r="21" spans="2:7" x14ac:dyDescent="0.2">
      <c r="E21" s="26">
        <f>E19*360</f>
        <v>64.315622193048767</v>
      </c>
      <c r="F21" s="26">
        <f>F19*360</f>
        <v>64.375000000000469</v>
      </c>
      <c r="G21" t="s">
        <v>23</v>
      </c>
    </row>
    <row r="24" spans="2:7" x14ac:dyDescent="0.2">
      <c r="E24" s="29" t="s">
        <v>87</v>
      </c>
      <c r="F24" s="29"/>
    </row>
    <row r="25" spans="2:7" x14ac:dyDescent="0.2">
      <c r="E25" s="30">
        <f>(C10*B10+C11*B11+C12*B12+C13*B13+C14*B14)/SUM(B10:B14)</f>
        <v>64.375</v>
      </c>
      <c r="F25" s="30"/>
    </row>
  </sheetData>
  <mergeCells count="2">
    <mergeCell ref="E24:F24"/>
    <mergeCell ref="E25:F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N26"/>
  <sheetViews>
    <sheetView workbookViewId="0">
      <selection activeCell="J3" sqref="J3:N12"/>
    </sheetView>
  </sheetViews>
  <sheetFormatPr baseColWidth="10" defaultColWidth="9.1640625" defaultRowHeight="15" x14ac:dyDescent="0.2"/>
  <cols>
    <col min="3" max="3" width="13" bestFit="1" customWidth="1"/>
    <col min="4" max="4" width="11.83203125" bestFit="1" customWidth="1"/>
    <col min="6" max="6" width="13.5" bestFit="1" customWidth="1"/>
  </cols>
  <sheetData>
    <row r="2" spans="3:14" x14ac:dyDescent="0.2">
      <c r="C2" s="31" t="s">
        <v>24</v>
      </c>
      <c r="D2" s="32"/>
      <c r="E2" s="32"/>
      <c r="F2" s="32"/>
      <c r="G2" s="33"/>
      <c r="J2" s="31" t="s">
        <v>27</v>
      </c>
      <c r="K2" s="32"/>
      <c r="L2" s="32"/>
      <c r="M2" s="32"/>
      <c r="N2" s="33"/>
    </row>
    <row r="3" spans="3:14" x14ac:dyDescent="0.2">
      <c r="C3" t="s">
        <v>8</v>
      </c>
      <c r="D3">
        <v>1</v>
      </c>
      <c r="F3" t="s">
        <v>17</v>
      </c>
      <c r="G3">
        <v>1</v>
      </c>
      <c r="J3" t="s">
        <v>8</v>
      </c>
      <c r="K3">
        <v>1</v>
      </c>
      <c r="M3" t="s">
        <v>17</v>
      </c>
      <c r="N3">
        <v>1</v>
      </c>
    </row>
    <row r="4" spans="3:14" x14ac:dyDescent="0.2">
      <c r="C4" t="s">
        <v>9</v>
      </c>
      <c r="D4">
        <v>2</v>
      </c>
      <c r="F4" t="s">
        <v>18</v>
      </c>
      <c r="G4">
        <v>2</v>
      </c>
      <c r="J4" t="s">
        <v>9</v>
      </c>
      <c r="K4">
        <v>2</v>
      </c>
      <c r="M4" t="s">
        <v>18</v>
      </c>
      <c r="N4">
        <v>2</v>
      </c>
    </row>
    <row r="5" spans="3:14" x14ac:dyDescent="0.2">
      <c r="C5" t="s">
        <v>10</v>
      </c>
      <c r="D5">
        <v>3</v>
      </c>
      <c r="F5" t="s">
        <v>19</v>
      </c>
      <c r="G5">
        <v>3</v>
      </c>
      <c r="J5" t="s">
        <v>10</v>
      </c>
      <c r="K5">
        <v>3</v>
      </c>
      <c r="M5" t="s">
        <v>19</v>
      </c>
      <c r="N5">
        <v>3</v>
      </c>
    </row>
    <row r="6" spans="3:14" x14ac:dyDescent="0.2">
      <c r="C6" t="s">
        <v>11</v>
      </c>
      <c r="D6">
        <v>4</v>
      </c>
      <c r="F6" t="s">
        <v>20</v>
      </c>
      <c r="G6">
        <v>4</v>
      </c>
      <c r="J6" t="s">
        <v>11</v>
      </c>
      <c r="K6">
        <v>4</v>
      </c>
      <c r="M6" t="s">
        <v>20</v>
      </c>
      <c r="N6">
        <v>4</v>
      </c>
    </row>
    <row r="7" spans="3:14" x14ac:dyDescent="0.2">
      <c r="C7" t="s">
        <v>12</v>
      </c>
      <c r="D7">
        <v>6</v>
      </c>
      <c r="F7" t="s">
        <v>21</v>
      </c>
      <c r="G7">
        <v>6</v>
      </c>
      <c r="J7" t="s">
        <v>12</v>
      </c>
      <c r="K7">
        <v>6</v>
      </c>
      <c r="M7" t="s">
        <v>21</v>
      </c>
      <c r="N7">
        <v>6</v>
      </c>
    </row>
    <row r="8" spans="3:14" x14ac:dyDescent="0.2">
      <c r="C8" t="s">
        <v>13</v>
      </c>
      <c r="D8">
        <v>12</v>
      </c>
      <c r="F8" t="s">
        <v>22</v>
      </c>
      <c r="G8">
        <v>12</v>
      </c>
      <c r="J8" t="s">
        <v>13</v>
      </c>
      <c r="K8">
        <v>12</v>
      </c>
      <c r="M8" t="s">
        <v>22</v>
      </c>
      <c r="N8">
        <v>12</v>
      </c>
    </row>
    <row r="9" spans="3:14" x14ac:dyDescent="0.2">
      <c r="C9" t="s">
        <v>14</v>
      </c>
      <c r="D9">
        <v>360</v>
      </c>
      <c r="F9" t="s">
        <v>23</v>
      </c>
      <c r="G9">
        <v>360</v>
      </c>
      <c r="J9" t="s">
        <v>14</v>
      </c>
      <c r="K9">
        <v>360</v>
      </c>
      <c r="M9" t="s">
        <v>23</v>
      </c>
      <c r="N9">
        <v>360</v>
      </c>
    </row>
    <row r="11" spans="3:14" x14ac:dyDescent="0.2">
      <c r="C11" t="s">
        <v>15</v>
      </c>
      <c r="D11">
        <v>2</v>
      </c>
      <c r="F11" t="s">
        <v>15</v>
      </c>
      <c r="G11">
        <v>1</v>
      </c>
      <c r="J11" t="s">
        <v>15</v>
      </c>
      <c r="K11">
        <v>1</v>
      </c>
      <c r="M11" t="s">
        <v>15</v>
      </c>
      <c r="N11">
        <v>6</v>
      </c>
    </row>
    <row r="12" spans="3:14" x14ac:dyDescent="0.2">
      <c r="C12" t="s">
        <v>16</v>
      </c>
      <c r="D12">
        <f>INDEX(D3:D9,D11)</f>
        <v>2</v>
      </c>
      <c r="F12" t="s">
        <v>16</v>
      </c>
      <c r="G12">
        <f>INDEX(G3:G9,G11)</f>
        <v>1</v>
      </c>
      <c r="J12" t="s">
        <v>16</v>
      </c>
      <c r="K12">
        <f>INDEX(K3:K9,K11)</f>
        <v>1</v>
      </c>
      <c r="M12" t="s">
        <v>16</v>
      </c>
      <c r="N12">
        <f>INDEX(N3:N9,N11)</f>
        <v>12</v>
      </c>
    </row>
    <row r="16" spans="3:14" x14ac:dyDescent="0.2">
      <c r="C16" s="31" t="s">
        <v>26</v>
      </c>
      <c r="D16" s="32"/>
      <c r="E16" s="32"/>
      <c r="F16" s="32"/>
      <c r="G16" s="33"/>
      <c r="J16" s="31" t="s">
        <v>29</v>
      </c>
      <c r="K16" s="32"/>
      <c r="L16" s="32"/>
      <c r="M16" s="32"/>
      <c r="N16" s="33"/>
    </row>
    <row r="17" spans="3:14" x14ac:dyDescent="0.2">
      <c r="C17" t="s">
        <v>8</v>
      </c>
      <c r="D17">
        <v>1</v>
      </c>
      <c r="F17" t="s">
        <v>17</v>
      </c>
      <c r="G17">
        <v>1</v>
      </c>
      <c r="J17" t="s">
        <v>8</v>
      </c>
      <c r="K17">
        <v>1</v>
      </c>
      <c r="M17" t="s">
        <v>17</v>
      </c>
      <c r="N17">
        <v>1</v>
      </c>
    </row>
    <row r="18" spans="3:14" x14ac:dyDescent="0.2">
      <c r="C18" t="s">
        <v>9</v>
      </c>
      <c r="D18">
        <v>2</v>
      </c>
      <c r="F18" t="s">
        <v>18</v>
      </c>
      <c r="G18">
        <v>2</v>
      </c>
      <c r="J18" t="s">
        <v>9</v>
      </c>
      <c r="K18">
        <v>2</v>
      </c>
      <c r="M18" t="s">
        <v>18</v>
      </c>
      <c r="N18">
        <v>2</v>
      </c>
    </row>
    <row r="19" spans="3:14" x14ac:dyDescent="0.2">
      <c r="C19" t="s">
        <v>10</v>
      </c>
      <c r="D19">
        <v>3</v>
      </c>
      <c r="F19" t="s">
        <v>19</v>
      </c>
      <c r="G19">
        <v>3</v>
      </c>
      <c r="J19" t="s">
        <v>10</v>
      </c>
      <c r="K19">
        <v>3</v>
      </c>
      <c r="M19" t="s">
        <v>19</v>
      </c>
      <c r="N19">
        <v>3</v>
      </c>
    </row>
    <row r="20" spans="3:14" x14ac:dyDescent="0.2">
      <c r="C20" t="s">
        <v>11</v>
      </c>
      <c r="D20">
        <v>4</v>
      </c>
      <c r="F20" t="s">
        <v>20</v>
      </c>
      <c r="G20">
        <v>4</v>
      </c>
      <c r="J20" t="s">
        <v>11</v>
      </c>
      <c r="K20">
        <v>4</v>
      </c>
      <c r="M20" t="s">
        <v>20</v>
      </c>
      <c r="N20">
        <v>4</v>
      </c>
    </row>
    <row r="21" spans="3:14" x14ac:dyDescent="0.2">
      <c r="C21" t="s">
        <v>12</v>
      </c>
      <c r="D21">
        <v>6</v>
      </c>
      <c r="F21" t="s">
        <v>21</v>
      </c>
      <c r="G21">
        <v>6</v>
      </c>
      <c r="J21" t="s">
        <v>12</v>
      </c>
      <c r="K21">
        <v>6</v>
      </c>
      <c r="M21" t="s">
        <v>21</v>
      </c>
      <c r="N21">
        <v>6</v>
      </c>
    </row>
    <row r="22" spans="3:14" x14ac:dyDescent="0.2">
      <c r="C22" t="s">
        <v>13</v>
      </c>
      <c r="D22">
        <v>12</v>
      </c>
      <c r="F22" t="s">
        <v>22</v>
      </c>
      <c r="G22">
        <v>12</v>
      </c>
      <c r="J22" t="s">
        <v>13</v>
      </c>
      <c r="K22">
        <v>12</v>
      </c>
      <c r="M22" t="s">
        <v>22</v>
      </c>
      <c r="N22">
        <v>12</v>
      </c>
    </row>
    <row r="23" spans="3:14" x14ac:dyDescent="0.2">
      <c r="C23" t="s">
        <v>14</v>
      </c>
      <c r="D23">
        <v>360</v>
      </c>
      <c r="F23" t="s">
        <v>23</v>
      </c>
      <c r="G23">
        <v>360</v>
      </c>
      <c r="J23" t="s">
        <v>14</v>
      </c>
      <c r="K23">
        <v>360</v>
      </c>
      <c r="M23" t="s">
        <v>23</v>
      </c>
      <c r="N23">
        <v>360</v>
      </c>
    </row>
    <row r="25" spans="3:14" x14ac:dyDescent="0.2">
      <c r="C25" t="s">
        <v>15</v>
      </c>
      <c r="D25">
        <v>2</v>
      </c>
      <c r="F25" t="s">
        <v>15</v>
      </c>
      <c r="G25">
        <v>7</v>
      </c>
      <c r="J25" t="s">
        <v>15</v>
      </c>
      <c r="K25">
        <v>5</v>
      </c>
      <c r="M25" t="s">
        <v>15</v>
      </c>
      <c r="N25">
        <v>2</v>
      </c>
    </row>
    <row r="26" spans="3:14" x14ac:dyDescent="0.2">
      <c r="C26" t="s">
        <v>16</v>
      </c>
      <c r="D26">
        <f>INDEX(D17:D23,D25)</f>
        <v>2</v>
      </c>
      <c r="F26" t="s">
        <v>16</v>
      </c>
      <c r="G26">
        <f>INDEX(G17:G23,G25)</f>
        <v>360</v>
      </c>
      <c r="J26" t="s">
        <v>16</v>
      </c>
      <c r="K26">
        <f>INDEX(K17:K23,K25)</f>
        <v>6</v>
      </c>
      <c r="M26" t="s">
        <v>16</v>
      </c>
      <c r="N26">
        <f>INDEX(N17:N23,N25)</f>
        <v>2</v>
      </c>
    </row>
  </sheetData>
  <mergeCells count="4">
    <mergeCell ref="C2:G2"/>
    <mergeCell ref="C16:G16"/>
    <mergeCell ref="J2:N2"/>
    <mergeCell ref="J16:N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N26"/>
  <sheetViews>
    <sheetView workbookViewId="0">
      <selection activeCell="F29" sqref="F29"/>
    </sheetView>
  </sheetViews>
  <sheetFormatPr baseColWidth="10" defaultColWidth="9.1640625" defaultRowHeight="15" x14ac:dyDescent="0.2"/>
  <cols>
    <col min="3" max="3" width="13" bestFit="1" customWidth="1"/>
    <col min="4" max="4" width="11.83203125" bestFit="1" customWidth="1"/>
    <col min="6" max="6" width="13.5" bestFit="1" customWidth="1"/>
  </cols>
  <sheetData>
    <row r="2" spans="3:14" x14ac:dyDescent="0.2">
      <c r="C2" s="31" t="s">
        <v>24</v>
      </c>
      <c r="D2" s="32"/>
      <c r="E2" s="32"/>
      <c r="F2" s="32"/>
      <c r="G2" s="33"/>
      <c r="J2" s="31" t="s">
        <v>27</v>
      </c>
      <c r="K2" s="32"/>
      <c r="L2" s="32"/>
      <c r="M2" s="32"/>
      <c r="N2" s="33"/>
    </row>
    <row r="3" spans="3:14" x14ac:dyDescent="0.2">
      <c r="C3" t="s">
        <v>8</v>
      </c>
      <c r="D3">
        <v>1</v>
      </c>
      <c r="F3" t="s">
        <v>17</v>
      </c>
      <c r="G3">
        <v>1</v>
      </c>
      <c r="J3" t="s">
        <v>8</v>
      </c>
      <c r="K3">
        <v>1</v>
      </c>
      <c r="M3" t="s">
        <v>17</v>
      </c>
      <c r="N3">
        <v>1</v>
      </c>
    </row>
    <row r="4" spans="3:14" x14ac:dyDescent="0.2">
      <c r="C4" t="s">
        <v>9</v>
      </c>
      <c r="D4">
        <v>2</v>
      </c>
      <c r="F4" t="s">
        <v>18</v>
      </c>
      <c r="G4">
        <v>2</v>
      </c>
      <c r="J4" t="s">
        <v>9</v>
      </c>
      <c r="K4">
        <v>2</v>
      </c>
      <c r="M4" t="s">
        <v>18</v>
      </c>
      <c r="N4">
        <v>2</v>
      </c>
    </row>
    <row r="5" spans="3:14" x14ac:dyDescent="0.2">
      <c r="C5" t="s">
        <v>10</v>
      </c>
      <c r="D5">
        <v>3</v>
      </c>
      <c r="F5" t="s">
        <v>19</v>
      </c>
      <c r="G5">
        <v>3</v>
      </c>
      <c r="J5" t="s">
        <v>10</v>
      </c>
      <c r="K5">
        <v>3</v>
      </c>
      <c r="M5" t="s">
        <v>19</v>
      </c>
      <c r="N5">
        <v>3</v>
      </c>
    </row>
    <row r="6" spans="3:14" x14ac:dyDescent="0.2">
      <c r="C6" t="s">
        <v>11</v>
      </c>
      <c r="D6">
        <v>4</v>
      </c>
      <c r="F6" t="s">
        <v>20</v>
      </c>
      <c r="G6">
        <v>4</v>
      </c>
      <c r="J6" t="s">
        <v>11</v>
      </c>
      <c r="K6">
        <v>4</v>
      </c>
      <c r="M6" t="s">
        <v>20</v>
      </c>
      <c r="N6">
        <v>4</v>
      </c>
    </row>
    <row r="7" spans="3:14" x14ac:dyDescent="0.2">
      <c r="C7" t="s">
        <v>12</v>
      </c>
      <c r="D7">
        <v>6</v>
      </c>
      <c r="F7" t="s">
        <v>21</v>
      </c>
      <c r="G7">
        <v>6</v>
      </c>
      <c r="J7" t="s">
        <v>12</v>
      </c>
      <c r="K7">
        <v>6</v>
      </c>
      <c r="M7" t="s">
        <v>21</v>
      </c>
      <c r="N7">
        <v>6</v>
      </c>
    </row>
    <row r="8" spans="3:14" x14ac:dyDescent="0.2">
      <c r="C8" t="s">
        <v>13</v>
      </c>
      <c r="D8">
        <v>12</v>
      </c>
      <c r="F8" t="s">
        <v>22</v>
      </c>
      <c r="G8">
        <v>12</v>
      </c>
      <c r="J8" t="s">
        <v>13</v>
      </c>
      <c r="K8">
        <v>12</v>
      </c>
      <c r="M8" t="s">
        <v>22</v>
      </c>
      <c r="N8">
        <v>12</v>
      </c>
    </row>
    <row r="9" spans="3:14" x14ac:dyDescent="0.2">
      <c r="C9" t="s">
        <v>14</v>
      </c>
      <c r="D9">
        <v>360</v>
      </c>
      <c r="F9" t="s">
        <v>23</v>
      </c>
      <c r="G9">
        <v>360</v>
      </c>
      <c r="J9" t="s">
        <v>14</v>
      </c>
      <c r="K9">
        <v>360</v>
      </c>
      <c r="M9" t="s">
        <v>23</v>
      </c>
      <c r="N9">
        <v>360</v>
      </c>
    </row>
    <row r="11" spans="3:14" x14ac:dyDescent="0.2">
      <c r="C11" t="s">
        <v>15</v>
      </c>
      <c r="D11">
        <v>6</v>
      </c>
      <c r="F11" t="s">
        <v>15</v>
      </c>
      <c r="G11">
        <v>6</v>
      </c>
      <c r="J11" t="s">
        <v>15</v>
      </c>
      <c r="K11">
        <v>1</v>
      </c>
      <c r="M11" t="s">
        <v>15</v>
      </c>
      <c r="N11">
        <v>7</v>
      </c>
    </row>
    <row r="12" spans="3:14" x14ac:dyDescent="0.2">
      <c r="C12" t="s">
        <v>16</v>
      </c>
      <c r="D12">
        <f>INDEX(D3:D9,D11)</f>
        <v>12</v>
      </c>
      <c r="F12" t="s">
        <v>16</v>
      </c>
      <c r="G12">
        <f>INDEX(G3:G9,G11)</f>
        <v>12</v>
      </c>
      <c r="J12" t="s">
        <v>16</v>
      </c>
      <c r="K12">
        <f>INDEX(K3:K9,K11)</f>
        <v>1</v>
      </c>
      <c r="M12" t="s">
        <v>16</v>
      </c>
      <c r="N12">
        <f>INDEX(N3:N9,N11)</f>
        <v>360</v>
      </c>
    </row>
    <row r="16" spans="3:14" x14ac:dyDescent="0.2">
      <c r="C16" s="31" t="s">
        <v>26</v>
      </c>
      <c r="D16" s="32"/>
      <c r="E16" s="32"/>
      <c r="F16" s="32"/>
      <c r="G16" s="33"/>
      <c r="J16" s="31" t="s">
        <v>29</v>
      </c>
      <c r="K16" s="32"/>
      <c r="L16" s="32"/>
      <c r="M16" s="32"/>
      <c r="N16" s="33"/>
    </row>
    <row r="17" spans="3:14" x14ac:dyDescent="0.2">
      <c r="C17" t="s">
        <v>8</v>
      </c>
      <c r="D17">
        <v>1</v>
      </c>
      <c r="F17" t="s">
        <v>17</v>
      </c>
      <c r="G17">
        <v>1</v>
      </c>
      <c r="J17" t="s">
        <v>8</v>
      </c>
      <c r="K17">
        <v>1</v>
      </c>
      <c r="M17" t="s">
        <v>17</v>
      </c>
      <c r="N17">
        <v>1</v>
      </c>
    </row>
    <row r="18" spans="3:14" x14ac:dyDescent="0.2">
      <c r="C18" t="s">
        <v>9</v>
      </c>
      <c r="D18">
        <v>2</v>
      </c>
      <c r="F18" t="s">
        <v>18</v>
      </c>
      <c r="G18">
        <v>2</v>
      </c>
      <c r="J18" t="s">
        <v>9</v>
      </c>
      <c r="K18">
        <v>2</v>
      </c>
      <c r="M18" t="s">
        <v>18</v>
      </c>
      <c r="N18">
        <v>2</v>
      </c>
    </row>
    <row r="19" spans="3:14" x14ac:dyDescent="0.2">
      <c r="C19" t="s">
        <v>10</v>
      </c>
      <c r="D19">
        <v>3</v>
      </c>
      <c r="F19" t="s">
        <v>19</v>
      </c>
      <c r="G19">
        <v>3</v>
      </c>
      <c r="J19" t="s">
        <v>10</v>
      </c>
      <c r="K19">
        <v>3</v>
      </c>
      <c r="M19" t="s">
        <v>19</v>
      </c>
      <c r="N19">
        <v>3</v>
      </c>
    </row>
    <row r="20" spans="3:14" x14ac:dyDescent="0.2">
      <c r="C20" t="s">
        <v>11</v>
      </c>
      <c r="D20">
        <v>4</v>
      </c>
      <c r="F20" t="s">
        <v>20</v>
      </c>
      <c r="G20">
        <v>4</v>
      </c>
      <c r="J20" t="s">
        <v>11</v>
      </c>
      <c r="K20">
        <v>4</v>
      </c>
      <c r="M20" t="s">
        <v>20</v>
      </c>
      <c r="N20">
        <v>4</v>
      </c>
    </row>
    <row r="21" spans="3:14" x14ac:dyDescent="0.2">
      <c r="C21" t="s">
        <v>12</v>
      </c>
      <c r="D21">
        <v>6</v>
      </c>
      <c r="F21" t="s">
        <v>21</v>
      </c>
      <c r="G21">
        <v>6</v>
      </c>
      <c r="J21" t="s">
        <v>12</v>
      </c>
      <c r="K21">
        <v>6</v>
      </c>
      <c r="M21" t="s">
        <v>21</v>
      </c>
      <c r="N21">
        <v>6</v>
      </c>
    </row>
    <row r="22" spans="3:14" x14ac:dyDescent="0.2">
      <c r="C22" t="s">
        <v>13</v>
      </c>
      <c r="D22">
        <v>12</v>
      </c>
      <c r="F22" t="s">
        <v>22</v>
      </c>
      <c r="G22">
        <v>12</v>
      </c>
      <c r="J22" t="s">
        <v>13</v>
      </c>
      <c r="K22">
        <v>12</v>
      </c>
      <c r="M22" t="s">
        <v>22</v>
      </c>
      <c r="N22">
        <v>12</v>
      </c>
    </row>
    <row r="23" spans="3:14" x14ac:dyDescent="0.2">
      <c r="C23" t="s">
        <v>14</v>
      </c>
      <c r="D23">
        <v>360</v>
      </c>
      <c r="F23" t="s">
        <v>23</v>
      </c>
      <c r="G23">
        <v>360</v>
      </c>
      <c r="J23" t="s">
        <v>14</v>
      </c>
      <c r="K23">
        <v>360</v>
      </c>
      <c r="M23" t="s">
        <v>23</v>
      </c>
      <c r="N23">
        <v>360</v>
      </c>
    </row>
    <row r="25" spans="3:14" x14ac:dyDescent="0.2">
      <c r="C25" t="s">
        <v>15</v>
      </c>
      <c r="D25">
        <v>5</v>
      </c>
      <c r="F25" t="s">
        <v>15</v>
      </c>
      <c r="G25">
        <v>6</v>
      </c>
      <c r="J25" t="s">
        <v>15</v>
      </c>
      <c r="K25">
        <v>1</v>
      </c>
      <c r="M25" t="s">
        <v>15</v>
      </c>
      <c r="N25">
        <v>6</v>
      </c>
    </row>
    <row r="26" spans="3:14" x14ac:dyDescent="0.2">
      <c r="C26" t="s">
        <v>16</v>
      </c>
      <c r="D26">
        <f>INDEX(D17:D23,D25)</f>
        <v>6</v>
      </c>
      <c r="F26" t="s">
        <v>16</v>
      </c>
      <c r="G26">
        <f>INDEX(G17:G23,G25)</f>
        <v>12</v>
      </c>
      <c r="J26" t="s">
        <v>16</v>
      </c>
      <c r="K26">
        <f>INDEX(K17:K23,K25)</f>
        <v>1</v>
      </c>
      <c r="M26" t="s">
        <v>16</v>
      </c>
      <c r="N26">
        <f>INDEX(N17:N23,N25)</f>
        <v>12</v>
      </c>
    </row>
  </sheetData>
  <mergeCells count="4">
    <mergeCell ref="C2:G2"/>
    <mergeCell ref="J2:N2"/>
    <mergeCell ref="C16:G16"/>
    <mergeCell ref="J16:N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G27"/>
  <sheetViews>
    <sheetView workbookViewId="0">
      <selection activeCell="H27" sqref="H27"/>
    </sheetView>
  </sheetViews>
  <sheetFormatPr baseColWidth="10" defaultRowHeight="15" x14ac:dyDescent="0.2"/>
  <cols>
    <col min="6" max="6" width="13.5" bestFit="1" customWidth="1"/>
  </cols>
  <sheetData>
    <row r="3" spans="3:7" x14ac:dyDescent="0.2">
      <c r="C3" s="29" t="s">
        <v>51</v>
      </c>
      <c r="D3" s="29"/>
      <c r="F3" s="29" t="s">
        <v>39</v>
      </c>
      <c r="G3" s="29"/>
    </row>
    <row r="5" spans="3:7" x14ac:dyDescent="0.2">
      <c r="C5" t="s">
        <v>8</v>
      </c>
      <c r="D5">
        <v>1</v>
      </c>
      <c r="F5" t="s">
        <v>17</v>
      </c>
      <c r="G5">
        <v>1</v>
      </c>
    </row>
    <row r="6" spans="3:7" x14ac:dyDescent="0.2">
      <c r="C6" t="s">
        <v>9</v>
      </c>
      <c r="D6">
        <v>2</v>
      </c>
      <c r="F6" t="s">
        <v>18</v>
      </c>
      <c r="G6">
        <v>2</v>
      </c>
    </row>
    <row r="7" spans="3:7" x14ac:dyDescent="0.2">
      <c r="C7" t="s">
        <v>10</v>
      </c>
      <c r="D7">
        <v>3</v>
      </c>
      <c r="F7" t="s">
        <v>19</v>
      </c>
      <c r="G7">
        <v>3</v>
      </c>
    </row>
    <row r="8" spans="3:7" x14ac:dyDescent="0.2">
      <c r="C8" t="s">
        <v>11</v>
      </c>
      <c r="D8">
        <v>4</v>
      </c>
      <c r="F8" t="s">
        <v>20</v>
      </c>
      <c r="G8">
        <v>4</v>
      </c>
    </row>
    <row r="9" spans="3:7" x14ac:dyDescent="0.2">
      <c r="C9" t="s">
        <v>12</v>
      </c>
      <c r="D9">
        <v>6</v>
      </c>
      <c r="F9" t="s">
        <v>21</v>
      </c>
      <c r="G9">
        <v>6</v>
      </c>
    </row>
    <row r="10" spans="3:7" x14ac:dyDescent="0.2">
      <c r="C10" t="s">
        <v>13</v>
      </c>
      <c r="D10">
        <v>12</v>
      </c>
      <c r="F10" t="s">
        <v>22</v>
      </c>
      <c r="G10">
        <v>12</v>
      </c>
    </row>
    <row r="11" spans="3:7" x14ac:dyDescent="0.2">
      <c r="C11" t="s">
        <v>14</v>
      </c>
      <c r="D11">
        <v>360</v>
      </c>
      <c r="F11" t="s">
        <v>23</v>
      </c>
      <c r="G11">
        <v>360</v>
      </c>
    </row>
    <row r="15" spans="3:7" x14ac:dyDescent="0.2">
      <c r="C15" t="s">
        <v>41</v>
      </c>
      <c r="D15">
        <v>4</v>
      </c>
      <c r="F15" t="s">
        <v>41</v>
      </c>
      <c r="G15">
        <v>6</v>
      </c>
    </row>
    <row r="16" spans="3:7" x14ac:dyDescent="0.2">
      <c r="C16" t="s">
        <v>42</v>
      </c>
      <c r="D16">
        <v>6</v>
      </c>
      <c r="F16" t="s">
        <v>42</v>
      </c>
      <c r="G16">
        <v>6</v>
      </c>
    </row>
    <row r="17" spans="3:7" x14ac:dyDescent="0.2">
      <c r="C17" t="s">
        <v>43</v>
      </c>
      <c r="D17">
        <v>3</v>
      </c>
      <c r="F17" t="s">
        <v>43</v>
      </c>
      <c r="G17">
        <v>6</v>
      </c>
    </row>
    <row r="18" spans="3:7" x14ac:dyDescent="0.2">
      <c r="C18" t="s">
        <v>44</v>
      </c>
      <c r="D18">
        <v>4</v>
      </c>
      <c r="F18" t="s">
        <v>44</v>
      </c>
      <c r="G18">
        <v>4</v>
      </c>
    </row>
    <row r="19" spans="3:7" x14ac:dyDescent="0.2">
      <c r="C19" t="s">
        <v>45</v>
      </c>
      <c r="D19">
        <v>5</v>
      </c>
      <c r="F19" t="s">
        <v>45</v>
      </c>
      <c r="G19">
        <v>3</v>
      </c>
    </row>
    <row r="20" spans="3:7" x14ac:dyDescent="0.2">
      <c r="C20" t="s">
        <v>59</v>
      </c>
      <c r="D20">
        <v>1</v>
      </c>
      <c r="F20" t="s">
        <v>59</v>
      </c>
      <c r="G20">
        <v>6</v>
      </c>
    </row>
    <row r="22" spans="3:7" x14ac:dyDescent="0.2">
      <c r="C22" t="s">
        <v>46</v>
      </c>
      <c r="D22">
        <f>INDEX($D$5:$D$11,D15)</f>
        <v>4</v>
      </c>
      <c r="F22" t="s">
        <v>46</v>
      </c>
      <c r="G22">
        <f>INDEX($G$5:$G$11,G15)</f>
        <v>12</v>
      </c>
    </row>
    <row r="23" spans="3:7" x14ac:dyDescent="0.2">
      <c r="C23" t="s">
        <v>47</v>
      </c>
      <c r="D23">
        <f t="shared" ref="D23:D27" si="0">INDEX($D$5:$D$11,D16)</f>
        <v>12</v>
      </c>
      <c r="F23" t="s">
        <v>47</v>
      </c>
      <c r="G23">
        <f t="shared" ref="G23:G27" si="1">INDEX($G$5:$G$11,G16)</f>
        <v>12</v>
      </c>
    </row>
    <row r="24" spans="3:7" x14ac:dyDescent="0.2">
      <c r="C24" t="s">
        <v>48</v>
      </c>
      <c r="D24">
        <f t="shared" si="0"/>
        <v>3</v>
      </c>
      <c r="F24" t="s">
        <v>48</v>
      </c>
      <c r="G24">
        <f t="shared" si="1"/>
        <v>12</v>
      </c>
    </row>
    <row r="25" spans="3:7" x14ac:dyDescent="0.2">
      <c r="C25" t="s">
        <v>49</v>
      </c>
      <c r="D25">
        <f t="shared" si="0"/>
        <v>4</v>
      </c>
      <c r="F25" t="s">
        <v>49</v>
      </c>
      <c r="G25">
        <f t="shared" si="1"/>
        <v>4</v>
      </c>
    </row>
    <row r="26" spans="3:7" x14ac:dyDescent="0.2">
      <c r="C26" t="s">
        <v>50</v>
      </c>
      <c r="D26">
        <f t="shared" si="0"/>
        <v>6</v>
      </c>
      <c r="F26" t="s">
        <v>50</v>
      </c>
      <c r="G26">
        <f t="shared" si="1"/>
        <v>3</v>
      </c>
    </row>
    <row r="27" spans="3:7" x14ac:dyDescent="0.2">
      <c r="C27" t="s">
        <v>60</v>
      </c>
      <c r="D27">
        <f t="shared" si="0"/>
        <v>1</v>
      </c>
      <c r="F27" t="s">
        <v>60</v>
      </c>
      <c r="G27">
        <f t="shared" si="1"/>
        <v>12</v>
      </c>
    </row>
  </sheetData>
  <mergeCells count="2">
    <mergeCell ref="C3:D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CSTV y DSTV</vt:lpstr>
      <vt:lpstr>CSTA y DSTA</vt:lpstr>
      <vt:lpstr>CSTV Varios tipos</vt:lpstr>
      <vt:lpstr>Capital común</vt:lpstr>
      <vt:lpstr>Vencimiento Comun</vt:lpstr>
      <vt:lpstr>Ctrl CSTV y DSTV</vt:lpstr>
      <vt:lpstr>Ctrl CSTA y DSTA</vt:lpstr>
      <vt:lpstr>Controles Varios 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2020-07-11T10:05:32Z</dcterms:modified>
</cp:coreProperties>
</file>