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filterPrivacy="1" defaultThemeVersion="124226"/>
  <xr:revisionPtr revIDLastSave="0" documentId="8_{C39CC1FB-F9A8-F94B-BCCE-06BC17B70F9E}" xr6:coauthVersionLast="34" xr6:coauthVersionMax="34" xr10:uidLastSave="{00000000-0000-0000-0000-000000000000}"/>
  <bookViews>
    <workbookView xWindow="240" yWindow="460" windowWidth="14800" windowHeight="8020" activeTab="1" xr2:uid="{00000000-000D-0000-FFFF-FFFF00000000}"/>
  </bookViews>
  <sheets>
    <sheet name="Insercion Datos" sheetId="1" r:id="rId1"/>
    <sheet name="Liquidación y Tantos Efectivos" sheetId="3" r:id="rId2"/>
    <sheet name="Controles" sheetId="2" r:id="rId3"/>
  </sheets>
  <calcPr calcId="162913"/>
</workbook>
</file>

<file path=xl/calcChain.xml><?xml version="1.0" encoding="utf-8"?>
<calcChain xmlns="http://schemas.openxmlformats.org/spreadsheetml/2006/main">
  <c r="I3" i="3" l="1"/>
  <c r="H3" i="3"/>
  <c r="G3" i="3"/>
  <c r="F3" i="3"/>
  <c r="E3" i="3"/>
  <c r="I12" i="3"/>
  <c r="H12" i="3"/>
  <c r="G12" i="3"/>
  <c r="F12" i="3"/>
  <c r="E12" i="3"/>
  <c r="A10" i="2"/>
  <c r="A11" i="2"/>
  <c r="A12" i="2"/>
  <c r="A13" i="2"/>
  <c r="A9" i="2"/>
  <c r="E10" i="2"/>
  <c r="E11" i="2"/>
  <c r="E12" i="2"/>
  <c r="E13" i="2"/>
  <c r="E9" i="2"/>
  <c r="D10" i="2"/>
  <c r="D11" i="2"/>
  <c r="D12" i="2"/>
  <c r="D13" i="2"/>
  <c r="D9" i="2"/>
  <c r="I5" i="3"/>
  <c r="I15" i="3" s="1"/>
  <c r="H5" i="3"/>
  <c r="G5" i="3"/>
  <c r="F5" i="3"/>
  <c r="F10" i="3" s="1"/>
  <c r="E5" i="3"/>
  <c r="E10" i="3" s="1"/>
  <c r="J12" i="3" l="1"/>
  <c r="I9" i="3"/>
  <c r="H9" i="3"/>
  <c r="G9" i="3"/>
  <c r="F9" i="3"/>
  <c r="F8" i="3" s="1"/>
  <c r="F11" i="3" s="1"/>
  <c r="G6" i="3"/>
  <c r="G7" i="3" s="1"/>
  <c r="E9" i="3"/>
  <c r="E8" i="3" s="1"/>
  <c r="E11" i="3" s="1"/>
  <c r="H6" i="3"/>
  <c r="H7" i="3" s="1"/>
  <c r="I10" i="3"/>
  <c r="H10" i="3"/>
  <c r="J5" i="3"/>
  <c r="J3" i="3" s="1"/>
  <c r="I16" i="3"/>
  <c r="G10" i="3"/>
  <c r="I17" i="3"/>
  <c r="I6" i="3"/>
  <c r="I7" i="3" s="1"/>
  <c r="E6" i="3"/>
  <c r="F6" i="3"/>
  <c r="F7" i="3" s="1"/>
  <c r="I8" i="3" l="1"/>
  <c r="I11" i="3" s="1"/>
  <c r="H8" i="3"/>
  <c r="H11" i="3" s="1"/>
  <c r="H17" i="3" s="1"/>
  <c r="F17" i="3"/>
  <c r="I13" i="3"/>
  <c r="J6" i="3"/>
  <c r="J10" i="3"/>
  <c r="G8" i="3"/>
  <c r="G16" i="3" s="1"/>
  <c r="F13" i="3"/>
  <c r="F15" i="3" s="1"/>
  <c r="F16" i="3"/>
  <c r="E7" i="3"/>
  <c r="H13" i="3" l="1"/>
  <c r="H15" i="3" s="1"/>
  <c r="H16" i="3"/>
  <c r="G11" i="3"/>
  <c r="J8" i="3"/>
  <c r="J7" i="3"/>
  <c r="E16" i="3"/>
  <c r="E13" i="3"/>
  <c r="E15" i="3" s="1"/>
  <c r="E17" i="3"/>
  <c r="G13" i="3"/>
  <c r="G15" i="3" s="1"/>
  <c r="J11" i="3" l="1"/>
  <c r="G17" i="3"/>
  <c r="J13" i="3"/>
  <c r="J15" i="3" s="1"/>
  <c r="J16" i="3"/>
  <c r="J17" i="3"/>
</calcChain>
</file>

<file path=xl/sharedStrings.xml><?xml version="1.0" encoding="utf-8"?>
<sst xmlns="http://schemas.openxmlformats.org/spreadsheetml/2006/main" count="73" uniqueCount="56">
  <si>
    <t>EC - 2</t>
  </si>
  <si>
    <t>EC - 1</t>
  </si>
  <si>
    <t>EC - 3</t>
  </si>
  <si>
    <t>EC - 4</t>
  </si>
  <si>
    <t>EC - 5</t>
  </si>
  <si>
    <t>Nominal</t>
  </si>
  <si>
    <t>Características</t>
  </si>
  <si>
    <t xml:space="preserve"> Timbre</t>
  </si>
  <si>
    <t>Tipos de Descuento</t>
  </si>
  <si>
    <t>Comisiones</t>
  </si>
  <si>
    <t>Hasta</t>
  </si>
  <si>
    <t>Resto</t>
  </si>
  <si>
    <t>AyD</t>
  </si>
  <si>
    <t>AyND</t>
  </si>
  <si>
    <t>NAyD</t>
  </si>
  <si>
    <t>NAyND</t>
  </si>
  <si>
    <t>Caracteristicas</t>
  </si>
  <si>
    <t>Aceptado y Domiciliado</t>
  </si>
  <si>
    <t>Aceptado y No Domiciliado</t>
  </si>
  <si>
    <t>No Aceptado y Domiciliado</t>
  </si>
  <si>
    <t>No Aceptado y No Domiciliado</t>
  </si>
  <si>
    <t>Vmto</t>
  </si>
  <si>
    <t>Mínimo</t>
  </si>
  <si>
    <t>N</t>
  </si>
  <si>
    <t>D</t>
  </si>
  <si>
    <t>Descuento</t>
  </si>
  <si>
    <t>E</t>
  </si>
  <si>
    <t>Efectivo</t>
  </si>
  <si>
    <t>C</t>
  </si>
  <si>
    <t>Mín</t>
  </si>
  <si>
    <t>Y</t>
  </si>
  <si>
    <t>Com. Exc Min</t>
  </si>
  <si>
    <t>Timbre</t>
  </si>
  <si>
    <t>T</t>
  </si>
  <si>
    <t>L</t>
  </si>
  <si>
    <t>Líquido</t>
  </si>
  <si>
    <t>id</t>
  </si>
  <si>
    <t>ia</t>
  </si>
  <si>
    <t>TAE</t>
  </si>
  <si>
    <t>REMESA</t>
  </si>
  <si>
    <t>N*d*n/360</t>
  </si>
  <si>
    <t>N-D</t>
  </si>
  <si>
    <t>C-Min</t>
  </si>
  <si>
    <t>E-C-T</t>
  </si>
  <si>
    <t>Tipo apl</t>
  </si>
  <si>
    <t>g*N o Min</t>
  </si>
  <si>
    <t>Com apli</t>
  </si>
  <si>
    <t>Com cal</t>
  </si>
  <si>
    <t>gN</t>
  </si>
  <si>
    <t>Com. Calc</t>
  </si>
  <si>
    <t>Comisión</t>
  </si>
  <si>
    <t>Tanto Efectivo Deudor</t>
  </si>
  <si>
    <t>Tanto Efectivo Acreedor</t>
  </si>
  <si>
    <t>Tasa Anual Equivalente</t>
  </si>
  <si>
    <t>Vmto / Vmto Medio</t>
  </si>
  <si>
    <t>RESULTADO LIQUIDACIÓN Y TANTOS EFECTIVOS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</si>
</sst>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43" formatCode="_-* #,##0.00\ _€_-;\-* #,##0.00\ _€_-;_-* &quot;-&quot;??\ _€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22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3">
    <xf numFmtId="0" fontId="0" fillId="0" borderId="0" xfId="0"/>
    <xf numFmtId="44" fontId="0" fillId="0" borderId="0" xfId="2" applyFont="1"/>
    <xf numFmtId="10" fontId="0" fillId="0" borderId="0" xfId="3" applyNumberFormat="1" applyFont="1"/>
    <xf numFmtId="10" fontId="0" fillId="0" borderId="0" xfId="0" applyNumberFormat="1"/>
    <xf numFmtId="44" fontId="0" fillId="0" borderId="0" xfId="0" applyNumberFormat="1"/>
    <xf numFmtId="0" fontId="0" fillId="0" borderId="3" xfId="0" applyBorder="1"/>
    <xf numFmtId="0" fontId="0" fillId="0" borderId="0" xfId="0" applyBorder="1"/>
    <xf numFmtId="0" fontId="2" fillId="0" borderId="0" xfId="0" applyFont="1"/>
    <xf numFmtId="0" fontId="3" fillId="0" borderId="0" xfId="0" applyFont="1"/>
    <xf numFmtId="0" fontId="0" fillId="0" borderId="3" xfId="0" applyBorder="1" applyAlignment="1">
      <alignment horizontal="right"/>
    </xf>
    <xf numFmtId="10" fontId="0" fillId="0" borderId="4" xfId="3" applyNumberFormat="1" applyFont="1" applyBorder="1"/>
    <xf numFmtId="0" fontId="0" fillId="0" borderId="5" xfId="0" applyBorder="1" applyAlignment="1">
      <alignment horizontal="right"/>
    </xf>
    <xf numFmtId="0" fontId="0" fillId="0" borderId="6" xfId="0" applyBorder="1"/>
    <xf numFmtId="10" fontId="0" fillId="0" borderId="7" xfId="3" applyNumberFormat="1" applyFont="1" applyBorder="1"/>
    <xf numFmtId="0" fontId="0" fillId="0" borderId="5" xfId="0" applyBorder="1"/>
    <xf numFmtId="0" fontId="0" fillId="4" borderId="8" xfId="0" applyFill="1" applyBorder="1"/>
    <xf numFmtId="44" fontId="0" fillId="0" borderId="10" xfId="2" applyFont="1" applyBorder="1"/>
    <xf numFmtId="0" fontId="0" fillId="0" borderId="0" xfId="0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44" fontId="0" fillId="3" borderId="8" xfId="0" applyNumberFormat="1" applyFill="1" applyBorder="1" applyAlignment="1">
      <alignment horizontal="center" vertical="center"/>
    </xf>
    <xf numFmtId="44" fontId="0" fillId="3" borderId="9" xfId="0" applyNumberFormat="1" applyFill="1" applyBorder="1" applyAlignment="1">
      <alignment horizontal="center" vertical="center"/>
    </xf>
    <xf numFmtId="44" fontId="0" fillId="3" borderId="10" xfId="0" applyNumberFormat="1" applyFill="1" applyBorder="1" applyAlignment="1">
      <alignment horizontal="center" vertical="center"/>
    </xf>
    <xf numFmtId="44" fontId="0" fillId="3" borderId="1" xfId="0" applyNumberForma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44" fontId="0" fillId="0" borderId="3" xfId="0" applyNumberFormat="1" applyBorder="1" applyAlignment="1">
      <alignment horizontal="center" vertical="center"/>
    </xf>
    <xf numFmtId="44" fontId="0" fillId="0" borderId="0" xfId="0" applyNumberFormat="1" applyBorder="1" applyAlignment="1">
      <alignment horizontal="center" vertical="center"/>
    </xf>
    <xf numFmtId="44" fontId="0" fillId="0" borderId="4" xfId="0" applyNumberFormat="1" applyBorder="1" applyAlignment="1">
      <alignment horizontal="center" vertical="center"/>
    </xf>
    <xf numFmtId="44" fontId="0" fillId="0" borderId="2" xfId="0" applyNumberFormat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0" fontId="0" fillId="6" borderId="0" xfId="3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0" fontId="0" fillId="5" borderId="0" xfId="3" applyNumberFormat="1" applyFont="1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0" fillId="2" borderId="8" xfId="0" applyFill="1" applyBorder="1"/>
    <xf numFmtId="0" fontId="0" fillId="2" borderId="9" xfId="0" applyFill="1" applyBorder="1" applyAlignment="1">
      <alignment horizontal="right"/>
    </xf>
    <xf numFmtId="0" fontId="0" fillId="0" borderId="9" xfId="0" applyBorder="1"/>
    <xf numFmtId="43" fontId="0" fillId="0" borderId="1" xfId="1" applyFont="1" applyBorder="1"/>
    <xf numFmtId="0" fontId="0" fillId="4" borderId="8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">
    <cellStyle name="Millares" xfId="1" builtinId="3"/>
    <cellStyle name="Moneda" xfId="2" builtinId="4"/>
    <cellStyle name="Normal" xfId="0" builtinId="0"/>
    <cellStyle name="Porcentaje" xfId="3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Link="Controles!$C$9" fmlaRange="Controles!$C$4:$C$7" noThreeD="1" sel="3" val="0"/>
</file>

<file path=xl/ctrlProps/ctrlProp2.xml><?xml version="1.0" encoding="utf-8"?>
<formControlPr xmlns="http://schemas.microsoft.com/office/spreadsheetml/2009/9/main" objectType="Drop" dropStyle="combo" dx="16" fmlaLink="Controles!$C$10" fmlaRange="Controles!$C$4:$C$7" noThreeD="1" sel="2" val="0"/>
</file>

<file path=xl/ctrlProps/ctrlProp3.xml><?xml version="1.0" encoding="utf-8"?>
<formControlPr xmlns="http://schemas.microsoft.com/office/spreadsheetml/2009/9/main" objectType="Drop" dropStyle="combo" dx="16" fmlaLink="Controles!$C$11" fmlaRange="Controles!$C$4:$C$7" noThreeD="1" sel="4" val="0"/>
</file>

<file path=xl/ctrlProps/ctrlProp4.xml><?xml version="1.0" encoding="utf-8"?>
<formControlPr xmlns="http://schemas.microsoft.com/office/spreadsheetml/2009/9/main" objectType="Drop" dropStyle="combo" dx="16" fmlaLink="Controles!$C$12" fmlaRange="Controles!$C$4:$C$7" noThreeD="1" sel="1" val="0"/>
</file>

<file path=xl/ctrlProps/ctrlProp5.xml><?xml version="1.0" encoding="utf-8"?>
<formControlPr xmlns="http://schemas.microsoft.com/office/spreadsheetml/2009/9/main" objectType="Drop" dropStyle="combo" dx="16" fmlaLink="Controles!$C$13" fmlaRange="Controles!$C$4:$C$7" noThreeD="1" sel="2" val="0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63500</xdr:colOff>
          <xdr:row>3</xdr:row>
          <xdr:rowOff>38100</xdr:rowOff>
        </xdr:from>
        <xdr:to>
          <xdr:col>4</xdr:col>
          <xdr:colOff>1866900</xdr:colOff>
          <xdr:row>3</xdr:row>
          <xdr:rowOff>292100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63500</xdr:colOff>
          <xdr:row>4</xdr:row>
          <xdr:rowOff>38100</xdr:rowOff>
        </xdr:from>
        <xdr:to>
          <xdr:col>4</xdr:col>
          <xdr:colOff>1866900</xdr:colOff>
          <xdr:row>4</xdr:row>
          <xdr:rowOff>292100</xdr:rowOff>
        </xdr:to>
        <xdr:sp macro="" textlink="">
          <xdr:nvSpPr>
            <xdr:cNvPr id="1026" name="Drop Dow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63500</xdr:colOff>
          <xdr:row>5</xdr:row>
          <xdr:rowOff>38100</xdr:rowOff>
        </xdr:from>
        <xdr:to>
          <xdr:col>4</xdr:col>
          <xdr:colOff>1866900</xdr:colOff>
          <xdr:row>5</xdr:row>
          <xdr:rowOff>292100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63500</xdr:colOff>
          <xdr:row>6</xdr:row>
          <xdr:rowOff>38100</xdr:rowOff>
        </xdr:from>
        <xdr:to>
          <xdr:col>4</xdr:col>
          <xdr:colOff>1866900</xdr:colOff>
          <xdr:row>6</xdr:row>
          <xdr:rowOff>292100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63500</xdr:colOff>
          <xdr:row>7</xdr:row>
          <xdr:rowOff>38100</xdr:rowOff>
        </xdr:from>
        <xdr:to>
          <xdr:col>4</xdr:col>
          <xdr:colOff>1866900</xdr:colOff>
          <xdr:row>7</xdr:row>
          <xdr:rowOff>292100</xdr:rowOff>
        </xdr:to>
        <xdr:sp macro="" textlink="">
          <xdr:nvSpPr>
            <xdr:cNvPr id="1029" name="Drop Dow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M34"/>
  <sheetViews>
    <sheetView workbookViewId="0">
      <selection activeCell="M8" sqref="M8"/>
    </sheetView>
  </sheetViews>
  <sheetFormatPr baseColWidth="10" defaultColWidth="9.1640625" defaultRowHeight="15" x14ac:dyDescent="0.2"/>
  <cols>
    <col min="3" max="3" width="13.6640625" customWidth="1"/>
    <col min="4" max="4" width="6.6640625" customWidth="1"/>
    <col min="5" max="5" width="28.6640625" customWidth="1"/>
    <col min="6" max="6" width="14.5" customWidth="1"/>
    <col min="7" max="7" width="6.6640625" customWidth="1"/>
    <col min="8" max="8" width="13.83203125" customWidth="1"/>
    <col min="11" max="11" width="5" customWidth="1"/>
  </cols>
  <sheetData>
    <row r="3" spans="2:13" ht="24" customHeight="1" x14ac:dyDescent="0.2">
      <c r="C3" s="7" t="s">
        <v>5</v>
      </c>
      <c r="D3" s="7" t="s">
        <v>21</v>
      </c>
      <c r="E3" s="7" t="s">
        <v>6</v>
      </c>
      <c r="F3" s="7" t="s">
        <v>7</v>
      </c>
      <c r="H3" s="48" t="s">
        <v>8</v>
      </c>
      <c r="I3" s="49"/>
      <c r="J3" s="50"/>
      <c r="L3" s="48" t="s">
        <v>9</v>
      </c>
      <c r="M3" s="50"/>
    </row>
    <row r="4" spans="2:13" ht="24" customHeight="1" x14ac:dyDescent="0.2">
      <c r="B4" s="8" t="s">
        <v>1</v>
      </c>
      <c r="C4" s="1">
        <v>500</v>
      </c>
      <c r="D4">
        <v>61</v>
      </c>
      <c r="F4" s="1">
        <v>1.98</v>
      </c>
      <c r="H4" s="9" t="s">
        <v>10</v>
      </c>
      <c r="I4" s="6">
        <v>100</v>
      </c>
      <c r="J4" s="10">
        <v>4.2500000000000003E-2</v>
      </c>
      <c r="L4" s="5" t="s">
        <v>12</v>
      </c>
      <c r="M4" s="10">
        <v>4.0000000000000001E-3</v>
      </c>
    </row>
    <row r="5" spans="2:13" ht="24" customHeight="1" x14ac:dyDescent="0.2">
      <c r="B5" s="8" t="s">
        <v>0</v>
      </c>
      <c r="C5" s="1">
        <v>3500</v>
      </c>
      <c r="D5">
        <v>181</v>
      </c>
      <c r="F5" s="1">
        <v>16.829999999999998</v>
      </c>
      <c r="H5" s="9" t="s">
        <v>10</v>
      </c>
      <c r="I5" s="6"/>
      <c r="J5" s="10">
        <v>0.06</v>
      </c>
      <c r="L5" s="5" t="s">
        <v>13</v>
      </c>
      <c r="M5" s="10">
        <v>5.0000000000000001E-3</v>
      </c>
    </row>
    <row r="6" spans="2:13" ht="24" customHeight="1" x14ac:dyDescent="0.2">
      <c r="B6" s="8" t="s">
        <v>2</v>
      </c>
      <c r="C6" s="1">
        <v>6000</v>
      </c>
      <c r="D6">
        <v>241</v>
      </c>
      <c r="F6" s="1">
        <v>16.829999999999998</v>
      </c>
      <c r="H6" s="11" t="s">
        <v>11</v>
      </c>
      <c r="I6" s="12"/>
      <c r="J6" s="13">
        <v>6.5000000000000002E-2</v>
      </c>
      <c r="L6" s="5" t="s">
        <v>14</v>
      </c>
      <c r="M6" s="10">
        <v>6.0000000000000001E-3</v>
      </c>
    </row>
    <row r="7" spans="2:13" ht="24" customHeight="1" x14ac:dyDescent="0.2">
      <c r="B7" s="8" t="s">
        <v>3</v>
      </c>
      <c r="C7" s="1"/>
      <c r="F7" s="1"/>
      <c r="J7" s="3"/>
      <c r="L7" s="14" t="s">
        <v>15</v>
      </c>
      <c r="M7" s="13">
        <v>8.0000000000000002E-3</v>
      </c>
    </row>
    <row r="8" spans="2:13" ht="24" customHeight="1" x14ac:dyDescent="0.2">
      <c r="B8" s="8" t="s">
        <v>4</v>
      </c>
      <c r="C8" s="1"/>
      <c r="F8" s="1"/>
    </row>
    <row r="9" spans="2:13" ht="24" customHeight="1" x14ac:dyDescent="0.2">
      <c r="L9" s="15" t="s">
        <v>22</v>
      </c>
      <c r="M9" s="16">
        <v>5</v>
      </c>
    </row>
    <row r="10" spans="2:13" ht="24" customHeight="1" x14ac:dyDescent="0.2"/>
    <row r="11" spans="2:13" ht="24" customHeight="1" x14ac:dyDescent="0.2"/>
    <row r="12" spans="2:13" ht="24" customHeight="1" x14ac:dyDescent="0.2"/>
    <row r="13" spans="2:13" ht="24" customHeight="1" x14ac:dyDescent="0.2"/>
    <row r="14" spans="2:13" ht="24" customHeight="1" x14ac:dyDescent="0.2"/>
    <row r="15" spans="2:13" ht="24" customHeight="1" x14ac:dyDescent="0.2"/>
    <row r="16" spans="2:13" ht="24" customHeight="1" x14ac:dyDescent="0.2"/>
    <row r="17" ht="24" customHeight="1" x14ac:dyDescent="0.2"/>
    <row r="18" ht="24" customHeight="1" x14ac:dyDescent="0.2"/>
    <row r="19" ht="24" customHeight="1" x14ac:dyDescent="0.2"/>
    <row r="20" ht="24" customHeight="1" x14ac:dyDescent="0.2"/>
    <row r="21" ht="24" customHeight="1" x14ac:dyDescent="0.2"/>
    <row r="22" ht="24" customHeight="1" x14ac:dyDescent="0.2"/>
    <row r="23" ht="24" customHeight="1" x14ac:dyDescent="0.2"/>
    <row r="24" ht="24" customHeight="1" x14ac:dyDescent="0.2"/>
    <row r="25" ht="24" customHeight="1" x14ac:dyDescent="0.2"/>
    <row r="26" ht="24" customHeight="1" x14ac:dyDescent="0.2"/>
    <row r="27" ht="24" customHeight="1" x14ac:dyDescent="0.2"/>
    <row r="28" ht="24" customHeight="1" x14ac:dyDescent="0.2"/>
    <row r="29" ht="24" customHeight="1" x14ac:dyDescent="0.2"/>
    <row r="30" ht="24" customHeight="1" x14ac:dyDescent="0.2"/>
    <row r="31" ht="24" customHeight="1" x14ac:dyDescent="0.2"/>
    <row r="32" ht="24" customHeight="1" x14ac:dyDescent="0.2"/>
    <row r="33" ht="24" customHeight="1" x14ac:dyDescent="0.2"/>
    <row r="34" ht="24" customHeight="1" x14ac:dyDescent="0.2"/>
  </sheetData>
  <mergeCells count="2">
    <mergeCell ref="H3:J3"/>
    <mergeCell ref="L3:M3"/>
  </mergeCells>
  <pageMargins left="0.7" right="0.7" top="0.75" bottom="0.75" header="0.3" footer="0.3"/>
  <pageSetup paperSize="9" orientation="portrait" horizontalDpi="1200" verticalDpi="12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4</xdr:col>
                    <xdr:colOff>63500</xdr:colOff>
                    <xdr:row>3</xdr:row>
                    <xdr:rowOff>38100</xdr:rowOff>
                  </from>
                  <to>
                    <xdr:col>4</xdr:col>
                    <xdr:colOff>1866900</xdr:colOff>
                    <xdr:row>3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Drop Down 2">
              <controlPr defaultSize="0" autoLine="0" autoPict="0">
                <anchor moveWithCells="1">
                  <from>
                    <xdr:col>4</xdr:col>
                    <xdr:colOff>63500</xdr:colOff>
                    <xdr:row>4</xdr:row>
                    <xdr:rowOff>38100</xdr:rowOff>
                  </from>
                  <to>
                    <xdr:col>4</xdr:col>
                    <xdr:colOff>1866900</xdr:colOff>
                    <xdr:row>4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Line="0" autoPict="0">
                <anchor moveWithCells="1">
                  <from>
                    <xdr:col>4</xdr:col>
                    <xdr:colOff>63500</xdr:colOff>
                    <xdr:row>5</xdr:row>
                    <xdr:rowOff>38100</xdr:rowOff>
                  </from>
                  <to>
                    <xdr:col>4</xdr:col>
                    <xdr:colOff>1866900</xdr:colOff>
                    <xdr:row>5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Line="0" autoPict="0">
                <anchor moveWithCells="1">
                  <from>
                    <xdr:col>4</xdr:col>
                    <xdr:colOff>63500</xdr:colOff>
                    <xdr:row>6</xdr:row>
                    <xdr:rowOff>38100</xdr:rowOff>
                  </from>
                  <to>
                    <xdr:col>4</xdr:col>
                    <xdr:colOff>1866900</xdr:colOff>
                    <xdr:row>6</xdr:row>
                    <xdr:rowOff>292100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Drop Down 5">
              <controlPr defaultSize="0" autoLine="0" autoPict="0">
                <anchor moveWithCells="1">
                  <from>
                    <xdr:col>4</xdr:col>
                    <xdr:colOff>63500</xdr:colOff>
                    <xdr:row>7</xdr:row>
                    <xdr:rowOff>38100</xdr:rowOff>
                  </from>
                  <to>
                    <xdr:col>4</xdr:col>
                    <xdr:colOff>1866900</xdr:colOff>
                    <xdr:row>7</xdr:row>
                    <xdr:rowOff>292100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J27"/>
  <sheetViews>
    <sheetView tabSelected="1" workbookViewId="0">
      <selection activeCell="M14" sqref="M14"/>
    </sheetView>
  </sheetViews>
  <sheetFormatPr baseColWidth="10" defaultRowHeight="15" x14ac:dyDescent="0.2"/>
  <cols>
    <col min="1" max="1" width="6.6640625" customWidth="1"/>
    <col min="2" max="2" width="5.6640625" customWidth="1"/>
    <col min="3" max="3" width="12.6640625" bestFit="1" customWidth="1"/>
    <col min="4" max="10" width="12.6640625" customWidth="1"/>
  </cols>
  <sheetData>
    <row r="1" spans="2:10" ht="45.75" customHeight="1" x14ac:dyDescent="0.4">
      <c r="B1" s="51" t="s">
        <v>55</v>
      </c>
      <c r="C1" s="51"/>
      <c r="D1" s="51"/>
      <c r="E1" s="51"/>
      <c r="F1" s="51"/>
      <c r="G1" s="51"/>
      <c r="H1" s="51"/>
      <c r="I1" s="51"/>
      <c r="J1" s="51"/>
    </row>
    <row r="2" spans="2:10" ht="24" customHeight="1" x14ac:dyDescent="0.2"/>
    <row r="3" spans="2:10" ht="24" customHeight="1" x14ac:dyDescent="0.2">
      <c r="C3" s="44"/>
      <c r="D3" s="45" t="s">
        <v>54</v>
      </c>
      <c r="E3" s="46">
        <f>'Insercion Datos'!D4</f>
        <v>61</v>
      </c>
      <c r="F3" s="46">
        <f>'Insercion Datos'!D5</f>
        <v>181</v>
      </c>
      <c r="G3" s="46">
        <f>'Insercion Datos'!D6</f>
        <v>241</v>
      </c>
      <c r="H3" s="46">
        <f>'Insercion Datos'!D7</f>
        <v>0</v>
      </c>
      <c r="I3" s="46">
        <f>'Insercion Datos'!D8</f>
        <v>0</v>
      </c>
      <c r="J3" s="47">
        <f>(E3*E5+F3*F5+G3*G5+H3*H5+I3*I5)/J5</f>
        <v>211</v>
      </c>
    </row>
    <row r="4" spans="2:10" ht="24" customHeight="1" x14ac:dyDescent="0.2">
      <c r="B4" s="17"/>
      <c r="C4" s="17"/>
      <c r="D4" s="17"/>
      <c r="E4" s="40" t="s">
        <v>1</v>
      </c>
      <c r="F4" s="41" t="s">
        <v>0</v>
      </c>
      <c r="G4" s="41" t="s">
        <v>2</v>
      </c>
      <c r="H4" s="41" t="s">
        <v>3</v>
      </c>
      <c r="I4" s="42" t="s">
        <v>4</v>
      </c>
      <c r="J4" s="43" t="s">
        <v>39</v>
      </c>
    </row>
    <row r="5" spans="2:10" ht="24" customHeight="1" x14ac:dyDescent="0.2">
      <c r="B5" s="18" t="s">
        <v>23</v>
      </c>
      <c r="C5" s="19" t="s">
        <v>5</v>
      </c>
      <c r="D5" s="20"/>
      <c r="E5" s="21">
        <f>'Insercion Datos'!C4</f>
        <v>500</v>
      </c>
      <c r="F5" s="22">
        <f>'Insercion Datos'!C5</f>
        <v>3500</v>
      </c>
      <c r="G5" s="22">
        <f>'Insercion Datos'!C6</f>
        <v>6000</v>
      </c>
      <c r="H5" s="22">
        <f>'Insercion Datos'!C7</f>
        <v>0</v>
      </c>
      <c r="I5" s="23">
        <f>'Insercion Datos'!C8</f>
        <v>0</v>
      </c>
      <c r="J5" s="24">
        <f>SUM(E5:I5)</f>
        <v>10000</v>
      </c>
    </row>
    <row r="6" spans="2:10" ht="24" customHeight="1" x14ac:dyDescent="0.2">
      <c r="B6" s="25" t="s">
        <v>24</v>
      </c>
      <c r="C6" s="26" t="s">
        <v>25</v>
      </c>
      <c r="D6" s="27" t="s">
        <v>40</v>
      </c>
      <c r="E6" s="28">
        <f>E5*Controles!D9*'Insercion Datos'!D4/360</f>
        <v>3.6006944444444446</v>
      </c>
      <c r="F6" s="29">
        <f>F5*Controles!D10*'Insercion Datos'!D5/360</f>
        <v>114.38194444444444</v>
      </c>
      <c r="G6" s="29">
        <f>G5*Controles!D11*'Insercion Datos'!D6/360</f>
        <v>261.08333333333331</v>
      </c>
      <c r="H6" s="29">
        <f>H5*Controles!D12*'Insercion Datos'!D7/360</f>
        <v>0</v>
      </c>
      <c r="I6" s="30">
        <f>I5*Controles!D13*'Insercion Datos'!D8/360</f>
        <v>0</v>
      </c>
      <c r="J6" s="31">
        <f>SUM(E6:I6)</f>
        <v>379.06597222222217</v>
      </c>
    </row>
    <row r="7" spans="2:10" ht="24" customHeight="1" x14ac:dyDescent="0.2">
      <c r="B7" s="18" t="s">
        <v>26</v>
      </c>
      <c r="C7" s="19" t="s">
        <v>27</v>
      </c>
      <c r="D7" s="20" t="s">
        <v>41</v>
      </c>
      <c r="E7" s="21">
        <f>E5-E6</f>
        <v>496.39930555555554</v>
      </c>
      <c r="F7" s="22">
        <f t="shared" ref="F7:I7" si="0">F5-F6</f>
        <v>3385.6180555555557</v>
      </c>
      <c r="G7" s="22">
        <f t="shared" si="0"/>
        <v>5738.916666666667</v>
      </c>
      <c r="H7" s="22">
        <f t="shared" si="0"/>
        <v>0</v>
      </c>
      <c r="I7" s="23">
        <f t="shared" si="0"/>
        <v>0</v>
      </c>
      <c r="J7" s="24">
        <f>SUM(E7:I7)</f>
        <v>9620.9340277777774</v>
      </c>
    </row>
    <row r="8" spans="2:10" ht="24" customHeight="1" x14ac:dyDescent="0.2">
      <c r="B8" s="25" t="s">
        <v>28</v>
      </c>
      <c r="C8" s="26" t="s">
        <v>50</v>
      </c>
      <c r="D8" s="27"/>
      <c r="E8" s="28">
        <f>MAX(E9,E10)</f>
        <v>5</v>
      </c>
      <c r="F8" s="29">
        <f t="shared" ref="F8:I8" si="1">MAX(F9,F10)</f>
        <v>17.5</v>
      </c>
      <c r="G8" s="29">
        <f t="shared" si="1"/>
        <v>48</v>
      </c>
      <c r="H8" s="29">
        <f t="shared" si="1"/>
        <v>0</v>
      </c>
      <c r="I8" s="30">
        <f t="shared" si="1"/>
        <v>0</v>
      </c>
      <c r="J8" s="31">
        <f t="shared" ref="J8:J12" si="2">SUM(E8:I8)</f>
        <v>70.5</v>
      </c>
    </row>
    <row r="9" spans="2:10" ht="16.5" customHeight="1" x14ac:dyDescent="0.2">
      <c r="B9" s="25" t="s">
        <v>48</v>
      </c>
      <c r="C9" s="26" t="s">
        <v>49</v>
      </c>
      <c r="D9" s="27" t="s">
        <v>45</v>
      </c>
      <c r="E9" s="28">
        <f>Controles!A9*Controles!E9</f>
        <v>3</v>
      </c>
      <c r="F9" s="29">
        <f>Controles!A10*Controles!E10</f>
        <v>17.5</v>
      </c>
      <c r="G9" s="29">
        <f>Controles!A11*Controles!E11</f>
        <v>48</v>
      </c>
      <c r="H9" s="29">
        <f>Controles!A12*Controles!E12</f>
        <v>0</v>
      </c>
      <c r="I9" s="30">
        <f>Controles!A13*Controles!E13</f>
        <v>0</v>
      </c>
      <c r="J9" s="31"/>
    </row>
    <row r="10" spans="2:10" ht="24" customHeight="1" x14ac:dyDescent="0.2">
      <c r="B10" s="25" t="s">
        <v>29</v>
      </c>
      <c r="C10" s="26" t="s">
        <v>22</v>
      </c>
      <c r="D10" s="27"/>
      <c r="E10" s="28">
        <f>IF(E5&lt;&gt;0,'Insercion Datos'!$M$9,0)</f>
        <v>5</v>
      </c>
      <c r="F10" s="29">
        <f>IF(F5&lt;&gt;0,'Insercion Datos'!$M$9,0)</f>
        <v>5</v>
      </c>
      <c r="G10" s="29">
        <f>IF(G5&lt;&gt;0,'Insercion Datos'!$M$9,0)</f>
        <v>5</v>
      </c>
      <c r="H10" s="29">
        <f>IF(H5&lt;&gt;0,'Insercion Datos'!$M$9,0)</f>
        <v>0</v>
      </c>
      <c r="I10" s="30">
        <f>IF(I5&lt;&gt;0,'Insercion Datos'!$M$9,0)</f>
        <v>0</v>
      </c>
      <c r="J10" s="31">
        <f t="shared" si="2"/>
        <v>15</v>
      </c>
    </row>
    <row r="11" spans="2:10" ht="24" customHeight="1" x14ac:dyDescent="0.2">
      <c r="B11" s="25" t="s">
        <v>30</v>
      </c>
      <c r="C11" s="26" t="s">
        <v>31</v>
      </c>
      <c r="D11" s="27" t="s">
        <v>42</v>
      </c>
      <c r="E11" s="28">
        <f>E8-E10</f>
        <v>0</v>
      </c>
      <c r="F11" s="29">
        <f t="shared" ref="F11:I11" si="3">F8-F10</f>
        <v>12.5</v>
      </c>
      <c r="G11" s="29">
        <f t="shared" si="3"/>
        <v>43</v>
      </c>
      <c r="H11" s="29">
        <f t="shared" si="3"/>
        <v>0</v>
      </c>
      <c r="I11" s="30">
        <f t="shared" si="3"/>
        <v>0</v>
      </c>
      <c r="J11" s="31">
        <f t="shared" si="2"/>
        <v>55.5</v>
      </c>
    </row>
    <row r="12" spans="2:10" ht="24" customHeight="1" x14ac:dyDescent="0.2">
      <c r="B12" s="25" t="s">
        <v>33</v>
      </c>
      <c r="C12" s="26" t="s">
        <v>32</v>
      </c>
      <c r="D12" s="27"/>
      <c r="E12" s="28">
        <f>'Insercion Datos'!F4</f>
        <v>1.98</v>
      </c>
      <c r="F12" s="29">
        <f>'Insercion Datos'!F5</f>
        <v>16.829999999999998</v>
      </c>
      <c r="G12" s="29">
        <f>'Insercion Datos'!F6</f>
        <v>16.829999999999998</v>
      </c>
      <c r="H12" s="29">
        <f>'Insercion Datos'!F7</f>
        <v>0</v>
      </c>
      <c r="I12" s="30">
        <f>'Insercion Datos'!F8</f>
        <v>0</v>
      </c>
      <c r="J12" s="31">
        <f t="shared" si="2"/>
        <v>35.64</v>
      </c>
    </row>
    <row r="13" spans="2:10" ht="24" customHeight="1" x14ac:dyDescent="0.2">
      <c r="B13" s="18" t="s">
        <v>34</v>
      </c>
      <c r="C13" s="19" t="s">
        <v>35</v>
      </c>
      <c r="D13" s="20" t="s">
        <v>43</v>
      </c>
      <c r="E13" s="21">
        <f>E7-E8-E12</f>
        <v>489.41930555555552</v>
      </c>
      <c r="F13" s="22">
        <f t="shared" ref="F13:J13" si="4">F7-F8-F12</f>
        <v>3351.2880555555557</v>
      </c>
      <c r="G13" s="22">
        <f t="shared" si="4"/>
        <v>5674.086666666667</v>
      </c>
      <c r="H13" s="22">
        <f t="shared" si="4"/>
        <v>0</v>
      </c>
      <c r="I13" s="23">
        <f t="shared" si="4"/>
        <v>0</v>
      </c>
      <c r="J13" s="24">
        <f t="shared" si="4"/>
        <v>9514.794027777778</v>
      </c>
    </row>
    <row r="14" spans="2:10" ht="24" customHeight="1" x14ac:dyDescent="0.2">
      <c r="B14" s="17"/>
      <c r="C14" s="17"/>
      <c r="D14" s="17"/>
      <c r="E14" s="17"/>
      <c r="F14" s="17"/>
      <c r="G14" s="17"/>
      <c r="H14" s="17"/>
      <c r="I14" s="17"/>
      <c r="J14" s="17"/>
    </row>
    <row r="15" spans="2:10" ht="24" customHeight="1" x14ac:dyDescent="0.2">
      <c r="B15" s="32" t="s">
        <v>36</v>
      </c>
      <c r="C15" s="38" t="s">
        <v>51</v>
      </c>
      <c r="D15" s="33"/>
      <c r="E15" s="34">
        <f>IF(E5&lt;&gt;0,(E5/E13)^(365/E3)-1,"")</f>
        <v>0.13653069648787941</v>
      </c>
      <c r="F15" s="34">
        <f>IF(F5&lt;&gt;0,(F5/F13)^(365/F3)-1,"")</f>
        <v>9.1503434332249611E-2</v>
      </c>
      <c r="G15" s="34">
        <f>IF(G5&lt;&gt;0,(G5/G13)^(365/G3)-1,"")</f>
        <v>8.8266306451658005E-2</v>
      </c>
      <c r="H15" s="34" t="str">
        <f>IF(H5&lt;&gt;0,(H5/H13)^(365/H3)-1,"")</f>
        <v/>
      </c>
      <c r="I15" s="34" t="str">
        <f>IF(I5&lt;&gt;0,(I5/I13)^(365/I3)-1,"")</f>
        <v/>
      </c>
      <c r="J15" s="34">
        <f>(J5/J13)^(365/J3)-1</f>
        <v>8.9848126274744811E-2</v>
      </c>
    </row>
    <row r="16" spans="2:10" ht="24" customHeight="1" x14ac:dyDescent="0.2">
      <c r="B16" s="35" t="s">
        <v>37</v>
      </c>
      <c r="C16" s="39" t="s">
        <v>52</v>
      </c>
      <c r="D16" s="36"/>
      <c r="E16" s="37">
        <f t="shared" ref="E16:J16" si="5">IF(E5&lt;&gt;0,(E5/(E7-E8))^(365/E3)-1,"")</f>
        <v>0.10940281464575885</v>
      </c>
      <c r="F16" s="37">
        <f t="shared" si="5"/>
        <v>8.0532798569101116E-2</v>
      </c>
      <c r="G16" s="37">
        <f t="shared" si="5"/>
        <v>8.3395709473758961E-2</v>
      </c>
      <c r="H16" s="37" t="str">
        <f t="shared" si="5"/>
        <v/>
      </c>
      <c r="I16" s="37" t="str">
        <f t="shared" si="5"/>
        <v/>
      </c>
      <c r="J16" s="37">
        <f t="shared" si="5"/>
        <v>8.2822275199677442E-2</v>
      </c>
    </row>
    <row r="17" spans="2:10" ht="24" customHeight="1" x14ac:dyDescent="0.2">
      <c r="B17" s="32" t="s">
        <v>38</v>
      </c>
      <c r="C17" s="38" t="s">
        <v>53</v>
      </c>
      <c r="D17" s="33"/>
      <c r="E17" s="34">
        <f t="shared" ref="E17:J17" si="6">IF(E5&lt;&gt;0,(E5/(E7-E11))^(365/E3)-1,"")</f>
        <v>4.4194924825516457E-2</v>
      </c>
      <c r="F17" s="34">
        <f t="shared" si="6"/>
        <v>7.7305319964973584E-2</v>
      </c>
      <c r="G17" s="34">
        <f t="shared" si="6"/>
        <v>8.1955680570086953E-2</v>
      </c>
      <c r="H17" s="34" t="str">
        <f t="shared" si="6"/>
        <v/>
      </c>
      <c r="I17" s="34" t="str">
        <f t="shared" si="6"/>
        <v/>
      </c>
      <c r="J17" s="34">
        <f t="shared" si="6"/>
        <v>7.9886616707933955E-2</v>
      </c>
    </row>
    <row r="18" spans="2:10" ht="24" customHeight="1" x14ac:dyDescent="0.2"/>
    <row r="19" spans="2:10" ht="24" customHeight="1" x14ac:dyDescent="0.2"/>
    <row r="20" spans="2:10" ht="24" customHeight="1" x14ac:dyDescent="0.2"/>
    <row r="21" spans="2:10" ht="24" customHeight="1" x14ac:dyDescent="0.2"/>
    <row r="22" spans="2:10" ht="24" customHeight="1" x14ac:dyDescent="0.2"/>
    <row r="23" spans="2:10" ht="24" customHeight="1" x14ac:dyDescent="0.2"/>
    <row r="24" spans="2:10" ht="24" customHeight="1" x14ac:dyDescent="0.2"/>
    <row r="25" spans="2:10" ht="24" customHeight="1" x14ac:dyDescent="0.2"/>
    <row r="26" spans="2:10" ht="24" customHeight="1" x14ac:dyDescent="0.2"/>
    <row r="27" spans="2:10" ht="24" customHeight="1" x14ac:dyDescent="0.2"/>
  </sheetData>
  <mergeCells count="1">
    <mergeCell ref="B1:J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F13"/>
  <sheetViews>
    <sheetView workbookViewId="0">
      <selection activeCell="D13" sqref="D13"/>
    </sheetView>
  </sheetViews>
  <sheetFormatPr baseColWidth="10" defaultRowHeight="15" x14ac:dyDescent="0.2"/>
  <cols>
    <col min="1" max="1" width="12" bestFit="1" customWidth="1"/>
    <col min="2" max="2" width="13.6640625" bestFit="1" customWidth="1"/>
    <col min="3" max="3" width="28.33203125" bestFit="1" customWidth="1"/>
    <col min="5" max="5" width="11.83203125" bestFit="1" customWidth="1"/>
  </cols>
  <sheetData>
    <row r="3" spans="1:6" x14ac:dyDescent="0.2">
      <c r="B3" s="52" t="s">
        <v>16</v>
      </c>
      <c r="C3" s="52"/>
    </row>
    <row r="4" spans="1:6" x14ac:dyDescent="0.2">
      <c r="B4" t="s">
        <v>12</v>
      </c>
      <c r="C4" t="s">
        <v>17</v>
      </c>
    </row>
    <row r="5" spans="1:6" x14ac:dyDescent="0.2">
      <c r="B5" t="s">
        <v>13</v>
      </c>
      <c r="C5" t="s">
        <v>18</v>
      </c>
    </row>
    <row r="6" spans="1:6" x14ac:dyDescent="0.2">
      <c r="B6" t="s">
        <v>14</v>
      </c>
      <c r="C6" t="s">
        <v>19</v>
      </c>
    </row>
    <row r="7" spans="1:6" x14ac:dyDescent="0.2">
      <c r="B7" t="s">
        <v>15</v>
      </c>
      <c r="C7" t="s">
        <v>20</v>
      </c>
    </row>
    <row r="8" spans="1:6" x14ac:dyDescent="0.2">
      <c r="D8" t="s">
        <v>44</v>
      </c>
      <c r="E8" t="s">
        <v>46</v>
      </c>
      <c r="F8" t="s">
        <v>47</v>
      </c>
    </row>
    <row r="9" spans="1:6" x14ac:dyDescent="0.2">
      <c r="A9" s="4">
        <f>'Insercion Datos'!C4</f>
        <v>500</v>
      </c>
      <c r="B9" t="s">
        <v>1</v>
      </c>
      <c r="C9">
        <v>3</v>
      </c>
      <c r="D9" s="2">
        <f>IF('Insercion Datos'!D4&lt;='Insercion Datos'!$I$4,'Insercion Datos'!$J$4,IF('Insercion Datos'!D4&lt;='Insercion Datos'!$I$5,'Insercion Datos'!$J$5,'Insercion Datos'!$J$6))</f>
        <v>4.2500000000000003E-2</v>
      </c>
      <c r="E9" s="3">
        <f>INDEX('Insercion Datos'!$M$4:$M$7,C9)</f>
        <v>6.0000000000000001E-3</v>
      </c>
    </row>
    <row r="10" spans="1:6" x14ac:dyDescent="0.2">
      <c r="A10" s="4">
        <f>'Insercion Datos'!C5</f>
        <v>3500</v>
      </c>
      <c r="B10" t="s">
        <v>0</v>
      </c>
      <c r="C10">
        <v>2</v>
      </c>
      <c r="D10" s="2">
        <f>IF('Insercion Datos'!D5&lt;='Insercion Datos'!$I$4,'Insercion Datos'!$J$4,IF('Insercion Datos'!D5&lt;='Insercion Datos'!$I$5,'Insercion Datos'!$J$5,'Insercion Datos'!$J$6))</f>
        <v>6.5000000000000002E-2</v>
      </c>
      <c r="E10" s="3">
        <f>INDEX('Insercion Datos'!$M$4:$M$7,C10)</f>
        <v>5.0000000000000001E-3</v>
      </c>
    </row>
    <row r="11" spans="1:6" x14ac:dyDescent="0.2">
      <c r="A11" s="4">
        <f>'Insercion Datos'!C6</f>
        <v>6000</v>
      </c>
      <c r="B11" t="s">
        <v>2</v>
      </c>
      <c r="C11">
        <v>4</v>
      </c>
      <c r="D11" s="2">
        <f>IF('Insercion Datos'!D6&lt;='Insercion Datos'!$I$4,'Insercion Datos'!$J$4,IF('Insercion Datos'!D6&lt;='Insercion Datos'!$I$5,'Insercion Datos'!$J$5,'Insercion Datos'!$J$6))</f>
        <v>6.5000000000000002E-2</v>
      </c>
      <c r="E11" s="3">
        <f>INDEX('Insercion Datos'!$M$4:$M$7,C11)</f>
        <v>8.0000000000000002E-3</v>
      </c>
    </row>
    <row r="12" spans="1:6" x14ac:dyDescent="0.2">
      <c r="A12" s="4">
        <f>'Insercion Datos'!C7</f>
        <v>0</v>
      </c>
      <c r="B12" t="s">
        <v>3</v>
      </c>
      <c r="C12">
        <v>1</v>
      </c>
      <c r="D12" s="2">
        <f>IF('Insercion Datos'!D7&lt;='Insercion Datos'!$I$4,'Insercion Datos'!$J$4,IF('Insercion Datos'!D7&lt;='Insercion Datos'!$I$5,'Insercion Datos'!$J$5,'Insercion Datos'!$J$6))</f>
        <v>4.2500000000000003E-2</v>
      </c>
      <c r="E12" s="3">
        <f>INDEX('Insercion Datos'!$M$4:$M$7,C12)</f>
        <v>4.0000000000000001E-3</v>
      </c>
    </row>
    <row r="13" spans="1:6" x14ac:dyDescent="0.2">
      <c r="A13" s="4">
        <f>'Insercion Datos'!C8</f>
        <v>0</v>
      </c>
      <c r="B13" t="s">
        <v>4</v>
      </c>
      <c r="C13">
        <v>2</v>
      </c>
      <c r="D13" s="2">
        <f>IF('Insercion Datos'!D8&lt;='Insercion Datos'!$I$4,'Insercion Datos'!$J$4,IF('Insercion Datos'!D8&lt;='Insercion Datos'!$I$5,'Insercion Datos'!$J$5,'Insercion Datos'!$J$6))</f>
        <v>4.2500000000000003E-2</v>
      </c>
      <c r="E13" s="3">
        <f>INDEX('Insercion Datos'!$M$4:$M$7,C13)</f>
        <v>5.0000000000000001E-3</v>
      </c>
    </row>
  </sheetData>
  <mergeCells count="1">
    <mergeCell ref="B3:C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Insercion Datos</vt:lpstr>
      <vt:lpstr>Liquidación y Tantos Efectivos</vt:lpstr>
      <vt:lpstr>Controles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2020-07-11T10:08:51Z</dcterms:modified>
</cp:coreProperties>
</file>