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filterPrivacy="1" defaultThemeVersion="124226"/>
  <xr:revisionPtr revIDLastSave="0" documentId="8_{AB3523E9-0EA4-5146-B1A2-98AF594CC35C}" xr6:coauthVersionLast="34" xr6:coauthVersionMax="34" xr10:uidLastSave="{00000000-0000-0000-0000-000000000000}"/>
  <bookViews>
    <workbookView xWindow="240" yWindow="460" windowWidth="14800" windowHeight="8020" tabRatio="832" xr2:uid="{00000000-000D-0000-FFFF-FFFF00000000}"/>
  </bookViews>
  <sheets>
    <sheet name="R Constantes V0VN" sheetId="11" r:id="rId1"/>
    <sheet name="R Constantes Termino" sheetId="18" r:id="rId2"/>
    <sheet name="R Constantes N" sheetId="20" r:id="rId3"/>
    <sheet name="Control RC" sheetId="12" r:id="rId4"/>
    <sheet name="Control RCT" sheetId="19" r:id="rId5"/>
    <sheet name="Control RCN" sheetId="21" r:id="rId6"/>
  </sheets>
  <calcPr calcId="162913"/>
</workbook>
</file>

<file path=xl/calcChain.xml><?xml version="1.0" encoding="utf-8"?>
<calcChain xmlns="http://schemas.openxmlformats.org/spreadsheetml/2006/main">
  <c r="I15" i="20" l="1"/>
  <c r="F15" i="20"/>
  <c r="D10" i="20"/>
  <c r="C7" i="20"/>
  <c r="D15" i="20" l="1"/>
  <c r="C11" i="21"/>
  <c r="I11" i="21"/>
  <c r="H11" i="21" s="1"/>
  <c r="F11" i="21"/>
  <c r="B11" i="21"/>
  <c r="C9" i="18"/>
  <c r="C10" i="20" l="1"/>
  <c r="D14" i="21" s="1"/>
  <c r="B14" i="18"/>
  <c r="D13" i="18"/>
  <c r="I11" i="19"/>
  <c r="D12" i="18"/>
  <c r="F11" i="19"/>
  <c r="B11" i="19"/>
  <c r="H11" i="19"/>
  <c r="D13" i="21" l="1"/>
  <c r="C12" i="20" s="1"/>
  <c r="B15" i="20" s="1"/>
  <c r="D21" i="21" s="1"/>
  <c r="D22" i="21" s="1"/>
  <c r="D23" i="21" s="1"/>
  <c r="C13" i="18"/>
  <c r="C12" i="18"/>
  <c r="D16" i="21" l="1"/>
  <c r="D17" i="21" s="1"/>
  <c r="D18" i="21" s="1"/>
  <c r="D19" i="21" s="1"/>
  <c r="C11" i="19"/>
  <c r="D15" i="19"/>
  <c r="C14" i="18" s="1"/>
  <c r="C16" i="18" s="1"/>
  <c r="D13" i="19"/>
  <c r="D12" i="11"/>
  <c r="D11" i="11"/>
  <c r="C10" i="11"/>
  <c r="C7" i="11"/>
  <c r="I11" i="12"/>
  <c r="F11" i="12"/>
  <c r="B11" i="12"/>
  <c r="H11" i="12" l="1"/>
  <c r="H15" i="20"/>
  <c r="C11" i="11"/>
  <c r="C12" i="11"/>
  <c r="C11" i="12" s="1"/>
  <c r="H12" i="11" l="1"/>
  <c r="C16" i="11" s="1"/>
  <c r="H11" i="11"/>
  <c r="C15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Para rentas perpetuas indica duración 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Para rentas perpetuas indica duración 0</t>
        </r>
      </text>
    </comment>
  </commentList>
</comments>
</file>

<file path=xl/sharedStrings.xml><?xml version="1.0" encoding="utf-8"?>
<sst xmlns="http://schemas.openxmlformats.org/spreadsheetml/2006/main" count="141" uniqueCount="61">
  <si>
    <t>VALOR ACTUAL</t>
  </si>
  <si>
    <t>Anual</t>
  </si>
  <si>
    <t>Duración de la renta</t>
  </si>
  <si>
    <t>Años</t>
  </si>
  <si>
    <t>Mensual</t>
  </si>
  <si>
    <t>Semestres</t>
  </si>
  <si>
    <t>Cuatrimestres</t>
  </si>
  <si>
    <t>Trimestres</t>
  </si>
  <si>
    <t>Bimestres</t>
  </si>
  <si>
    <t>Meses</t>
  </si>
  <si>
    <t>Semestral</t>
  </si>
  <si>
    <t>Bimestral</t>
  </si>
  <si>
    <t>Cuatrimestral</t>
  </si>
  <si>
    <t>Trimestral</t>
  </si>
  <si>
    <t>ani</t>
  </si>
  <si>
    <t>sni</t>
  </si>
  <si>
    <t>VALOR FINAL</t>
  </si>
  <si>
    <t>Valor</t>
  </si>
  <si>
    <t>Final</t>
  </si>
  <si>
    <t>Cuantías</t>
  </si>
  <si>
    <t>Anuales</t>
  </si>
  <si>
    <t>Semestrales</t>
  </si>
  <si>
    <t>Cuatrimestrales</t>
  </si>
  <si>
    <t>Trimestrales</t>
  </si>
  <si>
    <t>Bimestrales</t>
  </si>
  <si>
    <t>Mensuales</t>
  </si>
  <si>
    <t>CUANTÍAS</t>
  </si>
  <si>
    <t>Pre/Pos</t>
  </si>
  <si>
    <t>Prepagables</t>
  </si>
  <si>
    <t>Pospagables</t>
  </si>
  <si>
    <t>de</t>
  </si>
  <si>
    <t>Duración</t>
  </si>
  <si>
    <t>Tipo de interés</t>
  </si>
  <si>
    <t>Porcentaje</t>
  </si>
  <si>
    <t>Nom/comp</t>
  </si>
  <si>
    <t>Nominal anual 
con capitalización</t>
  </si>
  <si>
    <t>Compuesto</t>
  </si>
  <si>
    <t>Frecuencia tipo</t>
  </si>
  <si>
    <t>CONTROL FECHA</t>
  </si>
  <si>
    <t>CONTROL</t>
  </si>
  <si>
    <t>n=</t>
  </si>
  <si>
    <t>i=</t>
  </si>
  <si>
    <t>C</t>
  </si>
  <si>
    <t>DATOS SUSTITUIDOS</t>
  </si>
  <si>
    <t>Act /Fin</t>
  </si>
  <si>
    <t>Actual</t>
  </si>
  <si>
    <t>TÉRMINO</t>
  </si>
  <si>
    <t>RENTAS CONSTANTES CÁLCULO TERMINO</t>
  </si>
  <si>
    <t>RENTAS CONSTANTES VALOR ACTUAL Y FINAL</t>
  </si>
  <si>
    <t>RENTAS CONSTANTES DURACIÓN N</t>
  </si>
  <si>
    <t>N ACT</t>
  </si>
  <si>
    <t>N FIN</t>
  </si>
  <si>
    <t>DUR EXACTA</t>
  </si>
  <si>
    <t>SOLUCION</t>
  </si>
  <si>
    <t>y una de</t>
  </si>
  <si>
    <t>ani-1</t>
  </si>
  <si>
    <t>val ajust</t>
  </si>
  <si>
    <t>dif</t>
  </si>
  <si>
    <t>ult cuan</t>
  </si>
  <si>
    <t>sni-1</t>
  </si>
  <si>
    <t>val fin ajust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</si>
</sst>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0000%"/>
    <numFmt numFmtId="165" formatCode="_-* #,##0.000000\ _€_-;\-* #,##0.000000\ _€_-;_-* &quot;-&quot;??\ _€_-;_-@_-"/>
    <numFmt numFmtId="166" formatCode="0.00000"/>
    <numFmt numFmtId="167" formatCode="0.00000000%"/>
    <numFmt numFmtId="168" formatCode="#,##0.000000_ ;\-#,##0.000000\ "/>
    <numFmt numFmtId="169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4" fontId="0" fillId="0" borderId="0" xfId="2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44" fontId="0" fillId="0" borderId="0" xfId="1" applyFont="1"/>
    <xf numFmtId="165" fontId="0" fillId="0" borderId="0" xfId="3" applyNumberFormat="1" applyFont="1"/>
    <xf numFmtId="0" fontId="0" fillId="0" borderId="0" xfId="0" applyFont="1"/>
    <xf numFmtId="0" fontId="0" fillId="0" borderId="0" xfId="0" applyAlignment="1">
      <alignment horizontal="center"/>
    </xf>
    <xf numFmtId="44" fontId="0" fillId="0" borderId="0" xfId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44" fontId="0" fillId="0" borderId="0" xfId="0" applyNumberFormat="1"/>
    <xf numFmtId="166" fontId="0" fillId="0" borderId="0" xfId="0" applyNumberFormat="1"/>
    <xf numFmtId="164" fontId="0" fillId="0" borderId="0" xfId="0" applyNumberFormat="1"/>
    <xf numFmtId="167" fontId="0" fillId="0" borderId="0" xfId="2" applyNumberFormat="1" applyFont="1"/>
    <xf numFmtId="0" fontId="3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5" fontId="0" fillId="0" borderId="0" xfId="3" applyNumberFormat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8" fontId="0" fillId="0" borderId="0" xfId="1" applyNumberFormat="1" applyFont="1" applyAlignment="1">
      <alignment horizontal="center" vertic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6" dropStyle="combo" dx="16" fmlaLink="'Control RC'!$B$2" fmlaRange="'Control RC'!$B$4:$B$9" noThreeD="1" sel="1" val="0"/>
</file>

<file path=xl/ctrlProps/ctrlProp10.xml><?xml version="1.0" encoding="utf-8"?>
<formControlPr xmlns="http://schemas.microsoft.com/office/spreadsheetml/2009/9/main" objectType="Spin" dx="22" fmlaLink="$C$7" max="1000" page="10" val="5"/>
</file>

<file path=xl/ctrlProps/ctrlProp11.xml><?xml version="1.0" encoding="utf-8"?>
<formControlPr xmlns="http://schemas.microsoft.com/office/spreadsheetml/2009/9/main" objectType="Drop" dropLines="6" dropStyle="combo" dx="16" fmlaLink="'Control RCT'!$F$2" fmlaRange="'Control RCT'!$F$4:$F$9" noThreeD="1" sel="1" val="0"/>
</file>

<file path=xl/ctrlProps/ctrlProp12.xml><?xml version="1.0" encoding="utf-8"?>
<formControlPr xmlns="http://schemas.microsoft.com/office/spreadsheetml/2009/9/main" objectType="Spin" dx="22" fmlaLink="'Control RCT'!$G$4" inc="25" max="10000" page="10" val="200"/>
</file>

<file path=xl/ctrlProps/ctrlProp13.xml><?xml version="1.0" encoding="utf-8"?>
<formControlPr xmlns="http://schemas.microsoft.com/office/spreadsheetml/2009/9/main" objectType="Drop" dropLines="2" dropStyle="combo" dx="16" fmlaLink="'Control RCT'!$H$2" fmlaRange="'Control RCT'!$H$4:$H$5" noThreeD="1" sel="2" val="0"/>
</file>

<file path=xl/ctrlProps/ctrlProp14.xml><?xml version="1.0" encoding="utf-8"?>
<formControlPr xmlns="http://schemas.microsoft.com/office/spreadsheetml/2009/9/main" objectType="Drop" dropLines="6" dropStyle="combo" dx="16" fmlaLink="'Control RCT'!$I$2" fmlaRange="'Control RCT'!$I$4:$I$9" noThreeD="1" sel="1" val="0"/>
</file>

<file path=xl/ctrlProps/ctrlProp15.xml><?xml version="1.0" encoding="utf-8"?>
<formControlPr xmlns="http://schemas.microsoft.com/office/spreadsheetml/2009/9/main" objectType="Drop" dropLines="2" dropStyle="combo" dx="16" fmlaLink="'Control RCT'!$D$2" fmlaRange="'Control RCT'!$D$4:$D$5" noThreeD="1" sel="2" val="0"/>
</file>

<file path=xl/ctrlProps/ctrlProp16.xml><?xml version="1.0" encoding="utf-8"?>
<formControlPr xmlns="http://schemas.microsoft.com/office/spreadsheetml/2009/9/main" objectType="Drop" dropLines="6" dropStyle="combo" dx="16" fmlaLink="'Control RCN'!$B$2" fmlaRange="'Control RCN'!$B$4:$B$9" noThreeD="1" sel="1" val="0"/>
</file>

<file path=xl/ctrlProps/ctrlProp17.xml><?xml version="1.0" encoding="utf-8"?>
<formControlPr xmlns="http://schemas.microsoft.com/office/spreadsheetml/2009/9/main" objectType="Drop" dropLines="2" dropStyle="combo" dx="16" fmlaLink="'Control RCN'!$C$2" fmlaRange="'Control RCN'!$C$4:$C$5" noThreeD="1" sel="2" val="0"/>
</file>

<file path=xl/ctrlProps/ctrlProp18.xml><?xml version="1.0" encoding="utf-8"?>
<formControlPr xmlns="http://schemas.microsoft.com/office/spreadsheetml/2009/9/main" objectType="Spin" dx="22" fmlaLink="'Control RCN'!$G$4" inc="25" max="10000" page="10" val="200"/>
</file>

<file path=xl/ctrlProps/ctrlProp19.xml><?xml version="1.0" encoding="utf-8"?>
<formControlPr xmlns="http://schemas.microsoft.com/office/spreadsheetml/2009/9/main" objectType="Drop" dropLines="2" dropStyle="combo" dx="16" fmlaLink="'Control RCN'!$H$2" fmlaRange="'Control RCN'!$H$4:$H$5" noThreeD="1" sel="2" val="0"/>
</file>

<file path=xl/ctrlProps/ctrlProp2.xml><?xml version="1.0" encoding="utf-8"?>
<formControlPr xmlns="http://schemas.microsoft.com/office/spreadsheetml/2009/9/main" objectType="Drop" dropLines="2" dropStyle="combo" dx="16" fmlaLink="'Control RC'!$C$2" fmlaRange="'Control RC'!$C$4:$C$5" noThreeD="1" sel="2" val="0"/>
</file>

<file path=xl/ctrlProps/ctrlProp20.xml><?xml version="1.0" encoding="utf-8"?>
<formControlPr xmlns="http://schemas.microsoft.com/office/spreadsheetml/2009/9/main" objectType="Drop" dropLines="6" dropStyle="combo" dx="16" fmlaLink="'Control RCN'!$I$2" fmlaRange="'Control RCN'!$I$4:$I$9" noThreeD="1" sel="1" val="0"/>
</file>

<file path=xl/ctrlProps/ctrlProp21.xml><?xml version="1.0" encoding="utf-8"?>
<formControlPr xmlns="http://schemas.microsoft.com/office/spreadsheetml/2009/9/main" objectType="Drop" dropLines="2" dropStyle="combo" dx="16" fmlaLink="'Control RCN'!$D$2" fmlaRange="'Control RCN'!$D$4:$D$5" noThreeD="1" sel="2" val="0"/>
</file>

<file path=xl/ctrlProps/ctrlProp3.xml><?xml version="1.0" encoding="utf-8"?>
<formControlPr xmlns="http://schemas.microsoft.com/office/spreadsheetml/2009/9/main" objectType="Spin" dx="22" fmlaLink="$C$5" max="1000" page="10" val="50"/>
</file>

<file path=xl/ctrlProps/ctrlProp4.xml><?xml version="1.0" encoding="utf-8"?>
<formControlPr xmlns="http://schemas.microsoft.com/office/spreadsheetml/2009/9/main" objectType="Drop" dropLines="6" dropStyle="combo" dx="16" fmlaLink="'Control RC'!$F$2" fmlaRange="'Control RC'!$F$4:$F$9" noThreeD="1" sel="1" val="0"/>
</file>

<file path=xl/ctrlProps/ctrlProp5.xml><?xml version="1.0" encoding="utf-8"?>
<formControlPr xmlns="http://schemas.microsoft.com/office/spreadsheetml/2009/9/main" objectType="Spin" dx="22" fmlaLink="'Control RC'!$G$4" inc="25" max="10000" page="10" val="600"/>
</file>

<file path=xl/ctrlProps/ctrlProp6.xml><?xml version="1.0" encoding="utf-8"?>
<formControlPr xmlns="http://schemas.microsoft.com/office/spreadsheetml/2009/9/main" objectType="Drop" dropLines="2" dropStyle="combo" dx="16" fmlaLink="'Control RC'!$H$2" fmlaRange="'Control RC'!$H$4:$H$5" noThreeD="1" sel="2" val="0"/>
</file>

<file path=xl/ctrlProps/ctrlProp7.xml><?xml version="1.0" encoding="utf-8"?>
<formControlPr xmlns="http://schemas.microsoft.com/office/spreadsheetml/2009/9/main" objectType="Drop" dropLines="6" dropStyle="combo" dx="16" fmlaLink="'Control RC'!$I$2" fmlaRange="'Control RC'!$I$4:$I$9" noThreeD="1" sel="1" val="0"/>
</file>

<file path=xl/ctrlProps/ctrlProp8.xml><?xml version="1.0" encoding="utf-8"?>
<formControlPr xmlns="http://schemas.microsoft.com/office/spreadsheetml/2009/9/main" objectType="Drop" dropLines="6" dropStyle="combo" dx="16" fmlaLink="'Control RCT'!$B$2" fmlaRange="'Control RCT'!$B$4:$B$9" noThreeD="1" sel="6" val="0"/>
</file>

<file path=xl/ctrlProps/ctrlProp9.xml><?xml version="1.0" encoding="utf-8"?>
<formControlPr xmlns="http://schemas.microsoft.com/office/spreadsheetml/2009/9/main" objectType="Drop" dropLines="2" dropStyle="combo" dx="16" fmlaLink="'Control RCT'!$C$2" fmlaRange="'Control RCT'!$C$4:$C$5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25400</xdr:rowOff>
        </xdr:from>
        <xdr:to>
          <xdr:col>2</xdr:col>
          <xdr:colOff>1435100</xdr:colOff>
          <xdr:row>2</xdr:row>
          <xdr:rowOff>304800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</xdr:row>
          <xdr:rowOff>25400</xdr:rowOff>
        </xdr:from>
        <xdr:to>
          <xdr:col>3</xdr:col>
          <xdr:colOff>1473200</xdr:colOff>
          <xdr:row>2</xdr:row>
          <xdr:rowOff>304800</xdr:rowOff>
        </xdr:to>
        <xdr:sp macro="" textlink="">
          <xdr:nvSpPr>
            <xdr:cNvPr id="8194" name="Drop Dow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1104900</xdr:colOff>
          <xdr:row>4</xdr:row>
          <xdr:rowOff>12700</xdr:rowOff>
        </xdr:from>
        <xdr:to>
          <xdr:col>2</xdr:col>
          <xdr:colOff>1447800</xdr:colOff>
          <xdr:row>4</xdr:row>
          <xdr:rowOff>317500</xdr:rowOff>
        </xdr:to>
        <xdr:sp macro="" textlink="">
          <xdr:nvSpPr>
            <xdr:cNvPr id="8197" name="Spinner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</xdr:colOff>
          <xdr:row>4</xdr:row>
          <xdr:rowOff>0</xdr:rowOff>
        </xdr:from>
        <xdr:to>
          <xdr:col>3</xdr:col>
          <xdr:colOff>1498600</xdr:colOff>
          <xdr:row>5</xdr:row>
          <xdr:rowOff>0</xdr:rowOff>
        </xdr:to>
        <xdr:sp macro="" textlink="">
          <xdr:nvSpPr>
            <xdr:cNvPr id="8198" name="Drop Down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0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1130300</xdr:colOff>
          <xdr:row>5</xdr:row>
          <xdr:rowOff>317500</xdr:rowOff>
        </xdr:from>
        <xdr:to>
          <xdr:col>3</xdr:col>
          <xdr:colOff>0</xdr:colOff>
          <xdr:row>6</xdr:row>
          <xdr:rowOff>317500</xdr:rowOff>
        </xdr:to>
        <xdr:sp macro="" textlink="">
          <xdr:nvSpPr>
            <xdr:cNvPr id="8199" name="Spinner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0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6</xdr:row>
          <xdr:rowOff>12700</xdr:rowOff>
        </xdr:from>
        <xdr:to>
          <xdr:col>4</xdr:col>
          <xdr:colOff>622300</xdr:colOff>
          <xdr:row>7</xdr:row>
          <xdr:rowOff>0</xdr:rowOff>
        </xdr:to>
        <xdr:sp macro="" textlink="">
          <xdr:nvSpPr>
            <xdr:cNvPr id="8200" name="Drop Down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0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25400</xdr:colOff>
          <xdr:row>6</xdr:row>
          <xdr:rowOff>25400</xdr:rowOff>
        </xdr:from>
        <xdr:to>
          <xdr:col>6</xdr:col>
          <xdr:colOff>520700</xdr:colOff>
          <xdr:row>6</xdr:row>
          <xdr:rowOff>304800</xdr:rowOff>
        </xdr:to>
        <xdr:sp macro="" textlink="">
          <xdr:nvSpPr>
            <xdr:cNvPr id="8201" name="Drop Down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0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25400</xdr:rowOff>
        </xdr:from>
        <xdr:to>
          <xdr:col>2</xdr:col>
          <xdr:colOff>1435100</xdr:colOff>
          <xdr:row>2</xdr:row>
          <xdr:rowOff>304800</xdr:rowOff>
        </xdr:to>
        <xdr:sp macro="" textlink="">
          <xdr:nvSpPr>
            <xdr:cNvPr id="16385" name="Drop Down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1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</xdr:row>
          <xdr:rowOff>25400</xdr:rowOff>
        </xdr:from>
        <xdr:to>
          <xdr:col>3</xdr:col>
          <xdr:colOff>1473200</xdr:colOff>
          <xdr:row>2</xdr:row>
          <xdr:rowOff>304800</xdr:rowOff>
        </xdr:to>
        <xdr:sp macro="" textlink="">
          <xdr:nvSpPr>
            <xdr:cNvPr id="16386" name="Drop Down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1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1104900</xdr:colOff>
          <xdr:row>6</xdr:row>
          <xdr:rowOff>12700</xdr:rowOff>
        </xdr:from>
        <xdr:to>
          <xdr:col>2</xdr:col>
          <xdr:colOff>1447800</xdr:colOff>
          <xdr:row>6</xdr:row>
          <xdr:rowOff>317500</xdr:rowOff>
        </xdr:to>
        <xdr:sp macro="" textlink="">
          <xdr:nvSpPr>
            <xdr:cNvPr id="16387" name="Spinner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1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</xdr:colOff>
          <xdr:row>6</xdr:row>
          <xdr:rowOff>0</xdr:rowOff>
        </xdr:from>
        <xdr:to>
          <xdr:col>3</xdr:col>
          <xdr:colOff>1498600</xdr:colOff>
          <xdr:row>7</xdr:row>
          <xdr:rowOff>0</xdr:rowOff>
        </xdr:to>
        <xdr:sp macro="" textlink="">
          <xdr:nvSpPr>
            <xdr:cNvPr id="16388" name="Drop Down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1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1130300</xdr:colOff>
          <xdr:row>7</xdr:row>
          <xdr:rowOff>317500</xdr:rowOff>
        </xdr:from>
        <xdr:to>
          <xdr:col>3</xdr:col>
          <xdr:colOff>0</xdr:colOff>
          <xdr:row>8</xdr:row>
          <xdr:rowOff>317500</xdr:rowOff>
        </xdr:to>
        <xdr:sp macro="" textlink="">
          <xdr:nvSpPr>
            <xdr:cNvPr id="16389" name="Spinner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1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8</xdr:row>
          <xdr:rowOff>12700</xdr:rowOff>
        </xdr:from>
        <xdr:to>
          <xdr:col>4</xdr:col>
          <xdr:colOff>622300</xdr:colOff>
          <xdr:row>9</xdr:row>
          <xdr:rowOff>0</xdr:rowOff>
        </xdr:to>
        <xdr:sp macro="" textlink="">
          <xdr:nvSpPr>
            <xdr:cNvPr id="16390" name="Drop Down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1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25400</xdr:colOff>
          <xdr:row>8</xdr:row>
          <xdr:rowOff>25400</xdr:rowOff>
        </xdr:from>
        <xdr:to>
          <xdr:col>6</xdr:col>
          <xdr:colOff>520700</xdr:colOff>
          <xdr:row>8</xdr:row>
          <xdr:rowOff>304800</xdr:rowOff>
        </xdr:to>
        <xdr:sp macro="" textlink="">
          <xdr:nvSpPr>
            <xdr:cNvPr id="16391" name="Drop Down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1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4</xdr:row>
          <xdr:rowOff>12700</xdr:rowOff>
        </xdr:from>
        <xdr:to>
          <xdr:col>2</xdr:col>
          <xdr:colOff>1460500</xdr:colOff>
          <xdr:row>4</xdr:row>
          <xdr:rowOff>292100</xdr:rowOff>
        </xdr:to>
        <xdr:sp macro="" textlink="">
          <xdr:nvSpPr>
            <xdr:cNvPr id="16393" name="Drop Down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1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25400</xdr:rowOff>
        </xdr:from>
        <xdr:to>
          <xdr:col>2</xdr:col>
          <xdr:colOff>1435100</xdr:colOff>
          <xdr:row>2</xdr:row>
          <xdr:rowOff>304800</xdr:rowOff>
        </xdr:to>
        <xdr:sp macro="" textlink="">
          <xdr:nvSpPr>
            <xdr:cNvPr id="21505" name="Drop Down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2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</xdr:row>
          <xdr:rowOff>25400</xdr:rowOff>
        </xdr:from>
        <xdr:to>
          <xdr:col>3</xdr:col>
          <xdr:colOff>1473200</xdr:colOff>
          <xdr:row>2</xdr:row>
          <xdr:rowOff>304800</xdr:rowOff>
        </xdr:to>
        <xdr:sp macro="" textlink="">
          <xdr:nvSpPr>
            <xdr:cNvPr id="21506" name="Drop Down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2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1130300</xdr:colOff>
          <xdr:row>5</xdr:row>
          <xdr:rowOff>317500</xdr:rowOff>
        </xdr:from>
        <xdr:to>
          <xdr:col>3</xdr:col>
          <xdr:colOff>0</xdr:colOff>
          <xdr:row>6</xdr:row>
          <xdr:rowOff>317500</xdr:rowOff>
        </xdr:to>
        <xdr:sp macro="" textlink="">
          <xdr:nvSpPr>
            <xdr:cNvPr id="21509" name="Spinner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2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6</xdr:row>
          <xdr:rowOff>12700</xdr:rowOff>
        </xdr:from>
        <xdr:to>
          <xdr:col>4</xdr:col>
          <xdr:colOff>622300</xdr:colOff>
          <xdr:row>7</xdr:row>
          <xdr:rowOff>0</xdr:rowOff>
        </xdr:to>
        <xdr:sp macro="" textlink="">
          <xdr:nvSpPr>
            <xdr:cNvPr id="21510" name="Drop Down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2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25400</xdr:colOff>
          <xdr:row>6</xdr:row>
          <xdr:rowOff>25400</xdr:rowOff>
        </xdr:from>
        <xdr:to>
          <xdr:col>6</xdr:col>
          <xdr:colOff>520700</xdr:colOff>
          <xdr:row>6</xdr:row>
          <xdr:rowOff>304800</xdr:rowOff>
        </xdr:to>
        <xdr:sp macro="" textlink="">
          <xdr:nvSpPr>
            <xdr:cNvPr id="21511" name="Drop Down 7" hidden="1">
              <a:extLst>
                <a:ext uri="{63B3BB69-23CF-44E3-9099-C40C66FF867C}">
                  <a14:compatExt spid="_x0000_s21511"/>
                </a:ext>
                <a:ext uri="{FF2B5EF4-FFF2-40B4-BE49-F238E27FC236}">
                  <a16:creationId xmlns:a16="http://schemas.microsoft.com/office/drawing/2014/main" id="{00000000-0008-0000-0200-00000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4</xdr:row>
          <xdr:rowOff>12700</xdr:rowOff>
        </xdr:from>
        <xdr:to>
          <xdr:col>2</xdr:col>
          <xdr:colOff>1460500</xdr:colOff>
          <xdr:row>4</xdr:row>
          <xdr:rowOff>292100</xdr:rowOff>
        </xdr:to>
        <xdr:sp macro="" textlink="">
          <xdr:nvSpPr>
            <xdr:cNvPr id="21513" name="Drop Down 9" hidden="1">
              <a:extLst>
                <a:ext uri="{63B3BB69-23CF-44E3-9099-C40C66FF867C}">
                  <a14:compatExt spid="_x0000_s21513"/>
                </a:ext>
                <a:ext uri="{FF2B5EF4-FFF2-40B4-BE49-F238E27FC236}">
                  <a16:creationId xmlns:a16="http://schemas.microsoft.com/office/drawing/2014/main" id="{00000000-0008-0000-0200-00000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12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11" Type="http://schemas.openxmlformats.org/officeDocument/2006/relationships/ctrlProp" Target="../ctrlProps/ctrlProp15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8.xml"/><Relationship Id="rId5" Type="http://schemas.openxmlformats.org/officeDocument/2006/relationships/ctrlProp" Target="../ctrlProps/ctrlProp17.xml"/><Relationship Id="rId4" Type="http://schemas.openxmlformats.org/officeDocument/2006/relationships/ctrlProp" Target="../ctrlProps/ctrlProp16.xml"/><Relationship Id="rId9" Type="http://schemas.openxmlformats.org/officeDocument/2006/relationships/ctrlProp" Target="../ctrlProps/ctrlProp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7"/>
  <sheetViews>
    <sheetView tabSelected="1" workbookViewId="0">
      <selection activeCell="D9" sqref="D9"/>
    </sheetView>
  </sheetViews>
  <sheetFormatPr baseColWidth="10" defaultRowHeight="15" x14ac:dyDescent="0.2"/>
  <cols>
    <col min="1" max="1" width="4.33203125" customWidth="1"/>
    <col min="2" max="2" width="20.6640625" customWidth="1"/>
    <col min="3" max="3" width="22" customWidth="1"/>
    <col min="4" max="4" width="23.5" customWidth="1"/>
    <col min="5" max="5" width="9.5" customWidth="1"/>
    <col min="6" max="6" width="14.83203125" customWidth="1"/>
    <col min="7" max="7" width="10.5" customWidth="1"/>
    <col min="8" max="8" width="22.1640625" customWidth="1"/>
    <col min="9" max="9" width="6.5" customWidth="1"/>
    <col min="10" max="10" width="7.6640625" customWidth="1"/>
  </cols>
  <sheetData>
    <row r="1" spans="2:10" ht="47" x14ac:dyDescent="0.55000000000000004">
      <c r="B1" s="18" t="s">
        <v>48</v>
      </c>
    </row>
    <row r="3" spans="2:10" ht="25.5" customHeight="1" x14ac:dyDescent="0.2">
      <c r="B3" s="4" t="s">
        <v>19</v>
      </c>
      <c r="E3" s="4" t="s">
        <v>30</v>
      </c>
      <c r="F3" s="11">
        <v>1000</v>
      </c>
      <c r="G3" s="4"/>
      <c r="I3" s="4"/>
      <c r="J3" s="12"/>
    </row>
    <row r="4" spans="2:10" ht="25.5" customHeight="1" x14ac:dyDescent="0.2"/>
    <row r="5" spans="2:10" ht="25.5" customHeight="1" x14ac:dyDescent="0.2">
      <c r="B5" t="s">
        <v>2</v>
      </c>
      <c r="C5" s="4">
        <v>50</v>
      </c>
      <c r="F5" s="17"/>
    </row>
    <row r="6" spans="2:10" ht="25.5" customHeight="1" x14ac:dyDescent="0.2"/>
    <row r="7" spans="2:10" ht="25.5" customHeight="1" x14ac:dyDescent="0.2">
      <c r="B7" t="s">
        <v>32</v>
      </c>
      <c r="C7" s="12">
        <f>'Control RC'!G4/10000</f>
        <v>0.06</v>
      </c>
    </row>
    <row r="8" spans="2:10" ht="25.5" customHeight="1" x14ac:dyDescent="0.2"/>
    <row r="9" spans="2:10" ht="25.5" customHeight="1" x14ac:dyDescent="0.2">
      <c r="B9" s="2" t="s">
        <v>43</v>
      </c>
      <c r="G9" s="2"/>
    </row>
    <row r="10" spans="2:10" ht="25.5" customHeight="1" x14ac:dyDescent="0.2">
      <c r="B10" t="s">
        <v>42</v>
      </c>
      <c r="C10" s="13">
        <f>F3</f>
        <v>1000</v>
      </c>
      <c r="H10" s="7"/>
    </row>
    <row r="11" spans="2:10" ht="25.5" customHeight="1" x14ac:dyDescent="0.2">
      <c r="B11" t="s">
        <v>40</v>
      </c>
      <c r="C11">
        <f>C5/'Control RC'!F11*'Control RC'!B11</f>
        <v>50</v>
      </c>
      <c r="D11" t="str">
        <f>INDEX('Control RC'!F4:F9,'Control RC'!B2)</f>
        <v>Años</v>
      </c>
      <c r="G11" t="s">
        <v>14</v>
      </c>
      <c r="H11">
        <f>IF(C5=0,1/C12,(1-(1+C12)^-C11)/C12)</f>
        <v>15.761860636388475</v>
      </c>
    </row>
    <row r="12" spans="2:10" ht="25.5" customHeight="1" x14ac:dyDescent="0.2">
      <c r="B12" t="s">
        <v>41</v>
      </c>
      <c r="C12" s="16">
        <f>(1+'Control RC'!H11)^('Control RC'!I11/'Control RC'!B11)-1</f>
        <v>6.0000000000000053E-2</v>
      </c>
      <c r="D12" t="str">
        <f>INDEX('Control RC'!I4:I9,'Control RC'!B2)</f>
        <v>Anual</v>
      </c>
      <c r="G12" t="s">
        <v>15</v>
      </c>
      <c r="H12">
        <f>IF(C5=0,"No existe",((1+C12)^C11-1)/C12)</f>
        <v>290.33590458319122</v>
      </c>
    </row>
    <row r="13" spans="2:10" ht="25.5" customHeight="1" x14ac:dyDescent="0.2">
      <c r="C13" s="8"/>
    </row>
    <row r="14" spans="2:10" ht="25.5" customHeight="1" x14ac:dyDescent="0.2"/>
    <row r="15" spans="2:10" ht="25.5" customHeight="1" x14ac:dyDescent="0.2">
      <c r="B15" s="19" t="s">
        <v>0</v>
      </c>
      <c r="C15" s="11">
        <f>C10*H11*'Control RC'!C11</f>
        <v>15761.860636388476</v>
      </c>
    </row>
    <row r="16" spans="2:10" ht="25.5" customHeight="1" x14ac:dyDescent="0.2">
      <c r="B16" s="19" t="s">
        <v>16</v>
      </c>
      <c r="C16" s="11">
        <f>IF(C5=0,"No existe",C10*H12*'Control RC'!C11)</f>
        <v>290335.90458319121</v>
      </c>
    </row>
    <row r="17" ht="25.5" customHeight="1" x14ac:dyDescent="0.2"/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Drop Down 1">
              <controlPr defaultSize="0" autoLine="0" autoPict="0">
                <anchor moveWithCells="1">
                  <from>
                    <xdr:col>2</xdr:col>
                    <xdr:colOff>0</xdr:colOff>
                    <xdr:row>2</xdr:row>
                    <xdr:rowOff>25400</xdr:rowOff>
                  </from>
                  <to>
                    <xdr:col>2</xdr:col>
                    <xdr:colOff>1435100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Drop Down 2">
              <controlPr defaultSize="0" autoLine="0" autoPict="0">
                <anchor moveWithCells="1">
                  <from>
                    <xdr:col>3</xdr:col>
                    <xdr:colOff>38100</xdr:colOff>
                    <xdr:row>2</xdr:row>
                    <xdr:rowOff>25400</xdr:rowOff>
                  </from>
                  <to>
                    <xdr:col>3</xdr:col>
                    <xdr:colOff>1473200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6" name="Spinner 5">
              <controlPr defaultSize="0" autoPict="0">
                <anchor moveWithCells="1" sizeWithCells="1">
                  <from>
                    <xdr:col>2</xdr:col>
                    <xdr:colOff>1104900</xdr:colOff>
                    <xdr:row>4</xdr:row>
                    <xdr:rowOff>12700</xdr:rowOff>
                  </from>
                  <to>
                    <xdr:col>2</xdr:col>
                    <xdr:colOff>1447800</xdr:colOff>
                    <xdr:row>4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7" name="Drop Down 6">
              <controlPr defaultSize="0" autoLine="0" autoPict="0">
                <anchor moveWithCells="1">
                  <from>
                    <xdr:col>3</xdr:col>
                    <xdr:colOff>25400</xdr:colOff>
                    <xdr:row>4</xdr:row>
                    <xdr:rowOff>0</xdr:rowOff>
                  </from>
                  <to>
                    <xdr:col>3</xdr:col>
                    <xdr:colOff>1498600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8" name="Spinner 7">
              <controlPr defaultSize="0" autoPict="0">
                <anchor moveWithCells="1" sizeWithCells="1">
                  <from>
                    <xdr:col>2</xdr:col>
                    <xdr:colOff>1130300</xdr:colOff>
                    <xdr:row>5</xdr:row>
                    <xdr:rowOff>317500</xdr:rowOff>
                  </from>
                  <to>
                    <xdr:col>3</xdr:col>
                    <xdr:colOff>0</xdr:colOff>
                    <xdr:row>6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9" name="Drop Down 8">
              <controlPr defaultSize="0" autoLine="0" autoPict="0">
                <anchor moveWithCells="1">
                  <from>
                    <xdr:col>3</xdr:col>
                    <xdr:colOff>38100</xdr:colOff>
                    <xdr:row>6</xdr:row>
                    <xdr:rowOff>12700</xdr:rowOff>
                  </from>
                  <to>
                    <xdr:col>4</xdr:col>
                    <xdr:colOff>622300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0" name="Drop Down 9">
              <controlPr defaultSize="0" autoLine="0" autoPict="0">
                <anchor moveWithCells="1">
                  <from>
                    <xdr:col>5</xdr:col>
                    <xdr:colOff>25400</xdr:colOff>
                    <xdr:row>6</xdr:row>
                    <xdr:rowOff>25400</xdr:rowOff>
                  </from>
                  <to>
                    <xdr:col>6</xdr:col>
                    <xdr:colOff>520700</xdr:colOff>
                    <xdr:row>6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9"/>
  <sheetViews>
    <sheetView workbookViewId="0">
      <selection activeCell="F13" sqref="F13"/>
    </sheetView>
  </sheetViews>
  <sheetFormatPr baseColWidth="10" defaultRowHeight="15" x14ac:dyDescent="0.2"/>
  <cols>
    <col min="1" max="1" width="4.33203125" customWidth="1"/>
    <col min="2" max="2" width="20.6640625" customWidth="1"/>
    <col min="3" max="3" width="22" customWidth="1"/>
    <col min="4" max="4" width="23.5" customWidth="1"/>
    <col min="5" max="5" width="9.5" customWidth="1"/>
    <col min="6" max="6" width="14.83203125" customWidth="1"/>
    <col min="7" max="7" width="10.5" customWidth="1"/>
    <col min="8" max="8" width="22.1640625" customWidth="1"/>
    <col min="9" max="9" width="6.5" customWidth="1"/>
    <col min="10" max="10" width="7.6640625" customWidth="1"/>
  </cols>
  <sheetData>
    <row r="1" spans="2:10" ht="47" x14ac:dyDescent="0.55000000000000004">
      <c r="B1" s="18" t="s">
        <v>47</v>
      </c>
    </row>
    <row r="3" spans="2:10" ht="25.5" customHeight="1" x14ac:dyDescent="0.2">
      <c r="B3" s="4" t="s">
        <v>19</v>
      </c>
      <c r="E3" s="4"/>
      <c r="F3" s="11"/>
      <c r="G3" s="4"/>
      <c r="I3" s="4"/>
      <c r="J3" s="12"/>
    </row>
    <row r="4" spans="2:10" ht="25.5" customHeight="1" x14ac:dyDescent="0.2">
      <c r="B4" s="4"/>
      <c r="E4" s="4"/>
      <c r="F4" s="11"/>
      <c r="G4" s="4"/>
      <c r="I4" s="4"/>
      <c r="J4" s="12"/>
    </row>
    <row r="5" spans="2:10" ht="25.5" customHeight="1" x14ac:dyDescent="0.2">
      <c r="B5" s="4" t="s">
        <v>17</v>
      </c>
      <c r="D5" s="11">
        <v>50000</v>
      </c>
      <c r="E5" s="4"/>
      <c r="F5" s="11"/>
      <c r="G5" s="4"/>
      <c r="I5" s="4"/>
      <c r="J5" s="12"/>
    </row>
    <row r="6" spans="2:10" ht="25.5" customHeight="1" x14ac:dyDescent="0.2"/>
    <row r="7" spans="2:10" ht="25.5" customHeight="1" x14ac:dyDescent="0.2">
      <c r="B7" t="s">
        <v>2</v>
      </c>
      <c r="C7" s="4">
        <v>5</v>
      </c>
      <c r="F7" s="17"/>
    </row>
    <row r="8" spans="2:10" ht="25.5" customHeight="1" x14ac:dyDescent="0.2"/>
    <row r="9" spans="2:10" ht="25.5" customHeight="1" x14ac:dyDescent="0.2">
      <c r="B9" t="s">
        <v>32</v>
      </c>
      <c r="C9" s="12">
        <f>'Control RCT'!G4/10000</f>
        <v>0.02</v>
      </c>
    </row>
    <row r="10" spans="2:10" ht="25.5" customHeight="1" x14ac:dyDescent="0.2"/>
    <row r="11" spans="2:10" ht="25.5" customHeight="1" x14ac:dyDescent="0.2">
      <c r="B11" s="2" t="s">
        <v>43</v>
      </c>
      <c r="G11" s="2"/>
    </row>
    <row r="12" spans="2:10" ht="25.5" customHeight="1" x14ac:dyDescent="0.2">
      <c r="B12" t="s">
        <v>40</v>
      </c>
      <c r="C12">
        <f>C7/'Control RCT'!F11*'Control RCT'!B11</f>
        <v>60</v>
      </c>
      <c r="D12" t="str">
        <f>INDEX('Control RCT'!F4:F9,'Control RCT'!B2)</f>
        <v>Meses</v>
      </c>
      <c r="H12" s="7"/>
    </row>
    <row r="13" spans="2:10" ht="25.5" customHeight="1" x14ac:dyDescent="0.2">
      <c r="B13" t="s">
        <v>41</v>
      </c>
      <c r="C13" s="16">
        <f>(1+'Control RCT'!H11)^('Control RCT'!I11/'Control RCT'!B11)-1</f>
        <v>1.6515813019202241E-3</v>
      </c>
      <c r="D13" t="str">
        <f>INDEX('Control RCT'!I4:I9,'Control RCT'!B2)</f>
        <v>Mensual</v>
      </c>
    </row>
    <row r="14" spans="2:10" ht="25.5" customHeight="1" x14ac:dyDescent="0.2">
      <c r="B14" t="str">
        <f>IF('Control RCT'!D2=1,"ani=","sni=")</f>
        <v>sni=</v>
      </c>
      <c r="C14">
        <f>IF('Control RCT'!D2=1,'Control RCT'!D13,'Control RCT'!D15)</f>
        <v>63.018879590724275</v>
      </c>
    </row>
    <row r="15" spans="2:10" ht="25.5" customHeight="1" x14ac:dyDescent="0.2">
      <c r="C15" s="8"/>
    </row>
    <row r="16" spans="2:10" ht="25.5" customHeight="1" x14ac:dyDescent="0.2">
      <c r="B16" s="19" t="s">
        <v>46</v>
      </c>
      <c r="C16" s="11">
        <f>IF(AND(C7=0,'Control RCT'!D2=1),D5*'R Constantes Termino'!C13/'Control RCT'!C11,IF(AND(C7=0,'Control RCT'!D2=2),"no existe",'R Constantes Termino'!D5/('R Constantes Termino'!C14*'Control RCT'!C11)))</f>
        <v>792.1048012952923</v>
      </c>
    </row>
    <row r="17" spans="2:3" ht="25.5" customHeight="1" x14ac:dyDescent="0.2"/>
    <row r="18" spans="2:3" ht="25.5" customHeight="1" x14ac:dyDescent="0.2">
      <c r="B18" s="19"/>
      <c r="C18" s="11"/>
    </row>
    <row r="19" spans="2:3" ht="25.5" customHeight="1" x14ac:dyDescent="0.2"/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Drop Down 1">
              <controlPr defaultSize="0" autoLine="0" autoPict="0">
                <anchor moveWithCells="1">
                  <from>
                    <xdr:col>2</xdr:col>
                    <xdr:colOff>0</xdr:colOff>
                    <xdr:row>2</xdr:row>
                    <xdr:rowOff>25400</xdr:rowOff>
                  </from>
                  <to>
                    <xdr:col>2</xdr:col>
                    <xdr:colOff>1435100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Drop Down 2">
              <controlPr defaultSize="0" autoLine="0" autoPict="0">
                <anchor moveWithCells="1">
                  <from>
                    <xdr:col>3</xdr:col>
                    <xdr:colOff>38100</xdr:colOff>
                    <xdr:row>2</xdr:row>
                    <xdr:rowOff>25400</xdr:rowOff>
                  </from>
                  <to>
                    <xdr:col>3</xdr:col>
                    <xdr:colOff>1473200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Spinner 3">
              <controlPr defaultSize="0" autoPict="0">
                <anchor moveWithCells="1" sizeWithCells="1">
                  <from>
                    <xdr:col>2</xdr:col>
                    <xdr:colOff>1104900</xdr:colOff>
                    <xdr:row>6</xdr:row>
                    <xdr:rowOff>12700</xdr:rowOff>
                  </from>
                  <to>
                    <xdr:col>2</xdr:col>
                    <xdr:colOff>1447800</xdr:colOff>
                    <xdr:row>6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Drop Down 4">
              <controlPr defaultSize="0" autoLine="0" autoPict="0">
                <anchor moveWithCells="1">
                  <from>
                    <xdr:col>3</xdr:col>
                    <xdr:colOff>25400</xdr:colOff>
                    <xdr:row>6</xdr:row>
                    <xdr:rowOff>0</xdr:rowOff>
                  </from>
                  <to>
                    <xdr:col>3</xdr:col>
                    <xdr:colOff>1498600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Spinner 5">
              <controlPr defaultSize="0" autoPict="0">
                <anchor moveWithCells="1" sizeWithCells="1">
                  <from>
                    <xdr:col>2</xdr:col>
                    <xdr:colOff>1130300</xdr:colOff>
                    <xdr:row>7</xdr:row>
                    <xdr:rowOff>317500</xdr:rowOff>
                  </from>
                  <to>
                    <xdr:col>3</xdr:col>
                    <xdr:colOff>0</xdr:colOff>
                    <xdr:row>8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Drop Down 6">
              <controlPr defaultSize="0" autoLine="0" autoPict="0">
                <anchor moveWithCells="1">
                  <from>
                    <xdr:col>3</xdr:col>
                    <xdr:colOff>38100</xdr:colOff>
                    <xdr:row>8</xdr:row>
                    <xdr:rowOff>12700</xdr:rowOff>
                  </from>
                  <to>
                    <xdr:col>4</xdr:col>
                    <xdr:colOff>622300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Drop Down 7">
              <controlPr defaultSize="0" autoLine="0" autoPict="0">
                <anchor moveWithCells="1">
                  <from>
                    <xdr:col>5</xdr:col>
                    <xdr:colOff>25400</xdr:colOff>
                    <xdr:row>8</xdr:row>
                    <xdr:rowOff>25400</xdr:rowOff>
                  </from>
                  <to>
                    <xdr:col>6</xdr:col>
                    <xdr:colOff>520700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1" name="Drop Down 9">
              <controlPr defaultSize="0" autoLine="0" autoPict="0">
                <anchor moveWithCells="1">
                  <from>
                    <xdr:col>2</xdr:col>
                    <xdr:colOff>25400</xdr:colOff>
                    <xdr:row>4</xdr:row>
                    <xdr:rowOff>12700</xdr:rowOff>
                  </from>
                  <to>
                    <xdr:col>2</xdr:col>
                    <xdr:colOff>1460500</xdr:colOff>
                    <xdr:row>4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9"/>
  <sheetViews>
    <sheetView workbookViewId="0">
      <selection activeCell="E12" sqref="E12"/>
    </sheetView>
  </sheetViews>
  <sheetFormatPr baseColWidth="10" defaultRowHeight="15" x14ac:dyDescent="0.2"/>
  <cols>
    <col min="1" max="1" width="4.33203125" customWidth="1"/>
    <col min="2" max="2" width="20.6640625" customWidth="1"/>
    <col min="3" max="3" width="22" customWidth="1"/>
    <col min="4" max="4" width="23.5" customWidth="1"/>
    <col min="5" max="5" width="9.5" customWidth="1"/>
    <col min="6" max="6" width="14.83203125" customWidth="1"/>
    <col min="7" max="7" width="10.5" customWidth="1"/>
    <col min="8" max="8" width="15.6640625" customWidth="1"/>
    <col min="9" max="9" width="6.5" customWidth="1"/>
    <col min="10" max="10" width="7.6640625" customWidth="1"/>
  </cols>
  <sheetData>
    <row r="1" spans="2:10" ht="47" x14ac:dyDescent="0.55000000000000004">
      <c r="B1" s="18" t="s">
        <v>49</v>
      </c>
    </row>
    <row r="3" spans="2:10" ht="25.5" customHeight="1" x14ac:dyDescent="0.2">
      <c r="B3" s="4" t="s">
        <v>19</v>
      </c>
      <c r="E3" s="4" t="s">
        <v>30</v>
      </c>
      <c r="F3" s="11">
        <v>1000</v>
      </c>
      <c r="G3" s="4"/>
      <c r="I3" s="4"/>
      <c r="J3" s="12"/>
    </row>
    <row r="4" spans="2:10" ht="25.5" customHeight="1" x14ac:dyDescent="0.2">
      <c r="B4" s="4"/>
      <c r="E4" s="4"/>
      <c r="F4" s="11"/>
      <c r="G4" s="4"/>
      <c r="I4" s="4"/>
      <c r="J4" s="12"/>
    </row>
    <row r="5" spans="2:10" ht="25.5" customHeight="1" x14ac:dyDescent="0.2">
      <c r="B5" s="4" t="s">
        <v>17</v>
      </c>
      <c r="D5" s="11">
        <v>50000</v>
      </c>
      <c r="E5" s="4"/>
      <c r="F5" s="11"/>
      <c r="G5" s="4"/>
      <c r="I5" s="4"/>
      <c r="J5" s="12"/>
    </row>
    <row r="6" spans="2:10" ht="25.5" customHeight="1" x14ac:dyDescent="0.2"/>
    <row r="7" spans="2:10" ht="25.5" customHeight="1" x14ac:dyDescent="0.2">
      <c r="B7" t="s">
        <v>32</v>
      </c>
      <c r="C7" s="12">
        <f>'Control RCN'!G4/10000</f>
        <v>0.02</v>
      </c>
    </row>
    <row r="8" spans="2:10" ht="25.5" customHeight="1" x14ac:dyDescent="0.2"/>
    <row r="9" spans="2:10" ht="25.5" customHeight="1" x14ac:dyDescent="0.2">
      <c r="B9" s="2" t="s">
        <v>43</v>
      </c>
    </row>
    <row r="10" spans="2:10" ht="25.5" customHeight="1" x14ac:dyDescent="0.2">
      <c r="B10" t="s">
        <v>41</v>
      </c>
      <c r="C10" s="16">
        <f>(1+'Control RCN'!H11)^('Control RCN'!I11/'Control RCN'!B11)-1</f>
        <v>2.0000000000000018E-2</v>
      </c>
      <c r="D10" t="str">
        <f>INDEX('Control RCN'!I4:I9,'Control RCN'!B2)</f>
        <v>Anual</v>
      </c>
      <c r="H10" s="7"/>
    </row>
    <row r="11" spans="2:10" ht="25.5" customHeight="1" x14ac:dyDescent="0.2"/>
    <row r="12" spans="2:10" ht="25.5" customHeight="1" x14ac:dyDescent="0.2">
      <c r="B12" s="19" t="s">
        <v>52</v>
      </c>
      <c r="C12" s="20">
        <f>IF('Control RCN'!D2=1,'Control RCN'!D13,'Control RCN'!D14)</f>
        <v>35.002788781146521</v>
      </c>
    </row>
    <row r="13" spans="2:10" ht="25.5" customHeight="1" x14ac:dyDescent="0.2">
      <c r="B13" s="19"/>
    </row>
    <row r="14" spans="2:10" ht="25.5" customHeight="1" x14ac:dyDescent="0.2">
      <c r="B14" s="19" t="s">
        <v>53</v>
      </c>
    </row>
    <row r="15" spans="2:10" ht="25.5" customHeight="1" x14ac:dyDescent="0.2">
      <c r="B15" s="21">
        <f>ROUNDDOWN(C12,0)</f>
        <v>35</v>
      </c>
      <c r="C15" s="22" t="s">
        <v>26</v>
      </c>
      <c r="D15" s="4" t="str">
        <f>INDEX('Control RCN'!B4:B9,'Control RCN'!B2)</f>
        <v>Anuales</v>
      </c>
      <c r="E15" s="4" t="s">
        <v>30</v>
      </c>
      <c r="F15" s="23">
        <f>F3</f>
        <v>1000</v>
      </c>
      <c r="G15" s="4" t="s">
        <v>54</v>
      </c>
      <c r="H15" s="24">
        <f>IF('Control RCN'!D2=1,'Control RCN'!D19,'Control RCN'!D23)</f>
        <v>2.7613359297560351</v>
      </c>
      <c r="I15" s="5" t="str">
        <f>IF('Control RCN'!D2=1,"al final","al inicio")</f>
        <v>al inicio</v>
      </c>
    </row>
    <row r="16" spans="2:10" ht="25.5" customHeight="1" x14ac:dyDescent="0.2"/>
    <row r="17" spans="2:3" ht="25.5" customHeight="1" x14ac:dyDescent="0.2"/>
    <row r="18" spans="2:3" ht="25.5" customHeight="1" x14ac:dyDescent="0.2">
      <c r="B18" s="19"/>
      <c r="C18" s="11"/>
    </row>
    <row r="19" spans="2:3" ht="25.5" customHeight="1" x14ac:dyDescent="0.2"/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Drop Down 1">
              <controlPr defaultSize="0" autoLine="0" autoPict="0">
                <anchor moveWithCells="1">
                  <from>
                    <xdr:col>2</xdr:col>
                    <xdr:colOff>0</xdr:colOff>
                    <xdr:row>2</xdr:row>
                    <xdr:rowOff>25400</xdr:rowOff>
                  </from>
                  <to>
                    <xdr:col>2</xdr:col>
                    <xdr:colOff>1435100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Drop Down 2">
              <controlPr defaultSize="0" autoLine="0" autoPict="0">
                <anchor moveWithCells="1">
                  <from>
                    <xdr:col>3</xdr:col>
                    <xdr:colOff>38100</xdr:colOff>
                    <xdr:row>2</xdr:row>
                    <xdr:rowOff>25400</xdr:rowOff>
                  </from>
                  <to>
                    <xdr:col>3</xdr:col>
                    <xdr:colOff>1473200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6" name="Spinner 5">
              <controlPr defaultSize="0" autoPict="0">
                <anchor moveWithCells="1" sizeWithCells="1">
                  <from>
                    <xdr:col>2</xdr:col>
                    <xdr:colOff>1130300</xdr:colOff>
                    <xdr:row>5</xdr:row>
                    <xdr:rowOff>317500</xdr:rowOff>
                  </from>
                  <to>
                    <xdr:col>3</xdr:col>
                    <xdr:colOff>0</xdr:colOff>
                    <xdr:row>6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7" name="Drop Down 6">
              <controlPr defaultSize="0" autoLine="0" autoPict="0">
                <anchor moveWithCells="1">
                  <from>
                    <xdr:col>3</xdr:col>
                    <xdr:colOff>38100</xdr:colOff>
                    <xdr:row>6</xdr:row>
                    <xdr:rowOff>12700</xdr:rowOff>
                  </from>
                  <to>
                    <xdr:col>4</xdr:col>
                    <xdr:colOff>622300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1" r:id="rId8" name="Drop Down 7">
              <controlPr defaultSize="0" autoLine="0" autoPict="0">
                <anchor moveWithCells="1">
                  <from>
                    <xdr:col>5</xdr:col>
                    <xdr:colOff>25400</xdr:colOff>
                    <xdr:row>6</xdr:row>
                    <xdr:rowOff>25400</xdr:rowOff>
                  </from>
                  <to>
                    <xdr:col>6</xdr:col>
                    <xdr:colOff>520700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3" r:id="rId9" name="Drop Down 9">
              <controlPr defaultSize="0" autoLine="0" autoPict="0">
                <anchor moveWithCells="1">
                  <from>
                    <xdr:col>2</xdr:col>
                    <xdr:colOff>25400</xdr:colOff>
                    <xdr:row>4</xdr:row>
                    <xdr:rowOff>12700</xdr:rowOff>
                  </from>
                  <to>
                    <xdr:col>2</xdr:col>
                    <xdr:colOff>1460500</xdr:colOff>
                    <xdr:row>4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6"/>
  <sheetViews>
    <sheetView workbookViewId="0">
      <selection activeCell="E22" sqref="E22"/>
    </sheetView>
  </sheetViews>
  <sheetFormatPr baseColWidth="10" defaultRowHeight="15" x14ac:dyDescent="0.2"/>
  <cols>
    <col min="2" max="2" width="15" bestFit="1" customWidth="1"/>
    <col min="5" max="5" width="16.5" customWidth="1"/>
    <col min="8" max="8" width="18.1640625" customWidth="1"/>
    <col min="9" max="9" width="17" customWidth="1"/>
    <col min="11" max="11" width="15.5" bestFit="1" customWidth="1"/>
  </cols>
  <sheetData>
    <row r="2" spans="1:10" x14ac:dyDescent="0.2">
      <c r="B2" s="10">
        <v>1</v>
      </c>
      <c r="C2">
        <v>2</v>
      </c>
      <c r="F2">
        <v>1</v>
      </c>
      <c r="H2">
        <v>2</v>
      </c>
      <c r="I2">
        <v>1</v>
      </c>
    </row>
    <row r="3" spans="1:10" ht="15" customHeight="1" x14ac:dyDescent="0.2">
      <c r="B3" s="2" t="s">
        <v>26</v>
      </c>
      <c r="C3" s="2" t="s">
        <v>27</v>
      </c>
      <c r="D3" s="2"/>
      <c r="E3" s="2"/>
      <c r="F3" s="2" t="s">
        <v>31</v>
      </c>
      <c r="G3" s="2" t="s">
        <v>33</v>
      </c>
      <c r="H3" s="2" t="s">
        <v>34</v>
      </c>
      <c r="I3" s="2" t="s">
        <v>37</v>
      </c>
      <c r="J3" s="2" t="s">
        <v>38</v>
      </c>
    </row>
    <row r="4" spans="1:10" ht="30" x14ac:dyDescent="0.2">
      <c r="B4" s="9" t="s">
        <v>20</v>
      </c>
      <c r="C4" s="9" t="s">
        <v>28</v>
      </c>
      <c r="D4" s="9"/>
      <c r="E4" s="9"/>
      <c r="F4" s="9" t="s">
        <v>3</v>
      </c>
      <c r="G4">
        <v>600</v>
      </c>
      <c r="H4" s="1" t="s">
        <v>35</v>
      </c>
      <c r="I4" s="9" t="s">
        <v>1</v>
      </c>
      <c r="J4">
        <v>1</v>
      </c>
    </row>
    <row r="5" spans="1:10" x14ac:dyDescent="0.2">
      <c r="B5" s="9" t="s">
        <v>21</v>
      </c>
      <c r="C5" s="9" t="s">
        <v>29</v>
      </c>
      <c r="D5" s="9"/>
      <c r="E5" s="9"/>
      <c r="F5" s="9" t="s">
        <v>5</v>
      </c>
      <c r="H5" t="s">
        <v>36</v>
      </c>
      <c r="I5" s="9" t="s">
        <v>10</v>
      </c>
      <c r="J5">
        <v>2</v>
      </c>
    </row>
    <row r="6" spans="1:10" x14ac:dyDescent="0.2">
      <c r="B6" s="9" t="s">
        <v>22</v>
      </c>
      <c r="C6" s="9"/>
      <c r="D6" s="9"/>
      <c r="E6" s="9"/>
      <c r="F6" s="9" t="s">
        <v>6</v>
      </c>
      <c r="I6" s="9" t="s">
        <v>12</v>
      </c>
      <c r="J6">
        <v>3</v>
      </c>
    </row>
    <row r="7" spans="1:10" x14ac:dyDescent="0.2">
      <c r="B7" s="9" t="s">
        <v>23</v>
      </c>
      <c r="C7" s="9"/>
      <c r="D7" s="9"/>
      <c r="E7" s="9"/>
      <c r="F7" s="9" t="s">
        <v>7</v>
      </c>
      <c r="I7" s="9" t="s">
        <v>13</v>
      </c>
      <c r="J7">
        <v>4</v>
      </c>
    </row>
    <row r="8" spans="1:10" x14ac:dyDescent="0.2">
      <c r="B8" s="9" t="s">
        <v>24</v>
      </c>
      <c r="C8" s="9"/>
      <c r="D8" s="9"/>
      <c r="E8" s="9"/>
      <c r="F8" s="9" t="s">
        <v>8</v>
      </c>
      <c r="I8" s="9" t="s">
        <v>11</v>
      </c>
      <c r="J8">
        <v>6</v>
      </c>
    </row>
    <row r="9" spans="1:10" x14ac:dyDescent="0.2">
      <c r="B9" s="9" t="s">
        <v>25</v>
      </c>
      <c r="C9" s="9"/>
      <c r="D9" s="9"/>
      <c r="E9" s="9"/>
      <c r="F9" s="9" t="s">
        <v>9</v>
      </c>
      <c r="I9" s="9" t="s">
        <v>4</v>
      </c>
      <c r="J9">
        <v>12</v>
      </c>
    </row>
    <row r="11" spans="1:10" x14ac:dyDescent="0.2">
      <c r="A11" t="s">
        <v>39</v>
      </c>
      <c r="B11">
        <f>INDEX($J4:$J9,B2)</f>
        <v>1</v>
      </c>
      <c r="C11" s="14">
        <f>IF(C2=1,1+'R Constantes V0VN'!C12,1)</f>
        <v>1</v>
      </c>
      <c r="F11">
        <f>INDEX($J4:$J9,F2)</f>
        <v>1</v>
      </c>
      <c r="H11" s="3">
        <f>IF(H2=1,'R Constantes V0VN'!C7/'Control RC'!I11,'R Constantes V0VN'!C7)</f>
        <v>0.06</v>
      </c>
      <c r="I11">
        <f>INDEX($J4:$J9,I2)</f>
        <v>1</v>
      </c>
    </row>
    <row r="13" spans="1:10" x14ac:dyDescent="0.2">
      <c r="C13" s="15"/>
    </row>
    <row r="15" spans="1:10" x14ac:dyDescent="0.2">
      <c r="A15" s="10"/>
    </row>
    <row r="16" spans="1:10" x14ac:dyDescent="0.2">
      <c r="A16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16"/>
  <sheetViews>
    <sheetView workbookViewId="0">
      <selection activeCell="D2" sqref="D2:D5"/>
    </sheetView>
  </sheetViews>
  <sheetFormatPr baseColWidth="10" defaultRowHeight="15" x14ac:dyDescent="0.2"/>
  <cols>
    <col min="2" max="2" width="15" bestFit="1" customWidth="1"/>
    <col min="5" max="5" width="16.5" customWidth="1"/>
    <col min="8" max="8" width="18.1640625" customWidth="1"/>
    <col min="9" max="9" width="17" customWidth="1"/>
    <col min="11" max="11" width="15.5" bestFit="1" customWidth="1"/>
  </cols>
  <sheetData>
    <row r="2" spans="1:10" x14ac:dyDescent="0.2">
      <c r="B2" s="10">
        <v>6</v>
      </c>
      <c r="C2">
        <v>1</v>
      </c>
      <c r="D2">
        <v>2</v>
      </c>
      <c r="F2">
        <v>1</v>
      </c>
      <c r="H2">
        <v>2</v>
      </c>
      <c r="I2">
        <v>1</v>
      </c>
    </row>
    <row r="3" spans="1:10" ht="15" customHeight="1" x14ac:dyDescent="0.2">
      <c r="B3" s="2" t="s">
        <v>26</v>
      </c>
      <c r="C3" s="2" t="s">
        <v>27</v>
      </c>
      <c r="D3" s="2" t="s">
        <v>44</v>
      </c>
      <c r="E3" s="2"/>
      <c r="F3" s="2" t="s">
        <v>31</v>
      </c>
      <c r="G3" s="2" t="s">
        <v>33</v>
      </c>
      <c r="H3" s="2" t="s">
        <v>34</v>
      </c>
      <c r="I3" s="2" t="s">
        <v>37</v>
      </c>
      <c r="J3" s="2" t="s">
        <v>38</v>
      </c>
    </row>
    <row r="4" spans="1:10" ht="30" x14ac:dyDescent="0.2">
      <c r="B4" s="9" t="s">
        <v>20</v>
      </c>
      <c r="C4" s="9" t="s">
        <v>28</v>
      </c>
      <c r="D4" s="9" t="s">
        <v>45</v>
      </c>
      <c r="E4" s="9"/>
      <c r="F4" s="9" t="s">
        <v>3</v>
      </c>
      <c r="G4">
        <v>200</v>
      </c>
      <c r="H4" s="1" t="s">
        <v>35</v>
      </c>
      <c r="I4" s="9" t="s">
        <v>1</v>
      </c>
      <c r="J4">
        <v>1</v>
      </c>
    </row>
    <row r="5" spans="1:10" x14ac:dyDescent="0.2">
      <c r="B5" s="9" t="s">
        <v>21</v>
      </c>
      <c r="C5" s="9" t="s">
        <v>29</v>
      </c>
      <c r="D5" s="9" t="s">
        <v>18</v>
      </c>
      <c r="E5" s="9"/>
      <c r="F5" s="9" t="s">
        <v>5</v>
      </c>
      <c r="H5" t="s">
        <v>36</v>
      </c>
      <c r="I5" s="9" t="s">
        <v>10</v>
      </c>
      <c r="J5">
        <v>2</v>
      </c>
    </row>
    <row r="6" spans="1:10" x14ac:dyDescent="0.2">
      <c r="B6" s="9" t="s">
        <v>22</v>
      </c>
      <c r="C6" s="9"/>
      <c r="D6" s="9"/>
      <c r="E6" s="9"/>
      <c r="F6" s="9" t="s">
        <v>6</v>
      </c>
      <c r="I6" s="9" t="s">
        <v>12</v>
      </c>
      <c r="J6">
        <v>3</v>
      </c>
    </row>
    <row r="7" spans="1:10" x14ac:dyDescent="0.2">
      <c r="B7" s="9" t="s">
        <v>23</v>
      </c>
      <c r="C7" s="9"/>
      <c r="D7" s="9"/>
      <c r="E7" s="9"/>
      <c r="F7" s="9" t="s">
        <v>7</v>
      </c>
      <c r="I7" s="9" t="s">
        <v>13</v>
      </c>
      <c r="J7">
        <v>4</v>
      </c>
    </row>
    <row r="8" spans="1:10" x14ac:dyDescent="0.2">
      <c r="B8" s="9" t="s">
        <v>24</v>
      </c>
      <c r="C8" s="9"/>
      <c r="D8" s="9"/>
      <c r="E8" s="9"/>
      <c r="F8" s="9" t="s">
        <v>8</v>
      </c>
      <c r="I8" s="9" t="s">
        <v>11</v>
      </c>
      <c r="J8">
        <v>6</v>
      </c>
    </row>
    <row r="9" spans="1:10" x14ac:dyDescent="0.2">
      <c r="B9" s="9" t="s">
        <v>25</v>
      </c>
      <c r="C9" s="9"/>
      <c r="D9" s="9"/>
      <c r="E9" s="9"/>
      <c r="F9" s="9" t="s">
        <v>9</v>
      </c>
      <c r="I9" s="9" t="s">
        <v>4</v>
      </c>
      <c r="J9">
        <v>12</v>
      </c>
    </row>
    <row r="11" spans="1:10" x14ac:dyDescent="0.2">
      <c r="A11" t="s">
        <v>39</v>
      </c>
      <c r="B11">
        <f>INDEX($J4:$J9,B2)</f>
        <v>12</v>
      </c>
      <c r="C11" s="14">
        <f>IF(C2=1,1+'R Constantes Termino'!C13,1)</f>
        <v>1.0016515813019202</v>
      </c>
      <c r="F11">
        <f>INDEX($J4:$J9,F2)</f>
        <v>1</v>
      </c>
      <c r="H11" s="3">
        <f>IF(H2=1,'R Constantes Termino'!C9/'Control RCT'!I11,'R Constantes Termino'!C9)</f>
        <v>0.02</v>
      </c>
      <c r="I11">
        <f>INDEX($J4:$J9,I2)</f>
        <v>1</v>
      </c>
    </row>
    <row r="12" spans="1:10" x14ac:dyDescent="0.2">
      <c r="D12" t="s">
        <v>14</v>
      </c>
    </row>
    <row r="13" spans="1:10" x14ac:dyDescent="0.2">
      <c r="C13" s="15"/>
      <c r="D13">
        <f>(1-(1+'R Constantes Termino'!C13)^-'R Constantes Termino'!C12)/'R Constantes Termino'!C13</f>
        <v>57.078140846280547</v>
      </c>
    </row>
    <row r="14" spans="1:10" x14ac:dyDescent="0.2">
      <c r="D14" t="s">
        <v>15</v>
      </c>
    </row>
    <row r="15" spans="1:10" x14ac:dyDescent="0.2">
      <c r="A15" s="10"/>
      <c r="D15">
        <f>((1+'R Constantes Termino'!C13)^'R Constantes Termino'!C12-1)/'R Constantes Termino'!C13</f>
        <v>63.018879590724275</v>
      </c>
    </row>
    <row r="16" spans="1:10" x14ac:dyDescent="0.2">
      <c r="A16" s="1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23"/>
  <sheetViews>
    <sheetView workbookViewId="0">
      <selection activeCell="F27" sqref="F27"/>
    </sheetView>
  </sheetViews>
  <sheetFormatPr baseColWidth="10" defaultRowHeight="15" x14ac:dyDescent="0.2"/>
  <cols>
    <col min="2" max="2" width="15" bestFit="1" customWidth="1"/>
    <col min="4" max="4" width="13" bestFit="1" customWidth="1"/>
    <col min="5" max="5" width="16.5" customWidth="1"/>
    <col min="8" max="8" width="18.1640625" customWidth="1"/>
    <col min="9" max="9" width="17" customWidth="1"/>
    <col min="11" max="11" width="15.5" bestFit="1" customWidth="1"/>
  </cols>
  <sheetData>
    <row r="2" spans="1:10" x14ac:dyDescent="0.2">
      <c r="B2" s="6">
        <v>1</v>
      </c>
      <c r="C2">
        <v>2</v>
      </c>
      <c r="D2">
        <v>2</v>
      </c>
      <c r="F2">
        <v>2</v>
      </c>
      <c r="H2">
        <v>2</v>
      </c>
      <c r="I2">
        <v>1</v>
      </c>
    </row>
    <row r="3" spans="1:10" ht="15" customHeight="1" x14ac:dyDescent="0.2">
      <c r="B3" s="2" t="s">
        <v>26</v>
      </c>
      <c r="C3" s="2" t="s">
        <v>27</v>
      </c>
      <c r="D3" s="2" t="s">
        <v>44</v>
      </c>
      <c r="E3" s="2"/>
      <c r="F3" s="2" t="s">
        <v>31</v>
      </c>
      <c r="G3" s="2" t="s">
        <v>33</v>
      </c>
      <c r="H3" s="2" t="s">
        <v>34</v>
      </c>
      <c r="I3" s="2" t="s">
        <v>37</v>
      </c>
      <c r="J3" s="2" t="s">
        <v>38</v>
      </c>
    </row>
    <row r="4" spans="1:10" ht="30" x14ac:dyDescent="0.2">
      <c r="B4" s="9" t="s">
        <v>20</v>
      </c>
      <c r="C4" s="9" t="s">
        <v>28</v>
      </c>
      <c r="D4" s="9" t="s">
        <v>45</v>
      </c>
      <c r="E4" s="9"/>
      <c r="F4" s="9" t="s">
        <v>3</v>
      </c>
      <c r="G4">
        <v>200</v>
      </c>
      <c r="H4" s="1" t="s">
        <v>35</v>
      </c>
      <c r="I4" s="9" t="s">
        <v>1</v>
      </c>
      <c r="J4">
        <v>1</v>
      </c>
    </row>
    <row r="5" spans="1:10" x14ac:dyDescent="0.2">
      <c r="B5" s="9" t="s">
        <v>21</v>
      </c>
      <c r="C5" s="9" t="s">
        <v>29</v>
      </c>
      <c r="D5" s="9" t="s">
        <v>18</v>
      </c>
      <c r="E5" s="9"/>
      <c r="F5" s="9" t="s">
        <v>5</v>
      </c>
      <c r="H5" t="s">
        <v>36</v>
      </c>
      <c r="I5" s="9" t="s">
        <v>10</v>
      </c>
      <c r="J5">
        <v>2</v>
      </c>
    </row>
    <row r="6" spans="1:10" x14ac:dyDescent="0.2">
      <c r="B6" s="9" t="s">
        <v>22</v>
      </c>
      <c r="C6" s="9"/>
      <c r="E6" s="9"/>
      <c r="F6" s="9" t="s">
        <v>6</v>
      </c>
      <c r="I6" s="9" t="s">
        <v>12</v>
      </c>
      <c r="J6">
        <v>3</v>
      </c>
    </row>
    <row r="7" spans="1:10" x14ac:dyDescent="0.2">
      <c r="B7" s="9" t="s">
        <v>23</v>
      </c>
      <c r="C7" s="9"/>
      <c r="D7" s="9"/>
      <c r="E7" s="9"/>
      <c r="F7" s="9" t="s">
        <v>7</v>
      </c>
      <c r="I7" s="9" t="s">
        <v>13</v>
      </c>
      <c r="J7">
        <v>4</v>
      </c>
    </row>
    <row r="8" spans="1:10" x14ac:dyDescent="0.2">
      <c r="B8" s="9" t="s">
        <v>24</v>
      </c>
      <c r="C8" s="9"/>
      <c r="D8" s="9"/>
      <c r="E8" s="9"/>
      <c r="F8" s="9" t="s">
        <v>8</v>
      </c>
      <c r="I8" s="9" t="s">
        <v>11</v>
      </c>
      <c r="J8">
        <v>6</v>
      </c>
    </row>
    <row r="9" spans="1:10" x14ac:dyDescent="0.2">
      <c r="B9" s="9" t="s">
        <v>25</v>
      </c>
      <c r="C9" s="9"/>
      <c r="D9" s="9"/>
      <c r="E9" s="9"/>
      <c r="F9" s="9" t="s">
        <v>9</v>
      </c>
      <c r="I9" s="9" t="s">
        <v>4</v>
      </c>
      <c r="J9">
        <v>12</v>
      </c>
    </row>
    <row r="11" spans="1:10" x14ac:dyDescent="0.2">
      <c r="A11" t="s">
        <v>39</v>
      </c>
      <c r="B11">
        <f>INDEX($J4:$J9,B2)</f>
        <v>1</v>
      </c>
      <c r="C11" s="14">
        <f>IF(C2=1,1+'R Constantes N'!C10,1)</f>
        <v>1</v>
      </c>
      <c r="F11">
        <f>INDEX($J4:$J9,F2)</f>
        <v>2</v>
      </c>
      <c r="H11" s="3">
        <f>IF(H2=1,'R Constantes N'!C7/'Control RCN'!I11,'R Constantes N'!C7)</f>
        <v>0.02</v>
      </c>
      <c r="I11">
        <f>INDEX($J4:$J9,I2)</f>
        <v>1</v>
      </c>
    </row>
    <row r="13" spans="1:10" x14ac:dyDescent="0.2">
      <c r="C13" s="15" t="s">
        <v>50</v>
      </c>
      <c r="D13" t="e">
        <f>-1*LN(1-('R Constantes N'!D5*'R Constantes N'!C10)/('R Constantes N'!F3*'Control RCN'!C11))/LN(1+'R Constantes N'!C10)</f>
        <v>#NUM!</v>
      </c>
    </row>
    <row r="14" spans="1:10" x14ac:dyDescent="0.2">
      <c r="C14" t="s">
        <v>51</v>
      </c>
      <c r="D14" s="8">
        <f>LN(1+('R Constantes N'!D5*'R Constantes N'!C10)/('R Constantes N'!F3*'Control RCN'!C11))/LN(1+'R Constantes N'!C10)</f>
        <v>35.002788781146521</v>
      </c>
    </row>
    <row r="15" spans="1:10" x14ac:dyDescent="0.2">
      <c r="A15" s="10"/>
    </row>
    <row r="16" spans="1:10" x14ac:dyDescent="0.2">
      <c r="A16" s="10"/>
      <c r="C16" t="s">
        <v>55</v>
      </c>
      <c r="D16">
        <f>(1-(1+'R Constantes N'!C10)^-'R Constantes N'!B15)/'R Constantes N'!C10</f>
        <v>24.998619332035112</v>
      </c>
    </row>
    <row r="17" spans="3:4" x14ac:dyDescent="0.2">
      <c r="C17" t="s">
        <v>56</v>
      </c>
      <c r="D17" s="13">
        <f>'R Constantes N'!F15*'Control RCN'!D16*'Control RCN'!C11</f>
        <v>24998.619332035112</v>
      </c>
    </row>
    <row r="18" spans="3:4" x14ac:dyDescent="0.2">
      <c r="C18" t="s">
        <v>57</v>
      </c>
      <c r="D18" s="13">
        <f>'R Constantes N'!D5-'Control RCN'!D17</f>
        <v>25001.380667964888</v>
      </c>
    </row>
    <row r="19" spans="3:4" x14ac:dyDescent="0.2">
      <c r="C19" t="s">
        <v>58</v>
      </c>
      <c r="D19">
        <f>(D18*(1+'R Constantes N'!C10)^('R Constantes N'!B15+1))/C11</f>
        <v>51000.000000000044</v>
      </c>
    </row>
    <row r="21" spans="3:4" x14ac:dyDescent="0.2">
      <c r="C21" t="s">
        <v>59</v>
      </c>
      <c r="D21">
        <f>((1+'R Constantes N'!C10)^'R Constantes N'!B15-1)/'R Constantes N'!C10</f>
        <v>49.994477633122692</v>
      </c>
    </row>
    <row r="22" spans="3:4" x14ac:dyDescent="0.2">
      <c r="C22" t="s">
        <v>60</v>
      </c>
      <c r="D22" s="13">
        <f>'R Constantes N'!F15*'Control RCN'!D21*'Control RCN'!C11</f>
        <v>49994.477633122689</v>
      </c>
    </row>
    <row r="23" spans="3:4" x14ac:dyDescent="0.2">
      <c r="C23" t="s">
        <v>58</v>
      </c>
      <c r="D23" s="13">
        <f>('R Constantes N'!D5-'Control RCN'!D22)*((1+'R Constantes N'!C10)^-'R Constantes N'!B15)</f>
        <v>2.7613359297560351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 Constantes V0VN</vt:lpstr>
      <vt:lpstr>R Constantes Termino</vt:lpstr>
      <vt:lpstr>R Constantes N</vt:lpstr>
      <vt:lpstr>Control RC</vt:lpstr>
      <vt:lpstr>Control RCT</vt:lpstr>
      <vt:lpstr>Control RCN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2020-07-11T10:05:00Z</dcterms:modified>
</cp:coreProperties>
</file>