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8_{3FFF6E72-42ED-3C46-87EF-A11FC79F38E5}" xr6:coauthVersionLast="34" xr6:coauthVersionMax="34" xr10:uidLastSave="{00000000-0000-0000-0000-000000000000}"/>
  <bookViews>
    <workbookView xWindow="240" yWindow="460" windowWidth="14800" windowHeight="8020" xr2:uid="{00000000-000D-0000-FFFF-FFFF00000000}"/>
  </bookViews>
  <sheets>
    <sheet name="R Geometricas" sheetId="2" r:id="rId1"/>
    <sheet name="R Geometricas Inversas" sheetId="4" r:id="rId2"/>
    <sheet name="Control RFGI" sheetId="5" r:id="rId3"/>
    <sheet name="Control RFG" sheetId="3" r:id="rId4"/>
  </sheets>
  <calcPr calcId="162913"/>
</workbook>
</file>

<file path=xl/calcChain.xml><?xml version="1.0" encoding="utf-8"?>
<calcChain xmlns="http://schemas.openxmlformats.org/spreadsheetml/2006/main">
  <c r="D13" i="4" l="1"/>
  <c r="D12" i="4"/>
  <c r="I14" i="4"/>
  <c r="D11" i="5"/>
  <c r="C14" i="4" s="1"/>
  <c r="C9" i="4"/>
  <c r="I11" i="5"/>
  <c r="F11" i="5"/>
  <c r="E11" i="5"/>
  <c r="C13" i="4" s="1"/>
  <c r="B11" i="5"/>
  <c r="H11" i="5" l="1"/>
  <c r="H14" i="4" s="1"/>
  <c r="H13" i="4"/>
  <c r="B11" i="3"/>
  <c r="D11" i="3"/>
  <c r="E11" i="3"/>
  <c r="F11" i="3"/>
  <c r="I11" i="3"/>
  <c r="C7" i="2"/>
  <c r="C10" i="2"/>
  <c r="D12" i="2"/>
  <c r="I12" i="2"/>
  <c r="I13" i="2"/>
  <c r="C12" i="4" l="1"/>
  <c r="C15" i="4" s="1"/>
  <c r="H15" i="4"/>
  <c r="C11" i="5"/>
  <c r="H13" i="2"/>
  <c r="H11" i="3"/>
  <c r="C11" i="2"/>
  <c r="H11" i="2"/>
  <c r="B17" i="5" l="1"/>
  <c r="B15" i="5"/>
  <c r="B16" i="5"/>
  <c r="C12" i="2"/>
  <c r="H12" i="4" l="1"/>
  <c r="C17" i="4" s="1"/>
  <c r="C18" i="4" s="1"/>
  <c r="C11" i="3"/>
  <c r="C13" i="2"/>
  <c r="H12" i="2"/>
  <c r="H10" i="2" l="1"/>
  <c r="B16" i="3" l="1"/>
  <c r="B15" i="3"/>
  <c r="B17" i="3"/>
  <c r="C15" i="2" l="1"/>
  <c r="C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rentas perpetuas indica duración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rentas perpetuas indica duración 0</t>
        </r>
      </text>
    </comment>
  </commentList>
</comments>
</file>

<file path=xl/sharedStrings.xml><?xml version="1.0" encoding="utf-8"?>
<sst xmlns="http://schemas.openxmlformats.org/spreadsheetml/2006/main" count="129" uniqueCount="66">
  <si>
    <t>VALOR FINAL</t>
  </si>
  <si>
    <t>VALOR ACTUAL</t>
  </si>
  <si>
    <t>n=</t>
  </si>
  <si>
    <t>sk/ik</t>
  </si>
  <si>
    <t>i=</t>
  </si>
  <si>
    <t>Ik</t>
  </si>
  <si>
    <t>Q=</t>
  </si>
  <si>
    <t>K</t>
  </si>
  <si>
    <t>c1</t>
  </si>
  <si>
    <t>C/K</t>
  </si>
  <si>
    <t>DATOS RENTA EQUIVALENTE</t>
  </si>
  <si>
    <t>DATOS FRACCIONADA</t>
  </si>
  <si>
    <t>Tipo de interés</t>
  </si>
  <si>
    <t>Duración de la renta</t>
  </si>
  <si>
    <t>un</t>
  </si>
  <si>
    <t>Que se</t>
  </si>
  <si>
    <t>de</t>
  </si>
  <si>
    <t>Cuantías</t>
  </si>
  <si>
    <t>RENTAS FRACCIONADAS GEOMETRICAS</t>
  </si>
  <si>
    <t>perp</t>
  </si>
  <si>
    <t>q=1+i</t>
  </si>
  <si>
    <t>q&lt;&gt;1+i</t>
  </si>
  <si>
    <t>Val Act Geom</t>
  </si>
  <si>
    <t>CONTROL</t>
  </si>
  <si>
    <t>Mensual</t>
  </si>
  <si>
    <t>Meses</t>
  </si>
  <si>
    <t>Mensuales</t>
  </si>
  <si>
    <t>Bimestral</t>
  </si>
  <si>
    <t>Bimestres</t>
  </si>
  <si>
    <t>Bimestrales</t>
  </si>
  <si>
    <t>Trimestral</t>
  </si>
  <si>
    <t>Trimestres</t>
  </si>
  <si>
    <t>Trimestrales</t>
  </si>
  <si>
    <t>Cuatrimestral</t>
  </si>
  <si>
    <t>Cuatrimestres</t>
  </si>
  <si>
    <t>Cuatrimestrales</t>
  </si>
  <si>
    <t>Semestral</t>
  </si>
  <si>
    <t>Compuesto</t>
  </si>
  <si>
    <t>Semestres</t>
  </si>
  <si>
    <t>Reducen</t>
  </si>
  <si>
    <t>Pospagables</t>
  </si>
  <si>
    <t>Semestrales</t>
  </si>
  <si>
    <t>Anual</t>
  </si>
  <si>
    <t>Nominal anual 
con capitalización</t>
  </si>
  <si>
    <t>Años</t>
  </si>
  <si>
    <t>Incrementan</t>
  </si>
  <si>
    <t>Prepagables</t>
  </si>
  <si>
    <t>Anuales</t>
  </si>
  <si>
    <t>CONTROL FECHA</t>
  </si>
  <si>
    <t>Frecuencia tipo</t>
  </si>
  <si>
    <t>Nom/comp</t>
  </si>
  <si>
    <t>Porcentaje</t>
  </si>
  <si>
    <t>Duración</t>
  </si>
  <si>
    <t>F Crecim</t>
  </si>
  <si>
    <t>Increm/Redu</t>
  </si>
  <si>
    <t>Pre/Pos</t>
  </si>
  <si>
    <t>CUANTÍAS</t>
  </si>
  <si>
    <t>RENTAS FRACCIONADAS GEOMETRICAS INVERSAS</t>
  </si>
  <si>
    <t>Valor</t>
  </si>
  <si>
    <t>Valor act/fin</t>
  </si>
  <si>
    <t>Actual</t>
  </si>
  <si>
    <t>Final</t>
  </si>
  <si>
    <t>val. Actual</t>
  </si>
  <si>
    <t>PRIMERA CUANTÍA</t>
  </si>
  <si>
    <t>ÚLTIMA CUANTÍA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</si>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</sst>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0000\ _€_-;\-* #,##0.000000\ _€_-;_-* &quot;-&quot;??\ _€_-;_-@_-"/>
    <numFmt numFmtId="165" formatCode="0.00000000%"/>
    <numFmt numFmtId="166" formatCode="0.0000000%"/>
    <numFmt numFmtId="167" formatCode="0.00000%"/>
    <numFmt numFmtId="168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2" applyFont="1" applyAlignment="1">
      <alignment horizontal="center"/>
    </xf>
    <xf numFmtId="0" fontId="2" fillId="0" borderId="0" xfId="0" applyFont="1"/>
    <xf numFmtId="44" fontId="0" fillId="0" borderId="0" xfId="2" applyFont="1"/>
    <xf numFmtId="164" fontId="0" fillId="0" borderId="0" xfId="1" applyNumberFormat="1" applyFont="1"/>
    <xf numFmtId="165" fontId="0" fillId="0" borderId="0" xfId="3" applyNumberFormat="1" applyFont="1"/>
    <xf numFmtId="166" fontId="0" fillId="0" borderId="0" xfId="3" applyNumberFormat="1" applyFont="1"/>
    <xf numFmtId="44" fontId="0" fillId="0" borderId="0" xfId="0" applyNumberFormat="1"/>
    <xf numFmtId="10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167" fontId="0" fillId="0" borderId="0" xfId="0" applyNumberFormat="1"/>
    <xf numFmtId="167" fontId="0" fillId="0" borderId="0" xfId="3" applyNumberFormat="1" applyFont="1"/>
    <xf numFmtId="168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44" fontId="0" fillId="0" borderId="0" xfId="2" applyFont="1" applyAlignment="1">
      <alignment vertical="center"/>
    </xf>
    <xf numFmtId="165" fontId="0" fillId="0" borderId="0" xfId="3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Lines="6" dropStyle="combo" dx="16" fmlaLink="'Control RFG'!$B$2" fmlaRange="'Control RFG'!$B$4:$B$9" noThreeD="1" sel="6" val="0"/>
</file>

<file path=xl/ctrlProps/ctrlProp10.xml><?xml version="1.0" encoding="utf-8"?>
<formControlPr xmlns="http://schemas.microsoft.com/office/spreadsheetml/2009/9/main" objectType="Drop" dropLines="6" dropStyle="combo" dx="16" fmlaLink="'Control RFGI'!$B$2" fmlaRange="'Control RFGI'!$B$4:$B$9" noThreeD="1" sel="6" val="0"/>
</file>

<file path=xl/ctrlProps/ctrlProp11.xml><?xml version="1.0" encoding="utf-8"?>
<formControlPr xmlns="http://schemas.microsoft.com/office/spreadsheetml/2009/9/main" objectType="Drop" dropLines="2" dropStyle="combo" dx="16" fmlaLink="'Control RFGI'!$C$2" fmlaRange="'Control RFGI'!$C$4:$C$5" noThreeD="1" sel="1" val="0"/>
</file>

<file path=xl/ctrlProps/ctrlProp12.xml><?xml version="1.0" encoding="utf-8"?>
<formControlPr xmlns="http://schemas.microsoft.com/office/spreadsheetml/2009/9/main" objectType="Drop" dropLines="2" dropStyle="combo" dx="16" fmlaLink="'Control RFGI'!$D$2" fmlaRange="'Control RFGI'!$D$4:$D$5" noThreeD="1" sel="1" val="0"/>
</file>

<file path=xl/ctrlProps/ctrlProp13.xml><?xml version="1.0" encoding="utf-8"?>
<formControlPr xmlns="http://schemas.microsoft.com/office/spreadsheetml/2009/9/main" objectType="Drop" dropLines="6" dropStyle="combo" dx="16" fmlaLink="'Control RFGI'!$E$2" fmlaRange="'Control RFGI'!$E$4:$E$9" noThreeD="1" sel="1" val="0"/>
</file>

<file path=xl/ctrlProps/ctrlProp14.xml><?xml version="1.0" encoding="utf-8"?>
<formControlPr xmlns="http://schemas.microsoft.com/office/spreadsheetml/2009/9/main" objectType="Spin" dx="22" fmlaLink="$C$5" max="1000" page="10" val="10"/>
</file>

<file path=xl/ctrlProps/ctrlProp15.xml><?xml version="1.0" encoding="utf-8"?>
<formControlPr xmlns="http://schemas.microsoft.com/office/spreadsheetml/2009/9/main" objectType="Drop" dropLines="6" dropStyle="combo" dx="16" fmlaLink="'Control RFGI'!$F$2" fmlaRange="'Control RFGI'!$F$4:$F$9" noThreeD="1" sel="1" val="0"/>
</file>

<file path=xl/ctrlProps/ctrlProp16.xml><?xml version="1.0" encoding="utf-8"?>
<formControlPr xmlns="http://schemas.microsoft.com/office/spreadsheetml/2009/9/main" objectType="Spin" dx="22" fmlaLink="'Control RFGI'!$G$4" inc="25" max="10000" page="10" val="600"/>
</file>

<file path=xl/ctrlProps/ctrlProp17.xml><?xml version="1.0" encoding="utf-8"?>
<formControlPr xmlns="http://schemas.microsoft.com/office/spreadsheetml/2009/9/main" objectType="Drop" dropLines="2" dropStyle="combo" dx="16" fmlaLink="'Control RFGI'!$H$2" fmlaRange="'Control RFGI'!$H$4:$H$5" noThreeD="1" sel="1" val="0"/>
</file>

<file path=xl/ctrlProps/ctrlProp18.xml><?xml version="1.0" encoding="utf-8"?>
<formControlPr xmlns="http://schemas.microsoft.com/office/spreadsheetml/2009/9/main" objectType="Drop" dropLines="6" dropStyle="combo" dx="16" fmlaLink="'Control RFGI'!$I$2" fmlaRange="'Control RFGI'!$I$4:$I$9" noThreeD="1" sel="6" val="0"/>
</file>

<file path=xl/ctrlProps/ctrlProp19.xml><?xml version="1.0" encoding="utf-8"?>
<formControlPr xmlns="http://schemas.microsoft.com/office/spreadsheetml/2009/9/main" objectType="Drop" dropLines="2" dropStyle="combo" dx="16" fmlaLink="'Control RFGI'!$K$2" fmlaRange="'Control RFGI'!$K$4:$K$5" noThreeD="1" sel="2" val="0"/>
</file>

<file path=xl/ctrlProps/ctrlProp2.xml><?xml version="1.0" encoding="utf-8"?>
<formControlPr xmlns="http://schemas.microsoft.com/office/spreadsheetml/2009/9/main" objectType="Drop" dropLines="2" dropStyle="combo" dx="16" fmlaLink="'Control RFG'!$C$2" fmlaRange="'Control RFG'!$C$4:$C$5" noThreeD="1" sel="2" val="0"/>
</file>

<file path=xl/ctrlProps/ctrlProp3.xml><?xml version="1.0" encoding="utf-8"?>
<formControlPr xmlns="http://schemas.microsoft.com/office/spreadsheetml/2009/9/main" objectType="Drop" dropStyle="combo" dx="16" fmlaLink="'Control RFG'!$D$2" fmlaRange="'Control RFG'!$D$4:$D$5" noThreeD="1" sel="1" val="0"/>
</file>

<file path=xl/ctrlProps/ctrlProp4.xml><?xml version="1.0" encoding="utf-8"?>
<formControlPr xmlns="http://schemas.microsoft.com/office/spreadsheetml/2009/9/main" objectType="Drop" dropLines="6" dropStyle="combo" dx="16" fmlaLink="'Control RFG'!$E$2" fmlaRange="'Control RFG'!$E$4:$E$9" noThreeD="1" sel="2" val="0"/>
</file>

<file path=xl/ctrlProps/ctrlProp5.xml><?xml version="1.0" encoding="utf-8"?>
<formControlPr xmlns="http://schemas.microsoft.com/office/spreadsheetml/2009/9/main" objectType="Spin" dx="22" fmlaLink="$C$5" max="1000" page="10" val="14"/>
</file>

<file path=xl/ctrlProps/ctrlProp6.xml><?xml version="1.0" encoding="utf-8"?>
<formControlPr xmlns="http://schemas.microsoft.com/office/spreadsheetml/2009/9/main" objectType="Drop" dropLines="6" dropStyle="combo" dx="16" fmlaLink="'Control RFG'!$F$2" fmlaRange="'Control RFG'!$F$4:$F$9" noThreeD="1" sel="1" val="0"/>
</file>

<file path=xl/ctrlProps/ctrlProp7.xml><?xml version="1.0" encoding="utf-8"?>
<formControlPr xmlns="http://schemas.microsoft.com/office/spreadsheetml/2009/9/main" objectType="Spin" dx="22" fmlaLink="'Control RFG'!$G$4" inc="25" max="10000" page="10" val="500"/>
</file>

<file path=xl/ctrlProps/ctrlProp8.xml><?xml version="1.0" encoding="utf-8"?>
<formControlPr xmlns="http://schemas.microsoft.com/office/spreadsheetml/2009/9/main" objectType="Drop" dropLines="2" dropStyle="combo" dx="16" fmlaLink="'Control RFG'!$H$2" fmlaRange="'Control RFG'!$H$4:$H$5" noThreeD="1" sel="2" val="0"/>
</file>

<file path=xl/ctrlProps/ctrlProp9.xml><?xml version="1.0" encoding="utf-8"?>
<formControlPr xmlns="http://schemas.microsoft.com/office/spreadsheetml/2009/9/main" objectType="Drop" dropLines="6" dropStyle="combo" dx="16" fmlaLink="'Control RFG'!$I$2" fmlaRange="'Control RFG'!$I$4:$I$9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25400</xdr:rowOff>
        </xdr:from>
        <xdr:to>
          <xdr:col>2</xdr:col>
          <xdr:colOff>1435100</xdr:colOff>
          <xdr:row>2</xdr:row>
          <xdr:rowOff>304800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25400</xdr:rowOff>
        </xdr:from>
        <xdr:to>
          <xdr:col>3</xdr:col>
          <xdr:colOff>1473200</xdr:colOff>
          <xdr:row>2</xdr:row>
          <xdr:rowOff>304800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</xdr:row>
          <xdr:rowOff>25400</xdr:rowOff>
        </xdr:from>
        <xdr:to>
          <xdr:col>7</xdr:col>
          <xdr:colOff>1397000</xdr:colOff>
          <xdr:row>2</xdr:row>
          <xdr:rowOff>266700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</xdr:row>
          <xdr:rowOff>0</xdr:rowOff>
        </xdr:from>
        <xdr:to>
          <xdr:col>11</xdr:col>
          <xdr:colOff>457200</xdr:colOff>
          <xdr:row>2</xdr:row>
          <xdr:rowOff>317500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1104900</xdr:colOff>
          <xdr:row>4</xdr:row>
          <xdr:rowOff>12700</xdr:rowOff>
        </xdr:from>
        <xdr:to>
          <xdr:col>2</xdr:col>
          <xdr:colOff>1447800</xdr:colOff>
          <xdr:row>4</xdr:row>
          <xdr:rowOff>317500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4</xdr:row>
          <xdr:rowOff>0</xdr:rowOff>
        </xdr:from>
        <xdr:to>
          <xdr:col>3</xdr:col>
          <xdr:colOff>1498600</xdr:colOff>
          <xdr:row>5</xdr:row>
          <xdr:rowOff>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1130300</xdr:colOff>
          <xdr:row>5</xdr:row>
          <xdr:rowOff>317500</xdr:rowOff>
        </xdr:from>
        <xdr:to>
          <xdr:col>3</xdr:col>
          <xdr:colOff>0</xdr:colOff>
          <xdr:row>6</xdr:row>
          <xdr:rowOff>317500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12700</xdr:rowOff>
        </xdr:from>
        <xdr:to>
          <xdr:col>4</xdr:col>
          <xdr:colOff>622300</xdr:colOff>
          <xdr:row>7</xdr:row>
          <xdr:rowOff>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6</xdr:row>
          <xdr:rowOff>25400</xdr:rowOff>
        </xdr:from>
        <xdr:to>
          <xdr:col>6</xdr:col>
          <xdr:colOff>520700</xdr:colOff>
          <xdr:row>6</xdr:row>
          <xdr:rowOff>304800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25400</xdr:rowOff>
        </xdr:from>
        <xdr:to>
          <xdr:col>2</xdr:col>
          <xdr:colOff>1435100</xdr:colOff>
          <xdr:row>2</xdr:row>
          <xdr:rowOff>304800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25400</xdr:rowOff>
        </xdr:from>
        <xdr:to>
          <xdr:col>3</xdr:col>
          <xdr:colOff>1473200</xdr:colOff>
          <xdr:row>2</xdr:row>
          <xdr:rowOff>304800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</xdr:row>
          <xdr:rowOff>25400</xdr:rowOff>
        </xdr:from>
        <xdr:to>
          <xdr:col>6</xdr:col>
          <xdr:colOff>38100</xdr:colOff>
          <xdr:row>2</xdr:row>
          <xdr:rowOff>317500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</xdr:row>
          <xdr:rowOff>0</xdr:rowOff>
        </xdr:from>
        <xdr:to>
          <xdr:col>10</xdr:col>
          <xdr:colOff>266700</xdr:colOff>
          <xdr:row>2</xdr:row>
          <xdr:rowOff>317500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1104900</xdr:colOff>
          <xdr:row>4</xdr:row>
          <xdr:rowOff>12700</xdr:rowOff>
        </xdr:from>
        <xdr:to>
          <xdr:col>2</xdr:col>
          <xdr:colOff>1447800</xdr:colOff>
          <xdr:row>4</xdr:row>
          <xdr:rowOff>317500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4</xdr:row>
          <xdr:rowOff>0</xdr:rowOff>
        </xdr:from>
        <xdr:to>
          <xdr:col>3</xdr:col>
          <xdr:colOff>1498600</xdr:colOff>
          <xdr:row>5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1130300</xdr:colOff>
          <xdr:row>7</xdr:row>
          <xdr:rowOff>317500</xdr:rowOff>
        </xdr:from>
        <xdr:to>
          <xdr:col>3</xdr:col>
          <xdr:colOff>0</xdr:colOff>
          <xdr:row>8</xdr:row>
          <xdr:rowOff>317500</xdr:rowOff>
        </xdr:to>
        <xdr:sp macro="" textlink="">
          <xdr:nvSpPr>
            <xdr:cNvPr id="2055" name="Spinne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12700</xdr:rowOff>
        </xdr:from>
        <xdr:to>
          <xdr:col>4</xdr:col>
          <xdr:colOff>622300</xdr:colOff>
          <xdr:row>9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8</xdr:row>
          <xdr:rowOff>25400</xdr:rowOff>
        </xdr:from>
        <xdr:to>
          <xdr:col>6</xdr:col>
          <xdr:colOff>520700</xdr:colOff>
          <xdr:row>8</xdr:row>
          <xdr:rowOff>304800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5</xdr:row>
          <xdr:rowOff>317500</xdr:rowOff>
        </xdr:from>
        <xdr:to>
          <xdr:col>2</xdr:col>
          <xdr:colOff>1447800</xdr:colOff>
          <xdr:row>6</xdr:row>
          <xdr:rowOff>317500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"/>
  <sheetViews>
    <sheetView tabSelected="1" workbookViewId="0">
      <selection activeCell="C15" sqref="C15"/>
    </sheetView>
  </sheetViews>
  <sheetFormatPr baseColWidth="10" defaultRowHeight="15" x14ac:dyDescent="0.2"/>
  <cols>
    <col min="1" max="1" width="4.33203125" customWidth="1"/>
    <col min="2" max="2" width="20.6640625" customWidth="1"/>
    <col min="3" max="3" width="22" customWidth="1"/>
    <col min="4" max="4" width="23.5" customWidth="1"/>
    <col min="5" max="5" width="9.5" customWidth="1"/>
    <col min="6" max="6" width="14.83203125" customWidth="1"/>
    <col min="7" max="7" width="10.5" customWidth="1"/>
    <col min="8" max="8" width="22.1640625" customWidth="1"/>
    <col min="9" max="9" width="6.5" customWidth="1"/>
    <col min="10" max="10" width="7.6640625" customWidth="1"/>
  </cols>
  <sheetData>
    <row r="1" spans="2:10" ht="47" x14ac:dyDescent="0.55000000000000004">
      <c r="B1" s="12" t="s">
        <v>18</v>
      </c>
    </row>
    <row r="3" spans="2:10" ht="25.5" customHeight="1" x14ac:dyDescent="0.2">
      <c r="B3" s="10" t="s">
        <v>17</v>
      </c>
      <c r="E3" s="10" t="s">
        <v>16</v>
      </c>
      <c r="F3" s="11">
        <v>5000</v>
      </c>
      <c r="G3" s="10" t="s">
        <v>15</v>
      </c>
      <c r="I3" s="10" t="s">
        <v>14</v>
      </c>
      <c r="J3" s="8">
        <v>0.05</v>
      </c>
    </row>
    <row r="4" spans="2:10" ht="25.5" customHeight="1" x14ac:dyDescent="0.2"/>
    <row r="5" spans="2:10" ht="25.5" customHeight="1" x14ac:dyDescent="0.2">
      <c r="B5" t="s">
        <v>13</v>
      </c>
      <c r="C5" s="10">
        <v>14</v>
      </c>
      <c r="F5" s="9"/>
    </row>
    <row r="6" spans="2:10" ht="25.5" customHeight="1" x14ac:dyDescent="0.2"/>
    <row r="7" spans="2:10" ht="25.5" customHeight="1" x14ac:dyDescent="0.2">
      <c r="B7" t="s">
        <v>12</v>
      </c>
      <c r="C7" s="8">
        <f>'Control RFG'!G4/10000</f>
        <v>0.05</v>
      </c>
    </row>
    <row r="8" spans="2:10" ht="25.5" customHeight="1" x14ac:dyDescent="0.2"/>
    <row r="9" spans="2:10" ht="25.5" customHeight="1" x14ac:dyDescent="0.2">
      <c r="B9" s="2" t="s">
        <v>11</v>
      </c>
      <c r="G9" s="2" t="s">
        <v>10</v>
      </c>
    </row>
    <row r="10" spans="2:10" ht="25.5" customHeight="1" x14ac:dyDescent="0.2">
      <c r="B10" t="s">
        <v>9</v>
      </c>
      <c r="C10" s="7">
        <f>F3</f>
        <v>5000</v>
      </c>
      <c r="G10" t="s">
        <v>8</v>
      </c>
      <c r="H10" s="3">
        <f>C10*C13*'Control RFG'!C11</f>
        <v>30307.224212326313</v>
      </c>
    </row>
    <row r="11" spans="2:10" ht="25.5" customHeight="1" x14ac:dyDescent="0.2">
      <c r="B11" t="s">
        <v>7</v>
      </c>
      <c r="C11">
        <f>'Control RFG'!B11/'Control RFG'!E11</f>
        <v>6</v>
      </c>
      <c r="G11" t="s">
        <v>6</v>
      </c>
      <c r="H11">
        <f>'Control RFG'!D11</f>
        <v>1.05</v>
      </c>
    </row>
    <row r="12" spans="2:10" ht="25.5" customHeight="1" x14ac:dyDescent="0.2">
      <c r="B12" t="s">
        <v>5</v>
      </c>
      <c r="C12" s="6">
        <f>(1+'Control RFG'!H11)^('Control RFG'!I11/'Control RFG'!B11)-1</f>
        <v>4.0741237836483535E-3</v>
      </c>
      <c r="D12" t="str">
        <f>INDEX('Control RFG'!E4:E9,'Control RFG'!B2)</f>
        <v>Mensual</v>
      </c>
      <c r="G12" t="s">
        <v>4</v>
      </c>
      <c r="H12" s="5">
        <f>(1+C12)^C11-1</f>
        <v>2.4695076595960375E-2</v>
      </c>
      <c r="I12" t="str">
        <f>INDEX('Control RFG'!E4:E9,'Control RFG'!E2)</f>
        <v>Semestral</v>
      </c>
    </row>
    <row r="13" spans="2:10" ht="25.5" customHeight="1" x14ac:dyDescent="0.2">
      <c r="B13" t="s">
        <v>3</v>
      </c>
      <c r="C13" s="4">
        <f>((1+C12)^C11-1)/C12</f>
        <v>6.0614448424652627</v>
      </c>
      <c r="G13" t="s">
        <v>2</v>
      </c>
      <c r="H13">
        <f>C5/'Control RFG'!F11*'Control RFG'!E11</f>
        <v>28</v>
      </c>
      <c r="I13" t="str">
        <f>INDEX('Control RFG'!F4:F9,'Control RFG'!E2)</f>
        <v>Semestres</v>
      </c>
    </row>
    <row r="14" spans="2:10" ht="25.5" customHeight="1" x14ac:dyDescent="0.2"/>
    <row r="15" spans="2:10" ht="25.5" customHeight="1" x14ac:dyDescent="0.2">
      <c r="B15" s="2" t="s">
        <v>1</v>
      </c>
      <c r="C15" s="3">
        <f>IF(C5=0,'Control RFG'!B17,IF(H11=1+H12,'Control RFG'!B16,IF('R Geometricas'!H11&lt;&gt;1+'R Geometricas'!H12,'Control RFG'!B15,"Error Grave")))</f>
        <v>1173645.3899801678</v>
      </c>
    </row>
    <row r="16" spans="2:10" ht="25.5" customHeight="1" x14ac:dyDescent="0.2">
      <c r="B16" s="2" t="s">
        <v>0</v>
      </c>
      <c r="C16" s="1">
        <f>IF(C5&lt;&gt;0,C15*(1+H12)^H13,"No tiene valor final")</f>
        <v>2323737.5941581461</v>
      </c>
    </row>
    <row r="17" ht="25.5" customHeight="1" x14ac:dyDescent="0.2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0</xdr:colOff>
                    <xdr:row>2</xdr:row>
                    <xdr:rowOff>25400</xdr:rowOff>
                  </from>
                  <to>
                    <xdr:col>2</xdr:col>
                    <xdr:colOff>1435100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3</xdr:col>
                    <xdr:colOff>38100</xdr:colOff>
                    <xdr:row>2</xdr:row>
                    <xdr:rowOff>25400</xdr:rowOff>
                  </from>
                  <to>
                    <xdr:col>3</xdr:col>
                    <xdr:colOff>1473200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7</xdr:col>
                    <xdr:colOff>38100</xdr:colOff>
                    <xdr:row>2</xdr:row>
                    <xdr:rowOff>25400</xdr:rowOff>
                  </from>
                  <to>
                    <xdr:col>7</xdr:col>
                    <xdr:colOff>1397000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Line="0" autoPict="0">
                <anchor moveWithCells="1">
                  <from>
                    <xdr:col>10</xdr:col>
                    <xdr:colOff>38100</xdr:colOff>
                    <xdr:row>2</xdr:row>
                    <xdr:rowOff>0</xdr:rowOff>
                  </from>
                  <to>
                    <xdr:col>11</xdr:col>
                    <xdr:colOff>457200</xdr:colOff>
                    <xdr:row>2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Spinner 6">
              <controlPr defaultSize="0" autoPict="0">
                <anchor moveWithCells="1" sizeWithCells="1">
                  <from>
                    <xdr:col>2</xdr:col>
                    <xdr:colOff>1104900</xdr:colOff>
                    <xdr:row>4</xdr:row>
                    <xdr:rowOff>12700</xdr:rowOff>
                  </from>
                  <to>
                    <xdr:col>2</xdr:col>
                    <xdr:colOff>1447800</xdr:colOff>
                    <xdr:row>4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Drop Down 7">
              <controlPr defaultSize="0" autoLine="0" autoPict="0">
                <anchor moveWithCells="1">
                  <from>
                    <xdr:col>3</xdr:col>
                    <xdr:colOff>25400</xdr:colOff>
                    <xdr:row>4</xdr:row>
                    <xdr:rowOff>0</xdr:rowOff>
                  </from>
                  <to>
                    <xdr:col>3</xdr:col>
                    <xdr:colOff>1498600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Spinner 8">
              <controlPr defaultSize="0" autoPict="0">
                <anchor moveWithCells="1" sizeWithCells="1">
                  <from>
                    <xdr:col>2</xdr:col>
                    <xdr:colOff>1130300</xdr:colOff>
                    <xdr:row>5</xdr:row>
                    <xdr:rowOff>317500</xdr:rowOff>
                  </from>
                  <to>
                    <xdr:col>3</xdr:col>
                    <xdr:colOff>0</xdr:colOff>
                    <xdr:row>6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Drop Down 9">
              <controlPr defaultSize="0" autoLine="0" autoPict="0">
                <anchor moveWithCells="1">
                  <from>
                    <xdr:col>3</xdr:col>
                    <xdr:colOff>38100</xdr:colOff>
                    <xdr:row>6</xdr:row>
                    <xdr:rowOff>12700</xdr:rowOff>
                  </from>
                  <to>
                    <xdr:col>4</xdr:col>
                    <xdr:colOff>622300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Drop Down 10">
              <controlPr defaultSize="0" autoLine="0" autoPict="0">
                <anchor moveWithCells="1">
                  <from>
                    <xdr:col>5</xdr:col>
                    <xdr:colOff>25400</xdr:colOff>
                    <xdr:row>6</xdr:row>
                    <xdr:rowOff>25400</xdr:rowOff>
                  </from>
                  <to>
                    <xdr:col>6</xdr:col>
                    <xdr:colOff>520700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9"/>
  <sheetViews>
    <sheetView workbookViewId="0">
      <selection activeCell="C17" sqref="C17"/>
    </sheetView>
  </sheetViews>
  <sheetFormatPr baseColWidth="10" defaultRowHeight="15" x14ac:dyDescent="0.2"/>
  <cols>
    <col min="1" max="1" width="4.33203125" customWidth="1"/>
    <col min="2" max="2" width="20.6640625" customWidth="1"/>
    <col min="3" max="3" width="22" customWidth="1"/>
    <col min="4" max="4" width="23.5" customWidth="1"/>
    <col min="5" max="5" width="9.5" customWidth="1"/>
    <col min="6" max="6" width="14.83203125" customWidth="1"/>
    <col min="7" max="7" width="10.5" customWidth="1"/>
    <col min="8" max="8" width="22.1640625" customWidth="1"/>
    <col min="9" max="9" width="6.5" customWidth="1"/>
    <col min="10" max="10" width="7.6640625" customWidth="1"/>
  </cols>
  <sheetData>
    <row r="1" spans="2:9" ht="47" x14ac:dyDescent="0.55000000000000004">
      <c r="B1" s="12" t="s">
        <v>57</v>
      </c>
    </row>
    <row r="3" spans="2:9" ht="25.5" customHeight="1" x14ac:dyDescent="0.2">
      <c r="B3" s="10" t="s">
        <v>17</v>
      </c>
      <c r="E3" s="10" t="s">
        <v>15</v>
      </c>
      <c r="G3" s="10" t="s">
        <v>14</v>
      </c>
      <c r="H3" s="8">
        <v>0.1</v>
      </c>
    </row>
    <row r="4" spans="2:9" ht="25.5" customHeight="1" x14ac:dyDescent="0.2"/>
    <row r="5" spans="2:9" ht="25.5" customHeight="1" x14ac:dyDescent="0.2">
      <c r="B5" s="10" t="s">
        <v>13</v>
      </c>
      <c r="C5" s="10">
        <v>10</v>
      </c>
      <c r="F5" s="9"/>
    </row>
    <row r="6" spans="2:9" ht="25.5" customHeight="1" x14ac:dyDescent="0.2">
      <c r="C6" s="10"/>
      <c r="F6" s="9"/>
    </row>
    <row r="7" spans="2:9" ht="25.5" customHeight="1" x14ac:dyDescent="0.2">
      <c r="B7" s="10" t="s">
        <v>58</v>
      </c>
      <c r="C7" s="10"/>
      <c r="D7" s="19">
        <v>111205829.40000001</v>
      </c>
      <c r="F7" s="9"/>
    </row>
    <row r="8" spans="2:9" ht="25.5" customHeight="1" x14ac:dyDescent="0.2"/>
    <row r="9" spans="2:9" ht="25.5" customHeight="1" x14ac:dyDescent="0.2">
      <c r="B9" s="10" t="s">
        <v>12</v>
      </c>
      <c r="C9" s="8">
        <f>'Control RFGI'!G4/10000</f>
        <v>0.06</v>
      </c>
    </row>
    <row r="10" spans="2:9" ht="25.5" customHeight="1" x14ac:dyDescent="0.2"/>
    <row r="11" spans="2:9" ht="25.5" customHeight="1" x14ac:dyDescent="0.2">
      <c r="B11" s="2" t="s">
        <v>10</v>
      </c>
      <c r="G11" s="2" t="s">
        <v>11</v>
      </c>
    </row>
    <row r="12" spans="2:9" ht="25.5" customHeight="1" x14ac:dyDescent="0.2">
      <c r="B12" s="22" t="s">
        <v>4</v>
      </c>
      <c r="C12" s="20">
        <f>(1+H14)^H13-1</f>
        <v>6.1677811864497611E-2</v>
      </c>
      <c r="D12" s="21" t="str">
        <f>INDEX('Control RFGI'!E4:E9,'Control RFGI'!E2)</f>
        <v>Anual</v>
      </c>
      <c r="G12" t="s">
        <v>65</v>
      </c>
      <c r="H12" s="7">
        <f>IF(C5=0,'Control RFGI'!B17,IF('R Geometricas Inversas'!C14=1+'R Geometricas Inversas'!C12,'Control RFGI'!B16,'Control RFGI'!B15))</f>
        <v>5503550.3813947281</v>
      </c>
    </row>
    <row r="13" spans="2:9" ht="25.5" customHeight="1" x14ac:dyDescent="0.2">
      <c r="B13" s="22" t="s">
        <v>2</v>
      </c>
      <c r="C13" s="21">
        <f>C5/'Control RFGI'!F11*'Control RFGI'!E11</f>
        <v>10</v>
      </c>
      <c r="D13" s="21" t="str">
        <f>INDEX('Control RFGI'!F4:F9,'Control RFGI'!E2)</f>
        <v>Años</v>
      </c>
      <c r="G13" t="s">
        <v>7</v>
      </c>
      <c r="H13">
        <f>'Control RFGI'!B11/'Control RFGI'!E11</f>
        <v>12</v>
      </c>
    </row>
    <row r="14" spans="2:9" ht="25.5" customHeight="1" x14ac:dyDescent="0.2">
      <c r="B14" s="22" t="s">
        <v>6</v>
      </c>
      <c r="C14" s="21">
        <f>'Control RFGI'!D11</f>
        <v>1.1000000000000001</v>
      </c>
      <c r="D14" s="21"/>
      <c r="G14" t="s">
        <v>5</v>
      </c>
      <c r="H14" s="6">
        <f>(1+'Control RFGI'!H11)^('Control RFGI'!I11/'Control RFGI'!B11)-1</f>
        <v>4.9999999999998934E-3</v>
      </c>
      <c r="I14" t="str">
        <f>INDEX('Control RFGI'!E4:E9,'Control RFGI'!B2)</f>
        <v>Mensual</v>
      </c>
    </row>
    <row r="15" spans="2:9" ht="25.5" customHeight="1" x14ac:dyDescent="0.2">
      <c r="B15" s="22" t="s">
        <v>62</v>
      </c>
      <c r="C15" s="19">
        <f>IF(AND('Control RFGI'!K2=2,'R Geometricas Inversas'!C5=0),"Error rentas perpetuas",IF('Control RFGI'!K2=2,'R Geometricas Inversas'!D7*(1+'R Geometricas Inversas'!C12)^-'R Geometricas Inversas'!C13,'R Geometricas Inversas'!D7))</f>
        <v>61122363.979151256</v>
      </c>
      <c r="G15" t="s">
        <v>3</v>
      </c>
      <c r="H15" s="4">
        <f>((1+H14)^H13-1)/H14</f>
        <v>12.335562372899785</v>
      </c>
    </row>
    <row r="16" spans="2:9" ht="25.5" customHeight="1" x14ac:dyDescent="0.2"/>
    <row r="17" spans="2:3" ht="25.5" customHeight="1" x14ac:dyDescent="0.2">
      <c r="B17" s="23" t="s">
        <v>63</v>
      </c>
      <c r="C17" s="11">
        <f>H12/(H15*'Control RFGI'!C11)</f>
        <v>443933.51256986806</v>
      </c>
    </row>
    <row r="18" spans="2:3" ht="25.5" customHeight="1" x14ac:dyDescent="0.2">
      <c r="B18" s="23" t="s">
        <v>64</v>
      </c>
      <c r="C18" s="11">
        <f>IF(C5=0,"No hay",C17*C14^(C13-1))</f>
        <v>1046772.0009216405</v>
      </c>
    </row>
    <row r="19" spans="2:3" ht="25.5" customHeight="1" x14ac:dyDescent="0.2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2</xdr:row>
                    <xdr:rowOff>25400</xdr:rowOff>
                  </from>
                  <to>
                    <xdr:col>2</xdr:col>
                    <xdr:colOff>1435100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defaultSize="0" autoLine="0" autoPict="0">
                <anchor moveWithCells="1">
                  <from>
                    <xdr:col>3</xdr:col>
                    <xdr:colOff>38100</xdr:colOff>
                    <xdr:row>2</xdr:row>
                    <xdr:rowOff>25400</xdr:rowOff>
                  </from>
                  <to>
                    <xdr:col>3</xdr:col>
                    <xdr:colOff>1473200</xdr:colOff>
                    <xdr:row>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Drop Down 3">
              <controlPr defaultSize="0" autoLine="0" autoPict="0">
                <anchor moveWithCells="1">
                  <from>
                    <xdr:col>5</xdr:col>
                    <xdr:colOff>38100</xdr:colOff>
                    <xdr:row>2</xdr:row>
                    <xdr:rowOff>25400</xdr:rowOff>
                  </from>
                  <to>
                    <xdr:col>6</xdr:col>
                    <xdr:colOff>38100</xdr:colOff>
                    <xdr:row>2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Drop Down 4">
              <controlPr defaultSize="0" autoLine="0" autoPict="0">
                <anchor moveWithCells="1">
                  <from>
                    <xdr:col>8</xdr:col>
                    <xdr:colOff>38100</xdr:colOff>
                    <xdr:row>2</xdr:row>
                    <xdr:rowOff>0</xdr:rowOff>
                  </from>
                  <to>
                    <xdr:col>10</xdr:col>
                    <xdr:colOff>266700</xdr:colOff>
                    <xdr:row>2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Spinner 5">
              <controlPr defaultSize="0" autoPict="0">
                <anchor moveWithCells="1" sizeWithCells="1">
                  <from>
                    <xdr:col>2</xdr:col>
                    <xdr:colOff>1104900</xdr:colOff>
                    <xdr:row>4</xdr:row>
                    <xdr:rowOff>12700</xdr:rowOff>
                  </from>
                  <to>
                    <xdr:col>2</xdr:col>
                    <xdr:colOff>1447800</xdr:colOff>
                    <xdr:row>4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Drop Down 6">
              <controlPr defaultSize="0" autoLine="0" autoPict="0">
                <anchor moveWithCells="1">
                  <from>
                    <xdr:col>3</xdr:col>
                    <xdr:colOff>25400</xdr:colOff>
                    <xdr:row>4</xdr:row>
                    <xdr:rowOff>0</xdr:rowOff>
                  </from>
                  <to>
                    <xdr:col>3</xdr:col>
                    <xdr:colOff>1498600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Spinner 7">
              <controlPr defaultSize="0" autoPict="0">
                <anchor moveWithCells="1" sizeWithCells="1">
                  <from>
                    <xdr:col>2</xdr:col>
                    <xdr:colOff>1130300</xdr:colOff>
                    <xdr:row>7</xdr:row>
                    <xdr:rowOff>317500</xdr:rowOff>
                  </from>
                  <to>
                    <xdr:col>3</xdr:col>
                    <xdr:colOff>0</xdr:colOff>
                    <xdr:row>8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Drop Down 8">
              <controlPr defaultSize="0" autoLine="0" autoPict="0">
                <anchor moveWithCells="1">
                  <from>
                    <xdr:col>3</xdr:col>
                    <xdr:colOff>38100</xdr:colOff>
                    <xdr:row>8</xdr:row>
                    <xdr:rowOff>12700</xdr:rowOff>
                  </from>
                  <to>
                    <xdr:col>4</xdr:col>
                    <xdr:colOff>622300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Drop Down 9">
              <controlPr defaultSize="0" autoLine="0" autoPict="0">
                <anchor moveWithCells="1">
                  <from>
                    <xdr:col>5</xdr:col>
                    <xdr:colOff>25400</xdr:colOff>
                    <xdr:row>8</xdr:row>
                    <xdr:rowOff>25400</xdr:rowOff>
                  </from>
                  <to>
                    <xdr:col>6</xdr:col>
                    <xdr:colOff>520700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Drop Down 11">
              <controlPr defaultSize="0" autoLine="0" autoPict="0">
                <anchor moveWithCells="1">
                  <from>
                    <xdr:col>2</xdr:col>
                    <xdr:colOff>12700</xdr:colOff>
                    <xdr:row>5</xdr:row>
                    <xdr:rowOff>317500</xdr:rowOff>
                  </from>
                  <to>
                    <xdr:col>2</xdr:col>
                    <xdr:colOff>1447800</xdr:colOff>
                    <xdr:row>6</xdr:row>
                    <xdr:rowOff>317500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7"/>
  <sheetViews>
    <sheetView workbookViewId="0">
      <selection activeCell="D19" sqref="D19"/>
    </sheetView>
  </sheetViews>
  <sheetFormatPr baseColWidth="10" defaultRowHeight="15" x14ac:dyDescent="0.2"/>
  <cols>
    <col min="2" max="2" width="15" bestFit="1" customWidth="1"/>
    <col min="5" max="5" width="16.5" customWidth="1"/>
    <col min="8" max="8" width="18.1640625" customWidth="1"/>
    <col min="9" max="9" width="17" customWidth="1"/>
    <col min="11" max="11" width="15.5" bestFit="1" customWidth="1"/>
  </cols>
  <sheetData>
    <row r="2" spans="1:11" x14ac:dyDescent="0.2">
      <c r="B2" s="13">
        <v>6</v>
      </c>
      <c r="C2">
        <v>1</v>
      </c>
      <c r="D2">
        <v>1</v>
      </c>
      <c r="E2">
        <v>1</v>
      </c>
      <c r="F2">
        <v>1</v>
      </c>
      <c r="H2">
        <v>1</v>
      </c>
      <c r="I2">
        <v>6</v>
      </c>
      <c r="K2">
        <v>2</v>
      </c>
    </row>
    <row r="3" spans="1:11" ht="15" customHeight="1" x14ac:dyDescent="0.2">
      <c r="B3" s="2" t="s">
        <v>56</v>
      </c>
      <c r="C3" s="2" t="s">
        <v>55</v>
      </c>
      <c r="D3" s="2" t="s">
        <v>54</v>
      </c>
      <c r="E3" s="2" t="s">
        <v>53</v>
      </c>
      <c r="F3" s="2" t="s">
        <v>52</v>
      </c>
      <c r="G3" s="2" t="s">
        <v>51</v>
      </c>
      <c r="H3" s="2" t="s">
        <v>50</v>
      </c>
      <c r="I3" s="2" t="s">
        <v>49</v>
      </c>
      <c r="J3" s="2" t="s">
        <v>48</v>
      </c>
      <c r="K3" s="2" t="s">
        <v>59</v>
      </c>
    </row>
    <row r="4" spans="1:11" ht="30" x14ac:dyDescent="0.2">
      <c r="B4" s="17" t="s">
        <v>47</v>
      </c>
      <c r="C4" s="17" t="s">
        <v>46</v>
      </c>
      <c r="D4" s="17" t="s">
        <v>45</v>
      </c>
      <c r="E4" s="17" t="s">
        <v>42</v>
      </c>
      <c r="F4" s="17" t="s">
        <v>44</v>
      </c>
      <c r="G4">
        <v>600</v>
      </c>
      <c r="H4" s="18" t="s">
        <v>43</v>
      </c>
      <c r="I4" s="17" t="s">
        <v>42</v>
      </c>
      <c r="J4">
        <v>1</v>
      </c>
      <c r="K4" t="s">
        <v>60</v>
      </c>
    </row>
    <row r="5" spans="1:11" x14ac:dyDescent="0.2">
      <c r="B5" s="17" t="s">
        <v>41</v>
      </c>
      <c r="C5" s="17" t="s">
        <v>40</v>
      </c>
      <c r="D5" s="17" t="s">
        <v>39</v>
      </c>
      <c r="E5" s="17" t="s">
        <v>36</v>
      </c>
      <c r="F5" s="17" t="s">
        <v>38</v>
      </c>
      <c r="H5" t="s">
        <v>37</v>
      </c>
      <c r="I5" s="17" t="s">
        <v>36</v>
      </c>
      <c r="J5">
        <v>2</v>
      </c>
      <c r="K5" t="s">
        <v>61</v>
      </c>
    </row>
    <row r="6" spans="1:11" x14ac:dyDescent="0.2">
      <c r="B6" s="17" t="s">
        <v>35</v>
      </c>
      <c r="C6" s="17"/>
      <c r="D6" s="17"/>
      <c r="E6" s="17" t="s">
        <v>33</v>
      </c>
      <c r="F6" s="17" t="s">
        <v>34</v>
      </c>
      <c r="I6" s="17" t="s">
        <v>33</v>
      </c>
      <c r="J6">
        <v>3</v>
      </c>
    </row>
    <row r="7" spans="1:11" x14ac:dyDescent="0.2">
      <c r="B7" s="17" t="s">
        <v>32</v>
      </c>
      <c r="C7" s="17"/>
      <c r="D7" s="17"/>
      <c r="E7" s="17" t="s">
        <v>30</v>
      </c>
      <c r="F7" s="17" t="s">
        <v>31</v>
      </c>
      <c r="I7" s="17" t="s">
        <v>30</v>
      </c>
      <c r="J7">
        <v>4</v>
      </c>
    </row>
    <row r="8" spans="1:11" x14ac:dyDescent="0.2">
      <c r="B8" s="17" t="s">
        <v>29</v>
      </c>
      <c r="C8" s="17"/>
      <c r="D8" s="17"/>
      <c r="E8" s="17" t="s">
        <v>27</v>
      </c>
      <c r="F8" s="17" t="s">
        <v>28</v>
      </c>
      <c r="I8" s="17" t="s">
        <v>27</v>
      </c>
      <c r="J8">
        <v>6</v>
      </c>
    </row>
    <row r="9" spans="1:11" x14ac:dyDescent="0.2">
      <c r="B9" s="17" t="s">
        <v>26</v>
      </c>
      <c r="C9" s="17"/>
      <c r="D9" s="17"/>
      <c r="E9" s="17" t="s">
        <v>24</v>
      </c>
      <c r="F9" s="17" t="s">
        <v>25</v>
      </c>
      <c r="I9" s="17" t="s">
        <v>24</v>
      </c>
      <c r="J9">
        <v>12</v>
      </c>
    </row>
    <row r="11" spans="1:11" x14ac:dyDescent="0.2">
      <c r="A11" t="s">
        <v>23</v>
      </c>
      <c r="B11">
        <f>INDEX($J4:$J9,B2)</f>
        <v>12</v>
      </c>
      <c r="C11" s="16">
        <f>IF(C2=1,1+'R Geometricas Inversas'!H14,1)</f>
        <v>1.0049999999999999</v>
      </c>
      <c r="D11">
        <f>IF(D2=1,1+'R Geometricas Inversas'!H3,1-'R Geometricas Inversas'!H3)</f>
        <v>1.1000000000000001</v>
      </c>
      <c r="E11">
        <f>INDEX($J4:$J9,E2)</f>
        <v>1</v>
      </c>
      <c r="F11">
        <f>INDEX($J4:$J9,F2)</f>
        <v>1</v>
      </c>
      <c r="H11" s="15">
        <f>IF(H2=1,'R Geometricas Inversas'!C9/'Control RFGI'!I11,'R Geometricas Inversas'!C9)</f>
        <v>5.0000000000000001E-3</v>
      </c>
      <c r="I11">
        <f>INDEX($J4:$J9,I2)</f>
        <v>12</v>
      </c>
    </row>
    <row r="13" spans="1:11" x14ac:dyDescent="0.2">
      <c r="C13" s="14"/>
    </row>
    <row r="14" spans="1:11" x14ac:dyDescent="0.2">
      <c r="B14" s="13" t="s">
        <v>65</v>
      </c>
    </row>
    <row r="15" spans="1:11" x14ac:dyDescent="0.2">
      <c r="A15" s="24" t="s">
        <v>21</v>
      </c>
      <c r="B15" s="3">
        <f>('R Geometricas Inversas'!C15*(1+'R Geometricas Inversas'!C12-'R Geometricas Inversas'!C14))/(1-'R Geometricas Inversas'!C14^'R Geometricas Inversas'!C13*(1+'R Geometricas Inversas'!C12)^-'R Geometricas Inversas'!C13)</f>
        <v>5503550.3813947281</v>
      </c>
    </row>
    <row r="16" spans="1:11" x14ac:dyDescent="0.2">
      <c r="A16" s="24" t="s">
        <v>20</v>
      </c>
      <c r="B16" s="3">
        <f>'R Geometricas Inversas'!C15*(1+'R Geometricas Inversas'!C12)/'R Geometricas Inversas'!C13</f>
        <v>6489225.764537069</v>
      </c>
    </row>
    <row r="17" spans="1:2" x14ac:dyDescent="0.2">
      <c r="A17" s="24" t="s">
        <v>19</v>
      </c>
      <c r="B17" s="3">
        <f>'R Geometricas Inversas'!C15*(1+'R Geometricas Inversas'!C12-'R Geometricas Inversas'!C14)</f>
        <v>-2342342.7316956944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"/>
  <sheetViews>
    <sheetView workbookViewId="0">
      <selection activeCell="E21" sqref="E21"/>
    </sheetView>
  </sheetViews>
  <sheetFormatPr baseColWidth="10" defaultRowHeight="15" x14ac:dyDescent="0.2"/>
  <cols>
    <col min="2" max="2" width="15" bestFit="1" customWidth="1"/>
    <col min="5" max="5" width="16.5" customWidth="1"/>
    <col min="8" max="8" width="18.1640625" customWidth="1"/>
    <col min="9" max="9" width="17" customWidth="1"/>
    <col min="11" max="11" width="15.5" bestFit="1" customWidth="1"/>
  </cols>
  <sheetData>
    <row r="2" spans="1:10" x14ac:dyDescent="0.2">
      <c r="B2" s="13">
        <v>6</v>
      </c>
      <c r="C2">
        <v>2</v>
      </c>
      <c r="D2">
        <v>1</v>
      </c>
      <c r="E2">
        <v>2</v>
      </c>
      <c r="F2">
        <v>1</v>
      </c>
      <c r="H2">
        <v>2</v>
      </c>
      <c r="I2">
        <v>1</v>
      </c>
    </row>
    <row r="3" spans="1:10" ht="15" customHeight="1" x14ac:dyDescent="0.2">
      <c r="B3" s="2" t="s">
        <v>56</v>
      </c>
      <c r="C3" s="2" t="s">
        <v>55</v>
      </c>
      <c r="D3" s="2" t="s">
        <v>54</v>
      </c>
      <c r="E3" s="2" t="s">
        <v>53</v>
      </c>
      <c r="F3" s="2" t="s">
        <v>52</v>
      </c>
      <c r="G3" s="2" t="s">
        <v>51</v>
      </c>
      <c r="H3" s="2" t="s">
        <v>50</v>
      </c>
      <c r="I3" s="2" t="s">
        <v>49</v>
      </c>
      <c r="J3" s="2" t="s">
        <v>48</v>
      </c>
    </row>
    <row r="4" spans="1:10" ht="30" x14ac:dyDescent="0.2">
      <c r="B4" s="17" t="s">
        <v>47</v>
      </c>
      <c r="C4" s="17" t="s">
        <v>46</v>
      </c>
      <c r="D4" s="17" t="s">
        <v>45</v>
      </c>
      <c r="E4" s="17" t="s">
        <v>42</v>
      </c>
      <c r="F4" s="17" t="s">
        <v>44</v>
      </c>
      <c r="G4">
        <v>500</v>
      </c>
      <c r="H4" s="18" t="s">
        <v>43</v>
      </c>
      <c r="I4" s="17" t="s">
        <v>42</v>
      </c>
      <c r="J4">
        <v>1</v>
      </c>
    </row>
    <row r="5" spans="1:10" x14ac:dyDescent="0.2">
      <c r="B5" s="17" t="s">
        <v>41</v>
      </c>
      <c r="C5" s="17" t="s">
        <v>40</v>
      </c>
      <c r="D5" s="17" t="s">
        <v>39</v>
      </c>
      <c r="E5" s="17" t="s">
        <v>36</v>
      </c>
      <c r="F5" s="17" t="s">
        <v>38</v>
      </c>
      <c r="H5" t="s">
        <v>37</v>
      </c>
      <c r="I5" s="17" t="s">
        <v>36</v>
      </c>
      <c r="J5">
        <v>2</v>
      </c>
    </row>
    <row r="6" spans="1:10" x14ac:dyDescent="0.2">
      <c r="B6" s="17" t="s">
        <v>35</v>
      </c>
      <c r="C6" s="17"/>
      <c r="D6" s="17"/>
      <c r="E6" s="17" t="s">
        <v>33</v>
      </c>
      <c r="F6" s="17" t="s">
        <v>34</v>
      </c>
      <c r="I6" s="17" t="s">
        <v>33</v>
      </c>
      <c r="J6">
        <v>3</v>
      </c>
    </row>
    <row r="7" spans="1:10" x14ac:dyDescent="0.2">
      <c r="B7" s="17" t="s">
        <v>32</v>
      </c>
      <c r="C7" s="17"/>
      <c r="D7" s="17"/>
      <c r="E7" s="17" t="s">
        <v>30</v>
      </c>
      <c r="F7" s="17" t="s">
        <v>31</v>
      </c>
      <c r="I7" s="17" t="s">
        <v>30</v>
      </c>
      <c r="J7">
        <v>4</v>
      </c>
    </row>
    <row r="8" spans="1:10" x14ac:dyDescent="0.2">
      <c r="B8" s="17" t="s">
        <v>29</v>
      </c>
      <c r="C8" s="17"/>
      <c r="D8" s="17"/>
      <c r="E8" s="17" t="s">
        <v>27</v>
      </c>
      <c r="F8" s="17" t="s">
        <v>28</v>
      </c>
      <c r="I8" s="17" t="s">
        <v>27</v>
      </c>
      <c r="J8">
        <v>6</v>
      </c>
    </row>
    <row r="9" spans="1:10" x14ac:dyDescent="0.2">
      <c r="B9" s="17" t="s">
        <v>26</v>
      </c>
      <c r="C9" s="17"/>
      <c r="D9" s="17"/>
      <c r="E9" s="17" t="s">
        <v>24</v>
      </c>
      <c r="F9" s="17" t="s">
        <v>25</v>
      </c>
      <c r="I9" s="17" t="s">
        <v>24</v>
      </c>
      <c r="J9">
        <v>12</v>
      </c>
    </row>
    <row r="11" spans="1:10" x14ac:dyDescent="0.2">
      <c r="A11" t="s">
        <v>23</v>
      </c>
      <c r="B11">
        <f>INDEX($J4:$J9,B2)</f>
        <v>12</v>
      </c>
      <c r="C11" s="16">
        <f>IF(C2=1,1+'R Geometricas'!C12,1)</f>
        <v>1</v>
      </c>
      <c r="D11">
        <f>IF(D2=1,1+'R Geometricas'!J3,1-'R Geometricas'!J3)</f>
        <v>1.05</v>
      </c>
      <c r="E11">
        <f>INDEX($J4:$J9,E2)</f>
        <v>2</v>
      </c>
      <c r="F11">
        <f>INDEX($J4:$J9,F2)</f>
        <v>1</v>
      </c>
      <c r="H11" s="15">
        <f>IF(H2=1,'R Geometricas'!C7/'Control RFG'!I11,'R Geometricas'!C7)</f>
        <v>0.05</v>
      </c>
      <c r="I11">
        <f>INDEX($J4:$J9,I2)</f>
        <v>1</v>
      </c>
    </row>
    <row r="13" spans="1:10" x14ac:dyDescent="0.2">
      <c r="C13" s="14"/>
    </row>
    <row r="14" spans="1:10" x14ac:dyDescent="0.2">
      <c r="B14" t="s">
        <v>22</v>
      </c>
    </row>
    <row r="15" spans="1:10" x14ac:dyDescent="0.2">
      <c r="A15" s="13" t="s">
        <v>21</v>
      </c>
      <c r="B15">
        <f>'R Geometricas'!H10*(1-'R Geometricas'!H11^'R Geometricas'!H13*(1+'R Geometricas'!H12)^-'R Geometricas'!H13)/(1+'R Geometricas'!H12-'R Geometricas'!H11)</f>
        <v>1173645.3899801678</v>
      </c>
    </row>
    <row r="16" spans="1:10" x14ac:dyDescent="0.2">
      <c r="A16" s="13" t="s">
        <v>20</v>
      </c>
      <c r="B16">
        <f>'R Geometricas'!H10*'R Geometricas'!H13/(1+'R Geometricas'!H12)</f>
        <v>828151.02495094994</v>
      </c>
    </row>
    <row r="17" spans="1:2" x14ac:dyDescent="0.2">
      <c r="A17" t="s">
        <v>19</v>
      </c>
      <c r="B17" t="str">
        <f>IF('R Geometricas'!H11&lt;1+'R Geometricas'!H12,'R Geometricas'!H10/(1+'R Geometricas'!H12-'R Geometricas'!H11),"No se puede calcular")</f>
        <v>No se puede calcular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 Geometricas</vt:lpstr>
      <vt:lpstr>R Geometricas Inversas</vt:lpstr>
      <vt:lpstr>Control RFGI</vt:lpstr>
      <vt:lpstr>Control RFG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2020-07-11T10:05:15Z</dcterms:modified>
</cp:coreProperties>
</file>