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natperu.sharepoint.com/sites/i-ni/7U7000/Productividad/2025/10. Octubre/"/>
    </mc:Choice>
  </mc:AlternateContent>
  <xr:revisionPtr revIDLastSave="4069" documentId="13_ncr:1_{A86C1AA8-A67C-4834-943C-F2D8BD6BE1CB}" xr6:coauthVersionLast="47" xr6:coauthVersionMax="47" xr10:uidLastSave="{B3564239-CE69-4BA9-8C2E-1FA12FD594A4}"/>
  <bookViews>
    <workbookView xWindow="-110" yWindow="-110" windowWidth="19420" windowHeight="10420" firstSheet="2" activeTab="3" xr2:uid="{2EFA1358-0385-4213-83A5-14E931E4CB47}"/>
  </bookViews>
  <sheets>
    <sheet name="GAFA" sheetId="1" r:id="rId1"/>
    <sheet name="Producción" sheetId="6" r:id="rId2"/>
    <sheet name="Ingresado" sheetId="2" r:id="rId3"/>
    <sheet name="Ingresado x Por dcto " sheetId="3" r:id="rId4"/>
    <sheet name="Pendientes" sheetId="4" r:id="rId5"/>
    <sheet name="Productividad" sheetId="5" r:id="rId6"/>
  </sheets>
  <externalReferences>
    <externalReference r:id="rId7"/>
  </externalReferences>
  <definedNames>
    <definedName name="_xlnm._FilterDatabase" localSheetId="0" hidden="1">GAFA!$E$80:$G$80</definedName>
    <definedName name="_xlchart.v1.0" hidden="1">Ingresado!$L$34</definedName>
    <definedName name="_xlchart.v1.1" hidden="1">Ingresado!$L$35</definedName>
    <definedName name="_xlchart.v1.2" hidden="1">Ingresado!$L$36</definedName>
    <definedName name="_xlchart.v1.3" hidden="1">Ingresado!$M$33:$X$33</definedName>
    <definedName name="_xlchart.v1.4" hidden="1">Ingresado!$M$34:$X$34</definedName>
    <definedName name="_xlchart.v1.5" hidden="1">Ingresado!$M$35:$X$35</definedName>
    <definedName name="_xlchart.v1.6" hidden="1">Ingresado!$M$36:$X$36</definedName>
    <definedName name="_xlcn.WorksheetConnection_SIGERI17NOVIEMBRE2025.xlsxTable11" hidden="1">[1]!Table1[#Data]</definedName>
    <definedName name="_xlcn.WorksheetConnection_SIGERI17NOVIEMBRE2025.xlsxTable111" hidden="1">[1]!Table1[#Data]</definedName>
  </definedNames>
  <calcPr calcId="191028"/>
  <pivotCaches>
    <pivotCache cacheId="722" r:id="rId8"/>
    <pivotCache cacheId="724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-e954f61d-9261-4906-8072-b6835903731a" name="Table1" connection="WorksheetConnection_SIGERI 17 NOVIEMBRE 2025.xlsx!Table1"/>
          <x15:modelTable id="Table1-26a82ed6-8cf0-403a-afd5-aee9d3febe7b" name="Table11" connection="WorksheetConnection_SIGERI 17 NOVIEMBRE 2025.xlsx!Table1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Fecha de Emisión de la Resolución" columnId="Fecha de Emisión de la Resolución">
                <x16:calculatedTimeColumn columnName="Fecha de Emisión de la Resolución (año)" columnId="Fecha de Emisión de la Resolución (año)" contentType="years" isSelected="1"/>
                <x16:calculatedTimeColumn columnName="Fecha de Emisión de la Resolución (trimestre)" columnId="Fecha de Emisión de la Resolución (trimestre)" contentType="quarters" isSelected="1"/>
                <x16:calculatedTimeColumn columnName="Fecha de Emisión de la Resolución (índice de meses)" columnId="Fecha de Emisión de la Resolución (índice de meses)" contentType="monthsindex" isSelected="1"/>
                <x16:calculatedTimeColumn columnName="Fecha de Emisión de la Resolución (mes)" columnId="Fecha de Emisión de la Resolución (mes)" contentType="months" isSelected="1"/>
              </x16:modelTimeGrouping>
              <x16:modelTimeGrouping tableName="Table1" columnName="Fecha de ingreso" columnId="Fecha de ingreso">
                <x16:calculatedTimeColumn columnName="Fecha de ingreso (año)" columnId="Fecha de ingreso (año)" contentType="years" isSelected="1"/>
                <x16:calculatedTimeColumn columnName="Fecha de ingreso (trimestre)" columnId="Fecha de ingreso (trimestre)" contentType="quarters" isSelected="1"/>
                <x16:calculatedTimeColumn columnName="Fecha de ingreso (índice de meses)" columnId="Fecha de ingreso (índice de meses)" contentType="monthsindex" isSelected="1"/>
                <x16:calculatedTimeColumn columnName="Fecha de ingreso (mes)" columnId="Fecha de ingreso (mes)" contentType="months" isSelected="1"/>
              </x16:modelTimeGrouping>
              <x16:modelTimeGrouping tableName="Table11" columnName="Fecha de Emisión de la Resolución" columnId="Fecha de Emisión de la Resolución">
                <x16:calculatedTimeColumn columnName="Fecha de Emisión de la Resolución (año)" columnId="Fecha de Emisión de la Resolución (año)" contentType="years" isSelected="1"/>
                <x16:calculatedTimeColumn columnName="Fecha de Emisión de la Resolución (trimestre)" columnId="Fecha de Emisión de la Resolución (trimestre)" contentType="quarters" isSelected="1"/>
                <x16:calculatedTimeColumn columnName="Fecha de Emisión de la Resolución (índice de meses)" columnId="Fecha de Emisión de la Resolución (índice de meses)" contentType="monthsindex" isSelected="1"/>
                <x16:calculatedTimeColumn columnName="Fecha de Emisión de la Resolución (mes)" columnId="Fecha de Emisión de la Resolución (mes)" contentType="months" isSelected="1"/>
              </x16:modelTimeGrouping>
              <x16:modelTimeGrouping tableName="Table11" columnName="Fecha de ingreso" columnId="Fecha de ingreso">
                <x16:calculatedTimeColumn columnName="Fecha de ingreso (año)" columnId="Fecha de ingreso (año)" contentType="years" isSelected="1"/>
                <x16:calculatedTimeColumn columnName="Fecha de ingreso (trimestre)" columnId="Fecha de ingreso (trimestre)" contentType="quarters" isSelected="1"/>
                <x16:calculatedTimeColumn columnName="Fecha de ingreso (índice de meses)" columnId="Fecha de ingreso (índice de meses)" contentType="monthsindex" isSelected="1"/>
                <x16:calculatedTimeColumn columnName="Fecha de ingreso (mes)" columnId="Fecha de ingreso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6" l="1"/>
  <c r="H8" i="6"/>
  <c r="H6" i="6"/>
  <c r="I36" i="4" l="1"/>
  <c r="E36" i="4"/>
  <c r="H35" i="4"/>
  <c r="H34" i="4"/>
  <c r="H33" i="4"/>
  <c r="H36" i="4" s="1"/>
  <c r="X11" i="1"/>
  <c r="N11" i="1"/>
  <c r="N15" i="1"/>
  <c r="N14" i="1"/>
  <c r="C31" i="1"/>
  <c r="E144" i="1"/>
  <c r="F131" i="1"/>
  <c r="F60" i="1"/>
  <c r="E15" i="1"/>
  <c r="E8" i="1"/>
  <c r="D8" i="1"/>
  <c r="D15" i="1"/>
  <c r="F57" i="1"/>
  <c r="F56" i="1"/>
  <c r="F114" i="1"/>
  <c r="F107" i="1"/>
  <c r="F121" i="1" s="1"/>
  <c r="D144" i="1"/>
  <c r="N13" i="1"/>
  <c r="M12" i="1"/>
  <c r="O12" i="1" s="1"/>
  <c r="M6" i="1"/>
  <c r="M7" i="1"/>
  <c r="M8" i="1"/>
  <c r="M9" i="1"/>
  <c r="M10" i="1"/>
  <c r="O10" i="1" s="1"/>
  <c r="M11" i="1"/>
  <c r="O11" i="1" s="1"/>
  <c r="M13" i="1"/>
  <c r="O13" i="1" s="1"/>
  <c r="M15" i="1"/>
  <c r="O15" i="1" s="1"/>
  <c r="M16" i="1"/>
  <c r="M17" i="1"/>
  <c r="X12" i="1"/>
  <c r="Y12" i="1"/>
  <c r="W12" i="1"/>
  <c r="N12" i="1"/>
  <c r="Z17" i="1"/>
  <c r="Z16" i="1"/>
  <c r="Z15" i="1"/>
  <c r="Z14" i="1"/>
  <c r="Z13" i="1"/>
  <c r="Z12" i="1"/>
  <c r="Y11" i="1"/>
  <c r="W11" i="1"/>
  <c r="Z11" i="1"/>
  <c r="N6" i="1"/>
  <c r="Y10" i="1"/>
  <c r="X10" i="1"/>
  <c r="W10" i="1"/>
  <c r="Z10" i="1"/>
  <c r="Y9" i="1"/>
  <c r="X9" i="1"/>
  <c r="W9" i="1"/>
  <c r="Y8" i="1"/>
  <c r="X8" i="1"/>
  <c r="W8" i="1"/>
  <c r="Y7" i="1"/>
  <c r="X7" i="1"/>
  <c r="W7" i="1"/>
  <c r="X6" i="1"/>
  <c r="W6" i="1"/>
  <c r="N10" i="1"/>
  <c r="N9" i="1"/>
  <c r="N8" i="1"/>
  <c r="N7" i="1"/>
  <c r="O7" i="1"/>
  <c r="O8" i="1"/>
  <c r="O9" i="1"/>
  <c r="O16" i="1"/>
  <c r="O17" i="1"/>
  <c r="O6" i="1"/>
  <c r="Z6" i="1"/>
  <c r="Z7" i="1"/>
  <c r="Z8" i="1"/>
  <c r="Z18" i="1" s="1"/>
  <c r="Z9" i="1"/>
  <c r="Y18" i="1"/>
  <c r="X18" i="1"/>
  <c r="W18" i="1"/>
  <c r="N18" i="1"/>
  <c r="R18" i="1"/>
  <c r="S18" i="1"/>
  <c r="T18" i="1"/>
  <c r="K18" i="1"/>
  <c r="J18" i="1"/>
  <c r="M14" i="1"/>
  <c r="O14" i="1"/>
  <c r="L18" i="1"/>
  <c r="O18" i="1" l="1"/>
  <c r="M18" i="1"/>
  <c r="M19" i="1" s="1"/>
  <c r="O19" i="1" s="1"/>
  <c r="N19" i="1"/>
  <c r="L19" i="1" l="1"/>
  <c r="J19" i="1"/>
  <c r="K1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FF6885-E964-49E6-85DB-71EA24368BB3}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8957233-2FDF-4C7A-9D13-09B8253FC726}" name="WorksheetConnection_SIGERI 17 NOVIEMBRE 2025.xlsx!Table1" type="102" refreshedVersion="7" minRefreshableVersion="5">
    <extLst>
      <ext xmlns:x15="http://schemas.microsoft.com/office/spreadsheetml/2010/11/main" uri="{DE250136-89BD-433C-8126-D09CA5730AF9}">
        <x15:connection id="Table1-e954f61d-9261-4906-8072-b6835903731a" autoDelete="1">
          <x15:rangePr sourceName="_xlcn.WorksheetConnection_SIGERI17NOVIEMBRE2025.xlsxTable11"/>
        </x15:connection>
      </ext>
    </extLst>
  </connection>
  <connection id="3" xr16:uid="{78957233-2FDF-4C7A-9D13-09B8253FC726}" name="WorksheetConnection_SIGERI 17 NOVIEMBRE 2025.xlsx!Table11" type="102" refreshedVersion="7" minRefreshableVersion="5">
    <extLst>
      <ext xmlns:x15="http://schemas.microsoft.com/office/spreadsheetml/2010/11/main" uri="{DE250136-89BD-433C-8126-D09CA5730AF9}">
        <x15:connection id="Table1-26a82ed6-8cf0-403a-afd5-aee9d3febe7b" autoDelete="1">
          <x15:rangePr sourceName="_xlcn.WorksheetConnection_SIGERI17NOVIEMBRE2025.xlsxTable1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ThisWorkbookDataModel"/>
    <s v="{[Table1].[Tipo de Recurso].&amp;[RECLAMACIÓN]}"/>
    <s v="{[Table1].[N° de Expediente].[All]}"/>
    <s v="{[Table1].[Etapa del Recurso].&amp;[RECURSO INGRESADO],[Table1].[Etapa del Recurso].&amp;[RECURSO INADMISIBLE],[Table1].[Etapa del Recurso].&amp;[REMITIDO AL TRIBUNAL FISCAL],[Table1].[Etapa del Recurso].&amp;[RECURSO EN ANÁLISIS DE FONDO],[Table1].[Etapa del Recurso].&amp;[RECURSO CON RESULTADO DE FONDO],[Table1].[Etapa del Recurso].&amp;[RECURSO EN EVALUACION DE ADMISIBILIDAD],[Table1].[Etapa del Recurso].&amp;[RECURSO EN EVALUACIÓN DE ADMISIBILIDAD],[Table1].[Etapa del Recurso].&amp;[RECURSO CON RESULTADO DE FONDO  APELACIÓN]}"/>
    <s v="{[Table1].[Etapa del Recurso].&amp;[RECURSO INGRESADO],[Table1].[Etapa del Recurso].&amp;[RECURSO EN ANÁLISIS DE FONDO],[Table1].[Etapa del Recurso].&amp;[RECURSO EN EVALUACION DE ADMISIBILIDAD],[Table1].[Etapa del Recurso].&amp;[RECURSO EN EVALUACIÓN DE ADMISIBILIDAD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<sst xmlns="http://schemas.openxmlformats.org/spreadsheetml/2006/main" count="1036" uniqueCount="426">
  <si>
    <t>COMITÉ INI</t>
  </si>
  <si>
    <t>STOCK  AL</t>
  </si>
  <si>
    <t>AVANCE DEL AÑO 2025</t>
  </si>
  <si>
    <t>GAFA</t>
  </si>
  <si>
    <t>ETAPA</t>
  </si>
  <si>
    <t>DCCI</t>
  </si>
  <si>
    <t>DCCII</t>
  </si>
  <si>
    <t>DCP</t>
  </si>
  <si>
    <r>
      <rPr>
        <b/>
        <sz val="12"/>
        <color rgb="FF000000"/>
        <rFont val="Calibri"/>
        <family val="2"/>
      </rPr>
      <t xml:space="preserve">PRODUCTIVIDAD FONDO POR AREA (reporte </t>
    </r>
    <r>
      <rPr>
        <b/>
        <sz val="12"/>
        <color rgb="FF00B050"/>
        <rFont val="Calibri"/>
        <family val="2"/>
      </rPr>
      <t xml:space="preserve">manual reporte por mes/ </t>
    </r>
    <r>
      <rPr>
        <b/>
        <sz val="12"/>
        <color rgb="FFFF0000"/>
        <rFont val="Calibri"/>
        <family val="2"/>
      </rPr>
      <t>sigeri 5 may)</t>
    </r>
  </si>
  <si>
    <r>
      <rPr>
        <b/>
        <sz val="12"/>
        <color rgb="FF000000"/>
        <rFont val="Calibri"/>
        <family val="2"/>
      </rPr>
      <t xml:space="preserve">FONDO POR ORIGEN </t>
    </r>
    <r>
      <rPr>
        <b/>
        <sz val="12"/>
        <color rgb="FFFF0000"/>
        <rFont val="Calibri"/>
        <family val="2"/>
      </rPr>
      <t>(Reporte sigeri 5 may)</t>
    </r>
  </si>
  <si>
    <r>
      <rPr>
        <b/>
        <sz val="12"/>
        <color rgb="FF000000"/>
        <rFont val="Calibri"/>
        <family val="2"/>
        <scheme val="minor"/>
      </rPr>
      <t xml:space="preserve">FONDO + ADMISIBILIDAD POR ORIGEN </t>
    </r>
    <r>
      <rPr>
        <b/>
        <sz val="12"/>
        <color rgb="FFFF0000"/>
        <rFont val="Calibri"/>
        <family val="2"/>
        <scheme val="minor"/>
      </rPr>
      <t>(reporte 5 may)</t>
    </r>
  </si>
  <si>
    <t>FONDO</t>
  </si>
  <si>
    <t>MES</t>
  </si>
  <si>
    <t>DAP (IAMC; OTROS; INCA)</t>
  </si>
  <si>
    <t>Columna2</t>
  </si>
  <si>
    <t>IAMC</t>
  </si>
  <si>
    <t>OTROS</t>
  </si>
  <si>
    <t>INCA</t>
  </si>
  <si>
    <t>TOTAL</t>
  </si>
  <si>
    <t>RIODO</t>
  </si>
  <si>
    <t>PROMEDIO RESOLUTORES</t>
  </si>
  <si>
    <t>STOCK INICIAL</t>
  </si>
  <si>
    <t>INGRESOS</t>
  </si>
  <si>
    <t>SALIDAS</t>
  </si>
  <si>
    <t>STOCK FINAL</t>
  </si>
  <si>
    <t>INGRESO PROMEDIO</t>
  </si>
  <si>
    <t>SALIDA PROMEDIO</t>
  </si>
  <si>
    <t>2020</t>
  </si>
  <si>
    <t>2021</t>
  </si>
  <si>
    <t>2022</t>
  </si>
  <si>
    <t>2023</t>
  </si>
  <si>
    <t>2024</t>
  </si>
  <si>
    <t>2025</t>
  </si>
  <si>
    <t>Grand Total</t>
  </si>
  <si>
    <t>ADMISIBILIDAD</t>
  </si>
  <si>
    <t>ENERO</t>
  </si>
  <si>
    <t>INGRESADO</t>
  </si>
  <si>
    <t>FEBRERO</t>
  </si>
  <si>
    <t>MARÍTIMA DEL CALLAO</t>
  </si>
  <si>
    <t>MARZO</t>
  </si>
  <si>
    <t>SEDE CENTRAL - CHUCUITO</t>
  </si>
  <si>
    <t>ABRIL</t>
  </si>
  <si>
    <t>AEREA Y POSTAL</t>
  </si>
  <si>
    <t>MAYO</t>
  </si>
  <si>
    <t>TACNA</t>
  </si>
  <si>
    <t>PRODUCTIVIDAD</t>
  </si>
  <si>
    <t>JUNIO</t>
  </si>
  <si>
    <t>PUNO</t>
  </si>
  <si>
    <t>mar-25</t>
  </si>
  <si>
    <t>DAP</t>
  </si>
  <si>
    <t>JULIO</t>
  </si>
  <si>
    <t>TUMBES</t>
  </si>
  <si>
    <t>Reclamos resueltos</t>
  </si>
  <si>
    <t>AGOSTO</t>
  </si>
  <si>
    <t>PAITA</t>
  </si>
  <si>
    <t>Resolutor</t>
  </si>
  <si>
    <t>16.40</t>
  </si>
  <si>
    <t>SEPTIEMBRE</t>
  </si>
  <si>
    <t>MOLLENDO - MATARANI</t>
  </si>
  <si>
    <t>Producción Promedio</t>
  </si>
  <si>
    <t>18.71</t>
  </si>
  <si>
    <t>OCTUBRE</t>
  </si>
  <si>
    <t>DESAGUADERO</t>
  </si>
  <si>
    <t>NOVIEMBRE</t>
  </si>
  <si>
    <t>ILO</t>
  </si>
  <si>
    <t>DICIEMBRE</t>
  </si>
  <si>
    <t>TARAPOTO</t>
  </si>
  <si>
    <t>LABORES ADICIONALES</t>
  </si>
  <si>
    <t>PUERTO MALDONADO</t>
  </si>
  <si>
    <t>UUOO</t>
  </si>
  <si>
    <t>CUSCO</t>
  </si>
  <si>
    <t>Actividades</t>
  </si>
  <si>
    <t>II Charla de Retroalimentación a la División de Fiscalización Posterior.</t>
  </si>
  <si>
    <t>PUCALLPA</t>
  </si>
  <si>
    <t>Producto</t>
  </si>
  <si>
    <t>IQUITOS</t>
  </si>
  <si>
    <t>PISCO</t>
  </si>
  <si>
    <t>CHICLAYO</t>
  </si>
  <si>
    <t>SALAVERRY</t>
  </si>
  <si>
    <t>CHANCAY</t>
  </si>
  <si>
    <t>PROGRAMACION</t>
  </si>
  <si>
    <t>CHIMBOTE</t>
  </si>
  <si>
    <t xml:space="preserve">PROGRAMADO </t>
  </si>
  <si>
    <t>EJECUTADO</t>
  </si>
  <si>
    <t>COMPLEJO FRONTERIZO SANTA ROSA - TACNA</t>
  </si>
  <si>
    <t>(blank)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</si>
  <si>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</si>
  <si>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</si>
  <si>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</si>
  <si>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</si>
  <si>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</si>
  <si>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</si>
  <si>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</si>
  <si>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</si>
  <si>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INCONSISTENCIAS</t>
  </si>
  <si>
    <t>NOTIFICADOS SCAD</t>
  </si>
  <si>
    <t>PRODUCTIVIDAD POR SUPERVISIÓN</t>
  </si>
  <si>
    <t>Supervisión</t>
  </si>
  <si>
    <t>Nombre y apellido</t>
  </si>
  <si>
    <t>Resolución aplicada</t>
  </si>
  <si>
    <t>Resolutor efectivo</t>
  </si>
  <si>
    <t>Producción promedio</t>
  </si>
  <si>
    <t>Complejidad</t>
  </si>
  <si>
    <t>7U7101</t>
  </si>
  <si>
    <t>Allison Castro</t>
  </si>
  <si>
    <t>5.5</t>
  </si>
  <si>
    <t>19.90</t>
  </si>
  <si>
    <t>7U7102</t>
  </si>
  <si>
    <t>Teresita Quezada</t>
  </si>
  <si>
    <t>4.9</t>
  </si>
  <si>
    <t>18.16</t>
  </si>
  <si>
    <t>7U7103</t>
  </si>
  <si>
    <t>Angelita Santillan</t>
  </si>
  <si>
    <t>6.0</t>
  </si>
  <si>
    <t>18.83</t>
  </si>
  <si>
    <t>7U7201</t>
  </si>
  <si>
    <t>Yessenia Salcedo</t>
  </si>
  <si>
    <t>7U7202</t>
  </si>
  <si>
    <t>Alberto Munive</t>
  </si>
  <si>
    <t>7U7301</t>
  </si>
  <si>
    <t xml:space="preserve">Cynthia Sánchez Ferrer </t>
  </si>
  <si>
    <t>Alta 33
Media 3
Baja 2</t>
  </si>
  <si>
    <t>PROYECTADO Y NO APLICADO</t>
  </si>
  <si>
    <t xml:space="preserve">Resolución proyectada </t>
  </si>
  <si>
    <r>
      <t>Resolución</t>
    </r>
    <r>
      <rPr>
        <b/>
        <u/>
        <sz val="12"/>
        <color rgb="FFFFFFFF"/>
        <rFont val="Calibri"/>
        <family val="2"/>
        <scheme val="minor"/>
      </rPr>
      <t xml:space="preserve"> NO </t>
    </r>
    <r>
      <rPr>
        <b/>
        <sz val="12"/>
        <color rgb="FFFFFFFF"/>
        <rFont val="Calibri"/>
        <family val="2"/>
        <scheme val="minor"/>
      </rPr>
      <t>aplicada</t>
    </r>
    <r>
      <rPr>
        <b/>
        <u/>
        <sz val="12"/>
        <color rgb="FFFFFFFF"/>
        <rFont val="Calibri"/>
        <family val="2"/>
        <scheme val="minor"/>
      </rPr>
      <t xml:space="preserve"> </t>
    </r>
  </si>
  <si>
    <t>Motivo</t>
  </si>
  <si>
    <r>
      <t>Resolución</t>
    </r>
    <r>
      <rPr>
        <b/>
        <u/>
        <sz val="12"/>
        <color rgb="FFFFFFFF"/>
        <rFont val="Calibri"/>
        <family val="2"/>
        <scheme val="minor"/>
      </rPr>
      <t xml:space="preserve"> </t>
    </r>
    <r>
      <rPr>
        <b/>
        <sz val="12"/>
        <color rgb="FFFFFFFF"/>
        <rFont val="Calibri"/>
        <family val="2"/>
        <scheme val="minor"/>
      </rPr>
      <t>aplicada</t>
    </r>
    <r>
      <rPr>
        <b/>
        <u/>
        <sz val="12"/>
        <color rgb="FFFFFFFF"/>
        <rFont val="Calibri"/>
        <family val="2"/>
        <scheme val="minor"/>
      </rPr>
      <t xml:space="preserve"> </t>
    </r>
  </si>
  <si>
    <t xml:space="preserve">      Motivo</t>
  </si>
  <si>
    <t>AlbertoMunive</t>
  </si>
  <si>
    <t>Cynthia Sánchez Ferrer</t>
  </si>
  <si>
    <t>7U7100 CONTROL CONCURRENTE I</t>
  </si>
  <si>
    <t>Supervisor / resolutor</t>
  </si>
  <si>
    <t>Cantidad de Expediente</t>
  </si>
  <si>
    <t>ALLISON ERIKA, CASTRO LAGOS</t>
  </si>
  <si>
    <t>ANA MARIA, DIAZ JURADO</t>
  </si>
  <si>
    <t>CAROLINA MARCELA, CAVERO CARRION</t>
  </si>
  <si>
    <t>CELSO FELIX, SANCHEZ GARRIDO</t>
  </si>
  <si>
    <t>CESAR VICTOR, LINARES ALCANTARA</t>
  </si>
  <si>
    <t>EDGAR FERNANDO, COSIO JARA</t>
  </si>
  <si>
    <t>MARIA LOURDES, HURTADO CUSTODIO</t>
  </si>
  <si>
    <t>VICTORIA AGUSTINA, SANTA CRUZ MARTINEZ</t>
  </si>
  <si>
    <t>GLADYS ANGELITA, SANTILLAN VALDIVIA</t>
  </si>
  <si>
    <t>ANDRES EDUARDO, ANGULO FARFAN</t>
  </si>
  <si>
    <t>AZHIR YUSSEF, SANDOVAL GUEVARA</t>
  </si>
  <si>
    <t>JORGE LUIS, SANCHEZ TORRES</t>
  </si>
  <si>
    <t>JULIO RAMIRO, CASTAÑEDA CALDERON</t>
  </si>
  <si>
    <t>LUIS ALBERTO, CORDOVA MEZA</t>
  </si>
  <si>
    <t>MARITZA, MOLLINEDO CATUNTA</t>
  </si>
  <si>
    <t>MILAGROS, LOPEZ AUQUI</t>
  </si>
  <si>
    <t>TERESITA MILAGROS, QUEZADA VILLAR</t>
  </si>
  <si>
    <t>HUGO ALBERTO, JIMENEZ SUCLLA</t>
  </si>
  <si>
    <t>JAVIER GUSTAVO, OYARSE CRUZ</t>
  </si>
  <si>
    <t>JORGE ENRIQUE, JARA YUPANQUI</t>
  </si>
  <si>
    <t>MARIA LUISA, CHIRE TUNQUE</t>
  </si>
  <si>
    <t>WILLIAN ARNALDO, GODOY ESCALANTE</t>
  </si>
  <si>
    <t>ZAIRA, CARBAJAL JARA</t>
  </si>
  <si>
    <t>Total general</t>
  </si>
  <si>
    <t>7U7201 CONTROL CONCURRENTE II</t>
  </si>
  <si>
    <t>YESSENIA SALCEDO DIAZ</t>
  </si>
  <si>
    <t>7342-JUAN CUYA VELARDE</t>
  </si>
  <si>
    <t>4644-CARLOS MALAGA PORTOCARRERO</t>
  </si>
  <si>
    <t>AO21-RENIERD RIOS GOMEZ</t>
  </si>
  <si>
    <t>7211-ROBERTO RIVAROLA HIDALGO</t>
  </si>
  <si>
    <t>7624-POUL VALDIVIA CHARCA</t>
  </si>
  <si>
    <t>5844-RICHARD VELA NUÑEZ</t>
  </si>
  <si>
    <t>7U7202 CONTROL CONCURRENTE II</t>
  </si>
  <si>
    <t>ALBERTO MUNIVE BISETTI</t>
  </si>
  <si>
    <t>2423-CECILIA ACOSTA SALAZAR</t>
  </si>
  <si>
    <t>7326-LYDIA ARESTEGUI PEREYRA</t>
  </si>
  <si>
    <t>AT75-VICTORIA FLORES ALVITEZ</t>
  </si>
  <si>
    <t>7151-LOURDES PRETEL NOBLECILLA</t>
  </si>
  <si>
    <t>5749-WILDER ULLOA ASCENCIO</t>
  </si>
  <si>
    <t xml:space="preserve">4569-JOSE LINAREZ AMACIFUEN </t>
  </si>
  <si>
    <t>TOTAL DCCII</t>
  </si>
  <si>
    <t>7U7301 CONTROL POSTERIOR</t>
  </si>
  <si>
    <t>CYNTHIA SANCHEZ FERRER</t>
  </si>
  <si>
    <t>2694-GUSTAVO BERNUY NUÑEZ</t>
  </si>
  <si>
    <t>4700-CARLOS MAURO SAMPEN</t>
  </si>
  <si>
    <t>7660-MARCO FOURNIER CASTILLO</t>
  </si>
  <si>
    <t>7148-JESÚS GARCIA RODRIGUEZ</t>
  </si>
  <si>
    <t>(*)</t>
  </si>
  <si>
    <t>4594-CARLOS LOPEZ CORNELIO</t>
  </si>
  <si>
    <t xml:space="preserve">4990-CECILIA PANTOJA URIZAR GARFIAS </t>
  </si>
  <si>
    <t>7575- EVELYN PACHECO TENA</t>
  </si>
  <si>
    <t>TOTAL DCP</t>
  </si>
  <si>
    <t>(*) A la vez atiende demandas y registro en el RSIRAT.</t>
  </si>
  <si>
    <t>RESULTADOS DE RECLAMO</t>
  </si>
  <si>
    <t>CONCLUSIONES JUDICIALES OCTUBRE</t>
  </si>
  <si>
    <t>ESTADO</t>
  </si>
  <si>
    <t>Total</t>
  </si>
  <si>
    <t>PROFESIONAL</t>
  </si>
  <si>
    <t>Acción de Amparo</t>
  </si>
  <si>
    <t>Conclusión</t>
  </si>
  <si>
    <t>Conclusión - Cumplimiento</t>
  </si>
  <si>
    <t>Demanda</t>
  </si>
  <si>
    <t>Medida Cautelar</t>
  </si>
  <si>
    <t>Solicitud</t>
  </si>
  <si>
    <t>INFUNDADO</t>
  </si>
  <si>
    <t>CARLA VILCAPAZA</t>
  </si>
  <si>
    <t> </t>
  </si>
  <si>
    <t>FUNDADO</t>
  </si>
  <si>
    <t>JESUS GARCIA</t>
  </si>
  <si>
    <t>NULIDAD</t>
  </si>
  <si>
    <t xml:space="preserve">MARCO TREGEAR </t>
  </si>
  <si>
    <t>FUNDADO EN PARTE</t>
  </si>
  <si>
    <t>DESISTIMIENTO</t>
  </si>
  <si>
    <t>CARECE DE OBJETO</t>
  </si>
  <si>
    <t>POR RESULTADO DE DEMANDA</t>
  </si>
  <si>
    <t>RESUELTA A FAVOR DE</t>
  </si>
  <si>
    <t>Resultado</t>
  </si>
  <si>
    <t>Contribuyente</t>
  </si>
  <si>
    <t>SUNAT</t>
  </si>
  <si>
    <t>CONCLUSIONES JUDICIALES</t>
  </si>
  <si>
    <t>A FAVOR DE SUNAT</t>
  </si>
  <si>
    <t>EN CONTRA DE SUNAT</t>
  </si>
  <si>
    <t>ITOP REPORTADOS</t>
  </si>
  <si>
    <t>TEMAS</t>
  </si>
  <si>
    <t>OTRAS</t>
  </si>
  <si>
    <t>AJUSTE DE VALOR - OMC</t>
  </si>
  <si>
    <t>CLASIFICACION ARANCELARIA TRIBUTOS</t>
  </si>
  <si>
    <t>N° ITOP</t>
  </si>
  <si>
    <t> ASUNTO</t>
  </si>
  <si>
    <t>DEVOLUCIONES - TPI</t>
  </si>
  <si>
    <t>DRAWBACK - RESTITUCIÓN DE DERECHOS ARANCELARIOS</t>
  </si>
  <si>
    <t>No genera pedido SINE</t>
  </si>
  <si>
    <t>MULTA _LGA</t>
  </si>
  <si>
    <t xml:space="preserve"> I-1361544 </t>
  </si>
  <si>
    <t>SIGERI no acumula expediente.</t>
  </si>
  <si>
    <t>OTROS_NO_CONTEMPLADOS_EN_LOS_DEMÁS_DESCRIPTORES</t>
  </si>
  <si>
    <t>PRESCRIPCION</t>
  </si>
  <si>
    <t>Conclusión s/ Cumplimiento</t>
  </si>
  <si>
    <t>Conclusión c/ Cumplimiento</t>
  </si>
  <si>
    <t>Memo</t>
  </si>
  <si>
    <t>Carla Vilcapaza</t>
  </si>
  <si>
    <t>Jesús García</t>
  </si>
  <si>
    <t>Marco Tregear</t>
  </si>
  <si>
    <t>(*) A su vez atendió reclamos</t>
  </si>
  <si>
    <t>Aduanas</t>
  </si>
  <si>
    <t>2019</t>
  </si>
  <si>
    <t>Recuento distinto de N° de Expediente</t>
  </si>
  <si>
    <t>Etiquetas de columna</t>
  </si>
  <si>
    <t>Etiquetas de fila</t>
  </si>
  <si>
    <t>MOLLENDO  MATARANI</t>
  </si>
  <si>
    <t>SEDE CENTRAL  CHUCUITO</t>
  </si>
  <si>
    <t>Tipo de Recurso</t>
  </si>
  <si>
    <t>RECLAMACIÓN</t>
  </si>
  <si>
    <t>Etapa del Recurso</t>
  </si>
  <si>
    <t>(Varios elementos)</t>
  </si>
  <si>
    <t>OTRAS ADUANAS</t>
  </si>
  <si>
    <t>PENDIENTES 17 NOV</t>
  </si>
  <si>
    <t>INGRESADOS AL 17 NOV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</si>
  <si>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</si>
  <si>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</si>
  <si>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</si>
  <si>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</si>
  <si>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</si>
  <si>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</si>
  <si>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</si>
  <si>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</si>
  <si>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</si>
  <si>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Jan</t>
  </si>
  <si>
    <t>SEDE  CHUCUITO</t>
  </si>
  <si>
    <t>Por dcto o valor reclamado</t>
  </si>
  <si>
    <t>N° de Expediente</t>
  </si>
  <si>
    <t>All</t>
  </si>
  <si>
    <t>Recuento distinto de Número del Valor o Documento</t>
  </si>
  <si>
    <t>2008</t>
  </si>
  <si>
    <t>2014</t>
  </si>
  <si>
    <t>2015</t>
  </si>
  <si>
    <t>2016</t>
  </si>
  <si>
    <t>2017</t>
  </si>
  <si>
    <t>Pendientes</t>
  </si>
  <si>
    <t>Fondo</t>
  </si>
  <si>
    <t>Admisibilidad</t>
  </si>
  <si>
    <t>MARÍTIMA</t>
  </si>
  <si>
    <t xml:space="preserve">                         AÑO
DIV</t>
  </si>
  <si>
    <t>CONTROL CONCURRENTE-I</t>
  </si>
  <si>
    <t>AGO</t>
  </si>
  <si>
    <t>SET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</si>
  <si>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</si>
  <si>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</si>
  <si>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</si>
  <si>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</si>
  <si>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</si>
  <si>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</si>
  <si>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</si>
  <si>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</si>
  <si>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</si>
  <si>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</si>
  <si>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368 </t>
  </si>
  <si>
    <t>268(*)</t>
  </si>
  <si>
    <t>15.8</t>
  </si>
  <si>
    <t>22.1</t>
  </si>
  <si>
    <t>20.5</t>
  </si>
  <si>
    <t>19.9</t>
  </si>
  <si>
    <t>18.9</t>
  </si>
  <si>
    <t>10.1</t>
  </si>
  <si>
    <t>16.7</t>
  </si>
  <si>
    <t>17.6</t>
  </si>
  <si>
    <t>19.2</t>
  </si>
  <si>
    <t>17.8</t>
  </si>
  <si>
    <t>18.4</t>
  </si>
  <si>
    <t>16.09</t>
  </si>
  <si>
    <t>12.8</t>
  </si>
  <si>
    <t>14.5</t>
  </si>
  <si>
    <t>13.85</t>
  </si>
  <si>
    <t>14.05</t>
  </si>
  <si>
    <t>12.17</t>
  </si>
  <si>
    <t>14.81</t>
  </si>
  <si>
    <t>19.6</t>
  </si>
  <si>
    <t> 18.96</t>
  </si>
  <si>
    <t>20.24</t>
  </si>
  <si>
    <t>20.69</t>
  </si>
  <si>
    <t>18.8</t>
  </si>
  <si>
    <t>14.24</t>
  </si>
  <si>
    <t>17.07</t>
  </si>
  <si>
    <t>12.29</t>
  </si>
  <si>
    <t>14.38</t>
  </si>
  <si>
    <t>14.11</t>
  </si>
  <si>
    <t>10.54</t>
  </si>
  <si>
    <t>13.64</t>
  </si>
  <si>
    <t>15.29</t>
  </si>
  <si>
    <t>15.23</t>
  </si>
  <si>
    <t>14.3</t>
  </si>
  <si>
    <t>16.1</t>
  </si>
  <si>
    <t>13.6</t>
  </si>
  <si>
    <t>12.14</t>
  </si>
  <si>
    <t>16.27</t>
  </si>
  <si>
    <t>17.42</t>
  </si>
  <si>
    <t>CONTROL CONCURRENTE-II</t>
  </si>
  <si>
    <t>104 </t>
  </si>
  <si>
    <t xml:space="preserve">  77*</t>
  </si>
  <si>
    <t>104 (**)</t>
  </si>
  <si>
    <t>13.5</t>
  </si>
  <si>
    <t>11.5</t>
  </si>
  <si>
    <t>12.5</t>
  </si>
  <si>
    <t>10.9</t>
  </si>
  <si>
    <t>10.8</t>
  </si>
  <si>
    <t>7.8</t>
  </si>
  <si>
    <t>8.6</t>
  </si>
  <si>
    <t>8.8</t>
  </si>
  <si>
    <t>8.7</t>
  </si>
  <si>
    <t>7.9</t>
  </si>
  <si>
    <t>7.6</t>
  </si>
  <si>
    <t>10.7</t>
  </si>
  <si>
    <t>10.5</t>
  </si>
  <si>
    <t>8.9</t>
  </si>
  <si>
    <t>10.2</t>
  </si>
  <si>
    <t>11.3</t>
  </si>
  <si>
    <t>10.24</t>
  </si>
  <si>
    <t>11.32</t>
  </si>
  <si>
    <t>4.5</t>
  </si>
  <si>
    <t>7.2</t>
  </si>
  <si>
    <t>8.69</t>
  </si>
  <si>
    <t>8.22</t>
  </si>
  <si>
    <t> 9.72</t>
  </si>
  <si>
    <t>9.08</t>
  </si>
  <si>
    <t>9.3</t>
  </si>
  <si>
    <t>8.23</t>
  </si>
  <si>
    <t>9.74</t>
  </si>
  <si>
    <t>9.65</t>
  </si>
  <si>
    <t>9.2</t>
  </si>
  <si>
    <t>10.13</t>
  </si>
  <si>
    <t>10.11</t>
  </si>
  <si>
    <t>9.72</t>
  </si>
  <si>
    <t>10.57</t>
  </si>
  <si>
    <t>5.7</t>
  </si>
  <si>
    <t>10.22</t>
  </si>
  <si>
    <t>10.48</t>
  </si>
  <si>
    <t>4.7</t>
  </si>
  <si>
    <t>9.88</t>
  </si>
  <si>
    <t>10.67</t>
  </si>
  <si>
    <t>10.84</t>
  </si>
  <si>
    <t>10.6</t>
  </si>
  <si>
    <t>CONTROL POSTERIOR</t>
  </si>
  <si>
    <t>|</t>
  </si>
  <si>
    <t>37*</t>
  </si>
  <si>
    <t>18*</t>
  </si>
  <si>
    <t>13 (***)</t>
  </si>
  <si>
    <t>16*</t>
  </si>
  <si>
    <t>42 (*)</t>
  </si>
  <si>
    <t>8 </t>
  </si>
  <si>
    <t>5.36</t>
  </si>
  <si>
    <t>2.21</t>
  </si>
  <si>
    <t>2.1</t>
  </si>
  <si>
    <t>3.4</t>
  </si>
  <si>
    <t>5.11</t>
  </si>
  <si>
    <t>6.36</t>
  </si>
  <si>
    <t>4.95</t>
  </si>
  <si>
    <t>4.89</t>
  </si>
  <si>
    <t>5.32</t>
  </si>
  <si>
    <t>6.23</t>
  </si>
  <si>
    <t>5.37</t>
  </si>
  <si>
    <t>6.1</t>
  </si>
  <si>
    <t>5.65</t>
  </si>
  <si>
    <t>5.38</t>
  </si>
  <si>
    <t>4.3</t>
  </si>
  <si>
    <t>5.66</t>
  </si>
  <si>
    <t>2.2</t>
  </si>
  <si>
    <t>2.5</t>
  </si>
  <si>
    <t>5.3</t>
  </si>
  <si>
    <t>5.4</t>
  </si>
  <si>
    <t> 3.63</t>
  </si>
  <si>
    <t>4.75</t>
  </si>
  <si>
    <t>4.63</t>
  </si>
  <si>
    <t>4.75 </t>
  </si>
  <si>
    <t>3.57</t>
  </si>
  <si>
    <t>6.9</t>
  </si>
  <si>
    <t>7.24</t>
  </si>
  <si>
    <t>8.1</t>
  </si>
  <si>
    <t>3.72</t>
  </si>
  <si>
    <t>2.99</t>
  </si>
  <si>
    <t>3.84</t>
  </si>
  <si>
    <t>4.29*</t>
  </si>
  <si>
    <t>3.38</t>
  </si>
  <si>
    <t>2.09</t>
  </si>
  <si>
    <t>2.98</t>
  </si>
  <si>
    <t>3.77</t>
  </si>
  <si>
    <t>7.43</t>
  </si>
  <si>
    <t>4.92</t>
  </si>
  <si>
    <t>5.6</t>
  </si>
  <si>
    <t>5.53</t>
  </si>
  <si>
    <t>5.02</t>
  </si>
  <si>
    <t>6.51</t>
  </si>
  <si>
    <t>95.51</t>
  </si>
  <si>
    <t>6.71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</si>
</sst>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[$-F800]dddd\,\ mmmm\ dd\,\ yyyy"/>
    <numFmt numFmtId="167" formatCode="0.0000000"/>
  </numFmts>
  <fonts count="50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u/>
      <sz val="12"/>
      <color rgb="FFFFFFFF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0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FF0000"/>
      <name val="Calibri"/>
      <family val="2"/>
    </font>
    <font>
      <b/>
      <sz val="12"/>
      <name val="Calibri"/>
      <family val="2"/>
      <scheme val="minor"/>
    </font>
    <font>
      <sz val="12"/>
      <color theme="1"/>
      <name val="Calibri"/>
      <scheme val="minor"/>
    </font>
    <font>
      <b/>
      <sz val="12"/>
      <color theme="0"/>
      <name val="Calibri"/>
      <scheme val="minor"/>
    </font>
    <font>
      <b/>
      <i/>
      <sz val="10"/>
      <color rgb="FFFF0000"/>
      <name val="Calibri"/>
      <family val="2"/>
      <scheme val="minor"/>
    </font>
    <font>
      <sz val="12"/>
      <name val="Calibri"/>
      <family val="2"/>
    </font>
    <font>
      <b/>
      <sz val="12"/>
      <color rgb="FF3F3F3F"/>
      <name val="Calibri"/>
      <family val="2"/>
    </font>
    <font>
      <b/>
      <sz val="12"/>
      <color rgb="FF3F3F3F"/>
      <name val="Calibri"/>
      <scheme val="minor"/>
    </font>
    <font>
      <b/>
      <sz val="8"/>
      <color rgb="FF000000"/>
      <name val="Calibri"/>
      <family val="2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b/>
      <sz val="13"/>
      <color rgb="FF000000"/>
      <name val="Calibri"/>
      <family val="2"/>
    </font>
    <font>
      <sz val="12"/>
      <color rgb="FF3F3F3F"/>
      <name val="Calibri"/>
      <scheme val="minor"/>
    </font>
    <font>
      <sz val="12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Calibri"/>
    </font>
    <font>
      <sz val="12"/>
      <color rgb="FF000000"/>
      <name val="Calibri"/>
    </font>
    <font>
      <b/>
      <sz val="10"/>
      <name val="Arial"/>
      <family val="2"/>
    </font>
    <font>
      <b/>
      <sz val="14"/>
      <color rgb="FF000000"/>
      <name val="Calibri"/>
      <family val="2"/>
    </font>
    <font>
      <b/>
      <sz val="14"/>
      <name val="Calibri"/>
      <family val="2"/>
    </font>
    <font>
      <b/>
      <sz val="12"/>
      <color rgb="FFFFFFFF"/>
      <name val="Calibri Light"/>
      <family val="2"/>
    </font>
    <font>
      <b/>
      <sz val="12"/>
      <color rgb="FF000000"/>
      <name val="Calibri Light"/>
      <family val="2"/>
    </font>
    <font>
      <sz val="12"/>
      <color rgb="FF000000"/>
      <name val="Calibri Light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EAF6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2F2F2"/>
      </patternFill>
    </fill>
    <fill>
      <patternFill patternType="solid">
        <fgColor rgb="FFFFE8CB"/>
        <bgColor rgb="FF000000"/>
      </patternFill>
    </fill>
    <fill>
      <patternFill patternType="solid">
        <fgColor rgb="FFFFF4E7"/>
        <bgColor rgb="FF000000"/>
      </patternFill>
    </fill>
    <fill>
      <patternFill patternType="solid">
        <fgColor rgb="FFFFE59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5E0B3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8EA9DB"/>
        <bgColor rgb="FFD9E1F2"/>
      </patternFill>
    </fill>
    <fill>
      <patternFill patternType="solid">
        <fgColor rgb="FF8EA9DB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rgb="FFF2DCDB"/>
        <bgColor rgb="FFF2DCDB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305496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D9E2F3"/>
        <bgColor rgb="FF000000"/>
      </patternFill>
    </fill>
    <fill>
      <patternFill patternType="solid">
        <fgColor rgb="FFFBFDDF"/>
        <bgColor rgb="FF000000"/>
      </patternFill>
    </fill>
    <fill>
      <patternFill patternType="solid">
        <fgColor rgb="FFDDEBF7"/>
        <bgColor rgb="FF000000"/>
      </patternFill>
    </fill>
  </fills>
  <borders count="77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9BC2E6"/>
      </right>
      <top/>
      <bottom style="medium">
        <color rgb="FF9BC2E6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5B9BD5"/>
      </left>
      <right/>
      <top/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/>
      <diagonal/>
    </border>
    <border>
      <left style="medium">
        <color rgb="FF9CC2E5"/>
      </left>
      <right style="medium">
        <color rgb="FF9CC2E5"/>
      </right>
      <top/>
      <bottom/>
      <diagonal/>
    </border>
    <border>
      <left/>
      <right/>
      <top style="thin">
        <color theme="4"/>
      </top>
      <bottom/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/>
      <diagonal/>
    </border>
    <border>
      <left style="medium">
        <color rgb="FF9CC2E5"/>
      </left>
      <right/>
      <top style="medium">
        <color rgb="FF9CC2E5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9BC2E6"/>
      </top>
      <bottom style="medium">
        <color rgb="FF9BC2E6"/>
      </bottom>
      <diagonal/>
    </border>
    <border>
      <left style="thin">
        <color rgb="FF4472C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rgb="FFDA9694"/>
      </bottom>
      <diagonal/>
    </border>
    <border>
      <left/>
      <right/>
      <top style="thin">
        <color rgb="FFDA969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5" tint="0.39997558519241921"/>
      </top>
      <bottom/>
      <diagonal/>
    </border>
    <border>
      <left style="medium">
        <color rgb="FF0070C0"/>
      </left>
      <right style="medium">
        <color rgb="FF0070C0"/>
      </right>
      <top/>
      <bottom style="medium">
        <color rgb="FF9BC2E6"/>
      </bottom>
      <diagonal/>
    </border>
    <border>
      <left/>
      <right style="medium">
        <color rgb="FF2F75B5"/>
      </right>
      <top/>
      <bottom style="medium">
        <color rgb="FF2F75B5"/>
      </bottom>
      <diagonal/>
    </border>
    <border>
      <left/>
      <right style="medium">
        <color rgb="FFF8CBAD"/>
      </right>
      <top/>
      <bottom style="medium">
        <color rgb="FFF8CBAD"/>
      </bottom>
      <diagonal/>
    </border>
    <border>
      <left/>
      <right style="medium">
        <color rgb="FFF8CBAD"/>
      </right>
      <top/>
      <bottom/>
      <diagonal/>
    </border>
    <border>
      <left style="thin">
        <color rgb="FF0070C0"/>
      </left>
      <right style="thin">
        <color rgb="FF0070C0"/>
      </right>
      <top/>
      <bottom/>
      <diagonal/>
    </border>
    <border>
      <left/>
      <right style="thin">
        <color rgb="FF0070C0"/>
      </right>
      <top/>
      <bottom/>
      <diagonal/>
    </border>
    <border>
      <left/>
      <right style="medium">
        <color rgb="FFF8CBAD"/>
      </right>
      <top style="medium">
        <color rgb="FFF8CBAD"/>
      </top>
      <bottom style="medium">
        <color rgb="FFF8CBAD"/>
      </bottom>
      <diagonal/>
    </border>
    <border>
      <left/>
      <right/>
      <top style="medium">
        <color rgb="FFF8CBAD"/>
      </top>
      <bottom style="medium">
        <color rgb="FFF8CBAD"/>
      </bottom>
      <diagonal/>
    </border>
    <border>
      <left/>
      <right/>
      <top/>
      <bottom style="medium">
        <color rgb="FFF8CBAD"/>
      </bottom>
      <diagonal/>
    </border>
    <border>
      <left/>
      <right style="medium">
        <color rgb="FFF8CBAD"/>
      </right>
      <top style="medium">
        <color rgb="FFFFD966"/>
      </top>
      <bottom style="medium">
        <color rgb="FFF8CBAD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70C0"/>
      </left>
      <right/>
      <top style="medium">
        <color rgb="FF0070C0"/>
      </top>
      <bottom style="medium">
        <color rgb="FF99CCFF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1" fillId="16" borderId="22" applyNumberFormat="0" applyAlignment="0" applyProtection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</cellStyleXfs>
  <cellXfs count="329">
    <xf numFmtId="0" fontId="0" fillId="0" borderId="0" xfId="0"/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Continuous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"/>
    </xf>
    <xf numFmtId="0" fontId="7" fillId="0" borderId="29" xfId="0" applyFont="1" applyBorder="1" applyAlignment="1">
      <alignment vertical="center" wrapText="1" readingOrder="1"/>
    </xf>
    <xf numFmtId="0" fontId="7" fillId="0" borderId="29" xfId="0" applyFont="1" applyBorder="1" applyAlignment="1">
      <alignment horizontal="center" vertical="center" wrapText="1" readingOrder="1"/>
    </xf>
    <xf numFmtId="0" fontId="8" fillId="0" borderId="2" xfId="0" applyFont="1" applyBorder="1" applyAlignment="1">
      <alignment horizontal="left" vertical="center" wrapText="1" readingOrder="1"/>
    </xf>
    <xf numFmtId="0" fontId="8" fillId="0" borderId="2" xfId="0" applyFont="1" applyBorder="1" applyAlignment="1">
      <alignment horizontal="center" wrapText="1" readingOrder="1"/>
    </xf>
    <xf numFmtId="0" fontId="7" fillId="0" borderId="12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 wrapText="1" readingOrder="1"/>
    </xf>
    <xf numFmtId="0" fontId="8" fillId="0" borderId="3" xfId="0" applyFont="1" applyBorder="1" applyAlignment="1">
      <alignment horizontal="left" vertical="center" wrapText="1" readingOrder="1"/>
    </xf>
    <xf numFmtId="0" fontId="8" fillId="0" borderId="19" xfId="0" applyFont="1" applyBorder="1" applyAlignment="1">
      <alignment horizontal="center" wrapText="1" readingOrder="1"/>
    </xf>
    <xf numFmtId="0" fontId="8" fillId="0" borderId="4" xfId="0" applyFont="1" applyBorder="1" applyAlignment="1">
      <alignment horizontal="left" vertical="center" wrapText="1"/>
    </xf>
    <xf numFmtId="1" fontId="8" fillId="0" borderId="20" xfId="0" applyNumberFormat="1" applyFont="1" applyBorder="1" applyAlignment="1">
      <alignment horizontal="center" wrapText="1" indent="1"/>
    </xf>
    <xf numFmtId="1" fontId="5" fillId="0" borderId="0" xfId="0" applyNumberFormat="1" applyFont="1"/>
    <xf numFmtId="0" fontId="8" fillId="0" borderId="30" xfId="0" applyFont="1" applyBorder="1" applyAlignment="1">
      <alignment horizontal="left" vertical="center" wrapText="1" readingOrder="1"/>
    </xf>
    <xf numFmtId="0" fontId="8" fillId="0" borderId="31" xfId="0" applyFont="1" applyBorder="1" applyAlignment="1">
      <alignment horizontal="center" wrapText="1" readingOrder="1"/>
    </xf>
    <xf numFmtId="166" fontId="7" fillId="0" borderId="5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164" fontId="8" fillId="0" borderId="20" xfId="0" applyNumberFormat="1" applyFont="1" applyBorder="1" applyAlignment="1">
      <alignment horizontal="center" wrapText="1" indent="1"/>
    </xf>
    <xf numFmtId="164" fontId="8" fillId="0" borderId="0" xfId="0" applyNumberFormat="1" applyFont="1" applyAlignment="1">
      <alignment horizontal="center" wrapText="1" indent="1"/>
    </xf>
    <xf numFmtId="165" fontId="8" fillId="0" borderId="20" xfId="0" applyNumberFormat="1" applyFont="1" applyBorder="1" applyAlignment="1">
      <alignment horizontal="center" wrapText="1" indent="1"/>
    </xf>
    <xf numFmtId="2" fontId="8" fillId="0" borderId="24" xfId="0" applyNumberFormat="1" applyFont="1" applyBorder="1" applyAlignment="1">
      <alignment horizontal="center" wrapText="1"/>
    </xf>
    <xf numFmtId="2" fontId="8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9" fillId="0" borderId="0" xfId="0" applyFont="1"/>
    <xf numFmtId="0" fontId="8" fillId="0" borderId="4" xfId="0" applyFont="1" applyBorder="1" applyAlignment="1">
      <alignment horizontal="center" vertical="center" wrapText="1"/>
    </xf>
    <xf numFmtId="164" fontId="10" fillId="0" borderId="20" xfId="0" applyNumberFormat="1" applyFont="1" applyBorder="1" applyAlignment="1">
      <alignment horizontal="center" wrapText="1" indent="1"/>
    </xf>
    <xf numFmtId="165" fontId="10" fillId="0" borderId="20" xfId="0" applyNumberFormat="1" applyFont="1" applyBorder="1" applyAlignment="1">
      <alignment horizontal="center" wrapText="1" indent="1"/>
    </xf>
    <xf numFmtId="2" fontId="10" fillId="0" borderId="24" xfId="0" applyNumberFormat="1" applyFont="1" applyBorder="1" applyAlignment="1">
      <alignment horizontal="center" wrapText="1"/>
    </xf>
    <xf numFmtId="0" fontId="8" fillId="0" borderId="0" xfId="0" applyFont="1" applyAlignment="1">
      <alignment horizontal="left" vertical="center" wrapText="1" readingOrder="1"/>
    </xf>
    <xf numFmtId="0" fontId="10" fillId="0" borderId="0" xfId="0" applyFont="1" applyAlignment="1">
      <alignment horizontal="center" vertical="center" wrapText="1" readingOrder="1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 readingOrder="1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 readingOrder="1"/>
    </xf>
    <xf numFmtId="0" fontId="7" fillId="0" borderId="32" xfId="0" applyFont="1" applyBorder="1" applyAlignment="1">
      <alignment horizontal="center" vertical="center" wrapText="1" readingOrder="1"/>
    </xf>
    <xf numFmtId="0" fontId="7" fillId="0" borderId="33" xfId="0" applyFont="1" applyBorder="1" applyAlignment="1">
      <alignment horizontal="left" vertical="center" wrapText="1" readingOrder="1"/>
    </xf>
    <xf numFmtId="0" fontId="7" fillId="0" borderId="34" xfId="0" applyFont="1" applyBorder="1" applyAlignment="1">
      <alignment horizontal="left" vertical="center" wrapText="1" readingOrder="1"/>
    </xf>
    <xf numFmtId="0" fontId="10" fillId="0" borderId="0" xfId="0" applyFont="1" applyAlignment="1">
      <alignment horizontal="center" wrapText="1" readingOrder="1"/>
    </xf>
    <xf numFmtId="0" fontId="12" fillId="2" borderId="6" xfId="0" applyFont="1" applyFill="1" applyBorder="1" applyAlignment="1">
      <alignment horizontal="center" vertical="center" wrapText="1" readingOrder="1"/>
    </xf>
    <xf numFmtId="0" fontId="12" fillId="2" borderId="7" xfId="0" applyFont="1" applyFill="1" applyBorder="1" applyAlignment="1">
      <alignment horizontal="center" vertical="center" wrapText="1" readingOrder="1"/>
    </xf>
    <xf numFmtId="0" fontId="12" fillId="2" borderId="9" xfId="0" applyFont="1" applyFill="1" applyBorder="1" applyAlignment="1">
      <alignment horizontal="center" vertical="center" wrapText="1" readingOrder="1"/>
    </xf>
    <xf numFmtId="0" fontId="12" fillId="2" borderId="0" xfId="0" applyFont="1" applyFill="1" applyAlignment="1">
      <alignment horizontal="center" vertical="center" wrapText="1" readingOrder="1"/>
    </xf>
    <xf numFmtId="0" fontId="12" fillId="2" borderId="8" xfId="0" applyFont="1" applyFill="1" applyBorder="1" applyAlignment="1">
      <alignment horizontal="center" vertical="center" wrapText="1" readingOrder="1"/>
    </xf>
    <xf numFmtId="0" fontId="8" fillId="15" borderId="8" xfId="0" applyFont="1" applyFill="1" applyBorder="1" applyAlignment="1">
      <alignment horizontal="center" vertical="center" wrapText="1" readingOrder="1"/>
    </xf>
    <xf numFmtId="1" fontId="8" fillId="15" borderId="8" xfId="0" applyNumberFormat="1" applyFont="1" applyFill="1" applyBorder="1" applyAlignment="1">
      <alignment horizontal="center" vertical="center" wrapText="1" readingOrder="1"/>
    </xf>
    <xf numFmtId="0" fontId="10" fillId="15" borderId="9" xfId="0" applyFont="1" applyFill="1" applyBorder="1" applyAlignment="1">
      <alignment horizontal="center" wrapText="1" readingOrder="1"/>
    </xf>
    <xf numFmtId="0" fontId="10" fillId="15" borderId="0" xfId="0" applyFont="1" applyFill="1" applyAlignment="1">
      <alignment horizontal="center" wrapText="1" readingOrder="1"/>
    </xf>
    <xf numFmtId="0" fontId="8" fillId="14" borderId="21" xfId="0" applyFont="1" applyFill="1" applyBorder="1" applyAlignment="1">
      <alignment horizontal="center" vertical="center" wrapText="1" readingOrder="1"/>
    </xf>
    <xf numFmtId="0" fontId="10" fillId="14" borderId="23" xfId="0" applyFont="1" applyFill="1" applyBorder="1" applyAlignment="1">
      <alignment horizontal="center" wrapText="1" readingOrder="1"/>
    </xf>
    <xf numFmtId="0" fontId="10" fillId="14" borderId="0" xfId="0" applyFont="1" applyFill="1" applyAlignment="1">
      <alignment horizontal="center" wrapText="1" readingOrder="1"/>
    </xf>
    <xf numFmtId="0" fontId="8" fillId="15" borderId="21" xfId="0" applyFont="1" applyFill="1" applyBorder="1" applyAlignment="1">
      <alignment horizontal="center" vertical="center" wrapText="1" readingOrder="1"/>
    </xf>
    <xf numFmtId="0" fontId="10" fillId="15" borderId="23" xfId="0" applyFont="1" applyFill="1" applyBorder="1" applyAlignment="1">
      <alignment horizontal="center" wrapText="1" readingOrder="1"/>
    </xf>
    <xf numFmtId="2" fontId="5" fillId="0" borderId="0" xfId="0" applyNumberFormat="1" applyFont="1"/>
    <xf numFmtId="0" fontId="5" fillId="0" borderId="0" xfId="0" applyFont="1" applyAlignment="1">
      <alignment horizontal="center" vertical="center"/>
    </xf>
    <xf numFmtId="0" fontId="12" fillId="5" borderId="13" xfId="0" applyFont="1" applyFill="1" applyBorder="1" applyAlignment="1">
      <alignment horizontal="center" vertical="center" wrapText="1" readingOrder="1"/>
    </xf>
    <xf numFmtId="0" fontId="12" fillId="5" borderId="0" xfId="0" applyFont="1" applyFill="1" applyAlignment="1">
      <alignment horizontal="center" vertical="center" wrapText="1" readingOrder="1"/>
    </xf>
    <xf numFmtId="0" fontId="12" fillId="5" borderId="14" xfId="0" applyFont="1" applyFill="1" applyBorder="1" applyAlignment="1">
      <alignment horizontal="center" vertical="center" wrapText="1" readingOrder="1"/>
    </xf>
    <xf numFmtId="0" fontId="8" fillId="6" borderId="14" xfId="0" applyFont="1" applyFill="1" applyBorder="1" applyAlignment="1">
      <alignment horizontal="center" vertical="center" wrapText="1" readingOrder="1"/>
    </xf>
    <xf numFmtId="0" fontId="10" fillId="17" borderId="25" xfId="0" applyFont="1" applyFill="1" applyBorder="1" applyAlignment="1">
      <alignment horizontal="center" vertical="center" wrapText="1" readingOrder="1"/>
    </xf>
    <xf numFmtId="0" fontId="10" fillId="17" borderId="0" xfId="0" applyFont="1" applyFill="1" applyAlignment="1">
      <alignment horizontal="center" vertical="center" wrapText="1" readingOrder="1"/>
    </xf>
    <xf numFmtId="0" fontId="12" fillId="5" borderId="10" xfId="0" applyFont="1" applyFill="1" applyBorder="1" applyAlignment="1">
      <alignment horizontal="center" vertical="center" wrapText="1" readingOrder="1"/>
    </xf>
    <xf numFmtId="0" fontId="8" fillId="7" borderId="10" xfId="0" applyFont="1" applyFill="1" applyBorder="1" applyAlignment="1">
      <alignment horizontal="center" vertical="center" wrapText="1" readingOrder="1"/>
    </xf>
    <xf numFmtId="0" fontId="10" fillId="18" borderId="27" xfId="0" applyFont="1" applyFill="1" applyBorder="1" applyAlignment="1">
      <alignment horizontal="center" vertical="center" wrapText="1" readingOrder="1"/>
    </xf>
    <xf numFmtId="0" fontId="10" fillId="18" borderId="0" xfId="0" applyFont="1" applyFill="1" applyAlignment="1">
      <alignment horizontal="center" vertical="center" wrapText="1" readingOrder="1"/>
    </xf>
    <xf numFmtId="0" fontId="12" fillId="8" borderId="6" xfId="0" applyFont="1" applyFill="1" applyBorder="1" applyAlignment="1">
      <alignment horizontal="center" vertical="center" wrapText="1" readingOrder="1"/>
    </xf>
    <xf numFmtId="0" fontId="12" fillId="8" borderId="7" xfId="0" applyFont="1" applyFill="1" applyBorder="1" applyAlignment="1">
      <alignment horizontal="center" vertical="center" wrapText="1" readingOrder="1"/>
    </xf>
    <xf numFmtId="0" fontId="12" fillId="8" borderId="9" xfId="0" applyFont="1" applyFill="1" applyBorder="1" applyAlignment="1">
      <alignment horizontal="center" vertical="center" wrapText="1" readingOrder="1"/>
    </xf>
    <xf numFmtId="0" fontId="12" fillId="8" borderId="0" xfId="0" applyFont="1" applyFill="1" applyAlignment="1">
      <alignment horizontal="center" vertical="center" wrapText="1" readingOrder="1"/>
    </xf>
    <xf numFmtId="0" fontId="12" fillId="8" borderId="10" xfId="0" applyFont="1" applyFill="1" applyBorder="1" applyAlignment="1">
      <alignment horizontal="center" vertical="center" wrapText="1" readingOrder="1"/>
    </xf>
    <xf numFmtId="0" fontId="8" fillId="9" borderId="11" xfId="0" applyFont="1" applyFill="1" applyBorder="1" applyAlignment="1">
      <alignment horizontal="center" vertical="center" wrapText="1" readingOrder="1"/>
    </xf>
    <xf numFmtId="0" fontId="10" fillId="21" borderId="0" xfId="0" applyFont="1" applyFill="1" applyAlignment="1">
      <alignment horizontal="center" vertical="center" wrapText="1" readingOrder="1"/>
    </xf>
    <xf numFmtId="0" fontId="5" fillId="0" borderId="0" xfId="0" applyFont="1" applyAlignment="1">
      <alignment wrapText="1"/>
    </xf>
    <xf numFmtId="0" fontId="10" fillId="4" borderId="8" xfId="0" applyFont="1" applyFill="1" applyBorder="1" applyAlignment="1">
      <alignment horizontal="left" vertical="center" wrapText="1" readingOrder="1"/>
    </xf>
    <xf numFmtId="0" fontId="10" fillId="15" borderId="0" xfId="0" applyFont="1" applyFill="1" applyAlignment="1">
      <alignment wrapText="1" readingOrder="1"/>
    </xf>
    <xf numFmtId="0" fontId="10" fillId="3" borderId="8" xfId="0" applyFont="1" applyFill="1" applyBorder="1" applyAlignment="1">
      <alignment horizontal="left" vertical="center" wrapText="1" readingOrder="1"/>
    </xf>
    <xf numFmtId="0" fontId="10" fillId="14" borderId="23" xfId="0" applyFont="1" applyFill="1" applyBorder="1" applyAlignment="1">
      <alignment wrapText="1" readingOrder="1"/>
    </xf>
    <xf numFmtId="0" fontId="10" fillId="14" borderId="0" xfId="0" applyFont="1" applyFill="1" applyAlignment="1">
      <alignment wrapText="1" readingOrder="1"/>
    </xf>
    <xf numFmtId="0" fontId="10" fillId="15" borderId="23" xfId="0" applyFont="1" applyFill="1" applyBorder="1" applyAlignment="1">
      <alignment wrapText="1" readingOrder="1"/>
    </xf>
    <xf numFmtId="0" fontId="12" fillId="5" borderId="6" xfId="0" applyFont="1" applyFill="1" applyBorder="1" applyAlignment="1">
      <alignment horizontal="center" vertical="center" wrapText="1" readingOrder="1"/>
    </xf>
    <xf numFmtId="0" fontId="12" fillId="5" borderId="7" xfId="0" applyFont="1" applyFill="1" applyBorder="1" applyAlignment="1">
      <alignment horizontal="center" vertical="center" wrapText="1" readingOrder="1"/>
    </xf>
    <xf numFmtId="0" fontId="12" fillId="5" borderId="9" xfId="0" applyFont="1" applyFill="1" applyBorder="1" applyAlignment="1">
      <alignment horizontal="center" vertical="center" wrapText="1" readingOrder="1"/>
    </xf>
    <xf numFmtId="0" fontId="12" fillId="5" borderId="8" xfId="0" applyFont="1" applyFill="1" applyBorder="1" applyAlignment="1">
      <alignment horizontal="center" vertical="center" wrapText="1" readingOrder="1"/>
    </xf>
    <xf numFmtId="0" fontId="10" fillId="10" borderId="8" xfId="0" applyFont="1" applyFill="1" applyBorder="1" applyAlignment="1">
      <alignment horizontal="left" vertical="center" wrapText="1" readingOrder="1"/>
    </xf>
    <xf numFmtId="0" fontId="10" fillId="19" borderId="8" xfId="0" applyFont="1" applyFill="1" applyBorder="1" applyAlignment="1">
      <alignment horizontal="center" vertical="center" wrapText="1" readingOrder="1"/>
    </xf>
    <xf numFmtId="0" fontId="10" fillId="19" borderId="9" xfId="0" applyFont="1" applyFill="1" applyBorder="1" applyAlignment="1">
      <alignment horizontal="center" vertical="center" wrapText="1" readingOrder="1"/>
    </xf>
    <xf numFmtId="0" fontId="10" fillId="10" borderId="8" xfId="0" applyFont="1" applyFill="1" applyBorder="1" applyAlignment="1">
      <alignment horizontal="center" vertical="center" wrapText="1" readingOrder="1"/>
    </xf>
    <xf numFmtId="0" fontId="10" fillId="10" borderId="0" xfId="0" applyFont="1" applyFill="1" applyAlignment="1">
      <alignment horizontal="center" vertical="center" wrapText="1" readingOrder="1"/>
    </xf>
    <xf numFmtId="0" fontId="10" fillId="11" borderId="8" xfId="0" applyFont="1" applyFill="1" applyBorder="1" applyAlignment="1">
      <alignment horizontal="left" vertical="center" wrapText="1" readingOrder="1"/>
    </xf>
    <xf numFmtId="0" fontId="10" fillId="20" borderId="21" xfId="0" applyFont="1" applyFill="1" applyBorder="1" applyAlignment="1">
      <alignment horizontal="center" vertical="center" wrapText="1" readingOrder="1"/>
    </xf>
    <xf numFmtId="0" fontId="10" fillId="20" borderId="23" xfId="0" applyFont="1" applyFill="1" applyBorder="1" applyAlignment="1">
      <alignment horizontal="center" vertical="center" wrapText="1" readingOrder="1"/>
    </xf>
    <xf numFmtId="0" fontId="10" fillId="11" borderId="8" xfId="0" applyFont="1" applyFill="1" applyBorder="1" applyAlignment="1">
      <alignment horizontal="center" vertical="center" wrapText="1" readingOrder="1"/>
    </xf>
    <xf numFmtId="0" fontId="10" fillId="11" borderId="0" xfId="0" applyFont="1" applyFill="1" applyAlignment="1">
      <alignment horizontal="center" vertical="center" wrapText="1" readingOrder="1"/>
    </xf>
    <xf numFmtId="0" fontId="12" fillId="8" borderId="8" xfId="0" applyFont="1" applyFill="1" applyBorder="1" applyAlignment="1">
      <alignment horizontal="center" vertical="center" wrapText="1" readingOrder="1"/>
    </xf>
    <xf numFmtId="0" fontId="10" fillId="9" borderId="8" xfId="0" applyFont="1" applyFill="1" applyBorder="1" applyAlignment="1">
      <alignment horizontal="left" vertical="top" wrapText="1" readingOrder="1"/>
    </xf>
    <xf numFmtId="0" fontId="14" fillId="21" borderId="9" xfId="0" applyFont="1" applyFill="1" applyBorder="1" applyAlignment="1">
      <alignment vertical="top" wrapText="1"/>
    </xf>
    <xf numFmtId="0" fontId="14" fillId="21" borderId="9" xfId="0" applyFont="1" applyFill="1" applyBorder="1" applyAlignment="1">
      <alignment wrapText="1"/>
    </xf>
    <xf numFmtId="0" fontId="14" fillId="21" borderId="0" xfId="0" applyFont="1" applyFill="1" applyAlignment="1">
      <alignment wrapText="1"/>
    </xf>
    <xf numFmtId="49" fontId="6" fillId="13" borderId="35" xfId="0" applyNumberFormat="1" applyFont="1" applyFill="1" applyBorder="1" applyAlignment="1">
      <alignment horizontal="left" vertical="center" wrapText="1"/>
    </xf>
    <xf numFmtId="49" fontId="6" fillId="13" borderId="0" xfId="0" applyNumberFormat="1" applyFont="1" applyFill="1" applyAlignment="1">
      <alignment horizontal="left" vertical="center" wrapText="1"/>
    </xf>
    <xf numFmtId="0" fontId="5" fillId="0" borderId="35" xfId="0" applyFont="1" applyBorder="1"/>
    <xf numFmtId="0" fontId="5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right" vertical="center"/>
    </xf>
    <xf numFmtId="49" fontId="6" fillId="13" borderId="0" xfId="0" applyNumberFormat="1" applyFont="1" applyFill="1" applyAlignment="1">
      <alignment horizontal="left" vertical="center"/>
    </xf>
    <xf numFmtId="49" fontId="6" fillId="0" borderId="35" xfId="0" applyNumberFormat="1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/>
    </xf>
    <xf numFmtId="0" fontId="6" fillId="13" borderId="0" xfId="0" applyFont="1" applyFill="1" applyAlignment="1">
      <alignment horizontal="left" vertical="center"/>
    </xf>
    <xf numFmtId="0" fontId="5" fillId="13" borderId="35" xfId="0" applyFont="1" applyFill="1" applyBorder="1"/>
    <xf numFmtId="0" fontId="5" fillId="13" borderId="36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left" vertical="center" wrapText="1"/>
    </xf>
    <xf numFmtId="49" fontId="6" fillId="13" borderId="35" xfId="0" applyNumberFormat="1" applyFont="1" applyFill="1" applyBorder="1" applyAlignment="1">
      <alignment vertical="center" wrapText="1"/>
    </xf>
    <xf numFmtId="49" fontId="6" fillId="13" borderId="0" xfId="0" applyNumberFormat="1" applyFont="1" applyFill="1" applyAlignment="1">
      <alignment horizontal="right" vertical="center"/>
    </xf>
    <xf numFmtId="49" fontId="6" fillId="0" borderId="0" xfId="0" applyNumberFormat="1" applyFont="1" applyAlignment="1">
      <alignment vertical="center" wrapText="1"/>
    </xf>
    <xf numFmtId="0" fontId="10" fillId="0" borderId="0" xfId="0" applyFont="1"/>
    <xf numFmtId="0" fontId="5" fillId="13" borderId="37" xfId="0" applyFont="1" applyFill="1" applyBorder="1"/>
    <xf numFmtId="49" fontId="6" fillId="13" borderId="28" xfId="0" applyNumberFormat="1" applyFont="1" applyFill="1" applyBorder="1" applyAlignment="1">
      <alignment horizontal="left" vertical="center" wrapText="1"/>
    </xf>
    <xf numFmtId="49" fontId="6" fillId="13" borderId="28" xfId="0" applyNumberFormat="1" applyFont="1" applyFill="1" applyBorder="1" applyAlignment="1">
      <alignment horizontal="left" vertical="center"/>
    </xf>
    <xf numFmtId="0" fontId="7" fillId="0" borderId="0" xfId="1" applyFont="1" applyFill="1" applyBorder="1" applyAlignment="1">
      <alignment vertical="center" wrapText="1"/>
    </xf>
    <xf numFmtId="0" fontId="7" fillId="0" borderId="0" xfId="1" applyFont="1" applyFill="1" applyBorder="1" applyAlignment="1">
      <alignment horizontal="center" vertical="center" wrapText="1"/>
    </xf>
    <xf numFmtId="0" fontId="15" fillId="0" borderId="0" xfId="1" applyFont="1" applyFill="1" applyBorder="1" applyAlignment="1">
      <alignment horizontal="left" vertical="center"/>
    </xf>
    <xf numFmtId="0" fontId="15" fillId="0" borderId="0" xfId="1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left" vertical="center" wrapText="1" readingOrder="1"/>
    </xf>
    <xf numFmtId="0" fontId="8" fillId="12" borderId="18" xfId="0" applyFont="1" applyFill="1" applyBorder="1" applyAlignment="1">
      <alignment horizontal="center" vertical="center" wrapText="1" readingOrder="1"/>
    </xf>
    <xf numFmtId="0" fontId="8" fillId="0" borderId="17" xfId="0" applyFont="1" applyBorder="1" applyAlignment="1">
      <alignment horizontal="left" vertical="center" wrapText="1" readingOrder="1"/>
    </xf>
    <xf numFmtId="0" fontId="8" fillId="0" borderId="17" xfId="0" applyFont="1" applyBorder="1" applyAlignment="1">
      <alignment horizontal="center" vertical="center" wrapText="1" readingOrder="1"/>
    </xf>
    <xf numFmtId="0" fontId="8" fillId="12" borderId="16" xfId="0" applyFont="1" applyFill="1" applyBorder="1" applyAlignment="1">
      <alignment vertical="center" wrapText="1" readingOrder="1"/>
    </xf>
    <xf numFmtId="0" fontId="10" fillId="12" borderId="16" xfId="0" applyFont="1" applyFill="1" applyBorder="1" applyAlignment="1">
      <alignment horizontal="center" vertical="center" wrapText="1" readingOrder="1"/>
    </xf>
    <xf numFmtId="0" fontId="8" fillId="0" borderId="16" xfId="0" applyFont="1" applyBorder="1" applyAlignment="1">
      <alignment vertical="center" wrapText="1" readingOrder="1"/>
    </xf>
    <xf numFmtId="0" fontId="8" fillId="12" borderId="15" xfId="0" applyFont="1" applyFill="1" applyBorder="1" applyAlignment="1">
      <alignment horizontal="left" vertical="center" wrapText="1" readingOrder="1"/>
    </xf>
    <xf numFmtId="0" fontId="8" fillId="0" borderId="15" xfId="0" applyFont="1" applyBorder="1" applyAlignment="1">
      <alignment horizontal="left" vertical="center" wrapText="1" readingOrder="1"/>
    </xf>
    <xf numFmtId="2" fontId="6" fillId="0" borderId="0" xfId="0" applyNumberFormat="1" applyFont="1"/>
    <xf numFmtId="164" fontId="10" fillId="0" borderId="20" xfId="0" applyNumberFormat="1" applyFont="1" applyBorder="1" applyAlignment="1">
      <alignment horizontal="left" vertical="center" wrapText="1" indent="1"/>
    </xf>
    <xf numFmtId="0" fontId="7" fillId="27" borderId="1" xfId="0" applyFont="1" applyFill="1" applyBorder="1" applyAlignment="1">
      <alignment horizontal="center" vertical="center" wrapText="1" readingOrder="1"/>
    </xf>
    <xf numFmtId="0" fontId="18" fillId="0" borderId="0" xfId="0" applyFont="1"/>
    <xf numFmtId="0" fontId="19" fillId="26" borderId="0" xfId="0" applyFont="1" applyFill="1" applyAlignment="1">
      <alignment horizontal="center" vertical="center" wrapText="1" readingOrder="1"/>
    </xf>
    <xf numFmtId="0" fontId="18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8" fillId="13" borderId="0" xfId="0" applyFont="1" applyFill="1" applyAlignment="1">
      <alignment horizontal="center" vertical="center"/>
    </xf>
    <xf numFmtId="0" fontId="10" fillId="21" borderId="27" xfId="0" applyFont="1" applyFill="1" applyBorder="1" applyAlignment="1">
      <alignment horizontal="left" vertical="center" wrapText="1" readingOrder="1"/>
    </xf>
    <xf numFmtId="0" fontId="6" fillId="13" borderId="38" xfId="0" applyFont="1" applyFill="1" applyBorder="1" applyAlignment="1">
      <alignment horizontal="center" vertical="center"/>
    </xf>
    <xf numFmtId="0" fontId="2" fillId="0" borderId="0" xfId="0" applyFont="1"/>
    <xf numFmtId="0" fontId="20" fillId="0" borderId="0" xfId="0" applyFont="1"/>
    <xf numFmtId="0" fontId="20" fillId="0" borderId="45" xfId="0" applyFont="1" applyBorder="1"/>
    <xf numFmtId="0" fontId="20" fillId="0" borderId="45" xfId="0" applyFont="1" applyBorder="1" applyAlignment="1">
      <alignment wrapText="1"/>
    </xf>
    <xf numFmtId="0" fontId="20" fillId="0" borderId="46" xfId="0" applyFont="1" applyBorder="1"/>
    <xf numFmtId="0" fontId="10" fillId="15" borderId="9" xfId="0" applyFont="1" applyFill="1" applyBorder="1" applyAlignment="1">
      <alignment horizontal="left" vertical="top" wrapText="1" readingOrder="1"/>
    </xf>
    <xf numFmtId="49" fontId="6" fillId="25" borderId="35" xfId="0" applyNumberFormat="1" applyFont="1" applyFill="1" applyBorder="1" applyAlignment="1">
      <alignment horizontal="left" vertical="center" wrapText="1"/>
    </xf>
    <xf numFmtId="49" fontId="6" fillId="25" borderId="0" xfId="0" applyNumberFormat="1" applyFont="1" applyFill="1" applyAlignment="1">
      <alignment horizontal="left" vertical="center" wrapText="1"/>
    </xf>
    <xf numFmtId="0" fontId="7" fillId="26" borderId="1" xfId="0" applyFont="1" applyFill="1" applyBorder="1" applyAlignment="1">
      <alignment horizontal="center" vertical="center" wrapText="1" readingOrder="1"/>
    </xf>
    <xf numFmtId="1" fontId="8" fillId="0" borderId="24" xfId="0" applyNumberFormat="1" applyFont="1" applyBorder="1" applyAlignment="1">
      <alignment horizontal="center" wrapText="1"/>
    </xf>
    <xf numFmtId="1" fontId="22" fillId="0" borderId="20" xfId="0" applyNumberFormat="1" applyFont="1" applyBorder="1" applyAlignment="1">
      <alignment horizontal="center" wrapText="1" indent="1"/>
    </xf>
    <xf numFmtId="1" fontId="22" fillId="0" borderId="24" xfId="0" applyNumberFormat="1" applyFont="1" applyBorder="1" applyAlignment="1">
      <alignment horizontal="center" wrapText="1"/>
    </xf>
    <xf numFmtId="1" fontId="8" fillId="0" borderId="49" xfId="0" applyNumberFormat="1" applyFont="1" applyBorder="1" applyAlignment="1">
      <alignment horizontal="center" wrapText="1" indent="1"/>
    </xf>
    <xf numFmtId="1" fontId="9" fillId="0" borderId="24" xfId="0" applyNumberFormat="1" applyFont="1" applyBorder="1" applyAlignment="1">
      <alignment horizontal="center" wrapText="1"/>
    </xf>
    <xf numFmtId="1" fontId="9" fillId="0" borderId="20" xfId="0" applyNumberFormat="1" applyFont="1" applyBorder="1" applyAlignment="1">
      <alignment horizontal="center" wrapText="1" indent="1"/>
    </xf>
    <xf numFmtId="0" fontId="23" fillId="0" borderId="0" xfId="0" applyFont="1"/>
    <xf numFmtId="0" fontId="24" fillId="0" borderId="31" xfId="0" applyFont="1" applyBorder="1" applyAlignment="1">
      <alignment horizontal="left" vertical="center" wrapText="1" readingOrder="1"/>
    </xf>
    <xf numFmtId="4" fontId="20" fillId="25" borderId="18" xfId="0" applyNumberFormat="1" applyFont="1" applyFill="1" applyBorder="1" applyAlignment="1">
      <alignment horizontal="center"/>
    </xf>
    <xf numFmtId="0" fontId="25" fillId="0" borderId="0" xfId="0" applyFont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/>
    <xf numFmtId="0" fontId="3" fillId="23" borderId="41" xfId="0" applyFont="1" applyFill="1" applyBorder="1" applyAlignment="1">
      <alignment wrapText="1"/>
    </xf>
    <xf numFmtId="0" fontId="3" fillId="23" borderId="40" xfId="0" applyFont="1" applyFill="1" applyBorder="1" applyAlignment="1">
      <alignment wrapText="1"/>
    </xf>
    <xf numFmtId="0" fontId="3" fillId="23" borderId="44" xfId="0" applyFont="1" applyFill="1" applyBorder="1" applyAlignment="1">
      <alignment wrapText="1"/>
    </xf>
    <xf numFmtId="0" fontId="28" fillId="0" borderId="22" xfId="1" applyFont="1" applyFill="1" applyAlignment="1">
      <alignment horizontal="left" vertical="center"/>
    </xf>
    <xf numFmtId="0" fontId="28" fillId="0" borderId="22" xfId="1" applyFont="1" applyFill="1" applyAlignment="1">
      <alignment horizontal="center" vertical="center"/>
    </xf>
    <xf numFmtId="1" fontId="28" fillId="0" borderId="22" xfId="1" applyNumberFormat="1" applyFont="1" applyFill="1" applyAlignment="1">
      <alignment horizontal="center" vertical="center"/>
    </xf>
    <xf numFmtId="0" fontId="10" fillId="0" borderId="16" xfId="0" applyFont="1" applyBorder="1" applyAlignment="1">
      <alignment horizontal="center" vertical="center" wrapText="1" readingOrder="1"/>
    </xf>
    <xf numFmtId="0" fontId="10" fillId="12" borderId="15" xfId="0" applyFont="1" applyFill="1" applyBorder="1" applyAlignment="1">
      <alignment horizontal="center" vertical="center" wrapText="1" readingOrder="1"/>
    </xf>
    <xf numFmtId="0" fontId="30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 readingOrder="1"/>
    </xf>
    <xf numFmtId="0" fontId="10" fillId="21" borderId="8" xfId="0" applyFont="1" applyFill="1" applyBorder="1" applyAlignment="1">
      <alignment horizontal="center" vertical="top" wrapText="1" readingOrder="1"/>
    </xf>
    <xf numFmtId="0" fontId="23" fillId="0" borderId="0" xfId="0" applyFont="1" applyAlignment="1">
      <alignment horizontal="center"/>
    </xf>
    <xf numFmtId="0" fontId="33" fillId="0" borderId="22" xfId="1" applyFont="1" applyFill="1" applyAlignment="1">
      <alignment horizontal="center" vertical="center"/>
    </xf>
    <xf numFmtId="0" fontId="34" fillId="0" borderId="0" xfId="1" applyFont="1" applyFill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35" fillId="0" borderId="0" xfId="0" applyFont="1"/>
    <xf numFmtId="16" fontId="5" fillId="0" borderId="0" xfId="0" applyNumberFormat="1" applyFont="1"/>
    <xf numFmtId="0" fontId="32" fillId="31" borderId="18" xfId="0" applyFont="1" applyFill="1" applyBorder="1"/>
    <xf numFmtId="0" fontId="20" fillId="0" borderId="18" xfId="0" applyFont="1" applyBorder="1"/>
    <xf numFmtId="0" fontId="2" fillId="0" borderId="39" xfId="0" applyFont="1" applyBorder="1"/>
    <xf numFmtId="0" fontId="32" fillId="25" borderId="0" xfId="0" applyFont="1" applyFill="1"/>
    <xf numFmtId="0" fontId="32" fillId="31" borderId="18" xfId="0" applyFont="1" applyFill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31" fillId="12" borderId="16" xfId="0" applyFont="1" applyFill="1" applyBorder="1" applyAlignment="1">
      <alignment horizontal="center" vertical="center" wrapText="1" readingOrder="1"/>
    </xf>
    <xf numFmtId="0" fontId="3" fillId="23" borderId="18" xfId="0" applyFont="1" applyFill="1" applyBorder="1"/>
    <xf numFmtId="0" fontId="4" fillId="0" borderId="39" xfId="0" applyFont="1" applyBorder="1"/>
    <xf numFmtId="0" fontId="21" fillId="0" borderId="40" xfId="0" applyFont="1" applyBorder="1"/>
    <xf numFmtId="0" fontId="2" fillId="0" borderId="40" xfId="0" applyFont="1" applyBorder="1"/>
    <xf numFmtId="0" fontId="4" fillId="0" borderId="40" xfId="0" applyFont="1" applyBorder="1"/>
    <xf numFmtId="0" fontId="26" fillId="0" borderId="40" xfId="0" applyFont="1" applyBorder="1"/>
    <xf numFmtId="0" fontId="3" fillId="22" borderId="39" xfId="0" applyFont="1" applyFill="1" applyBorder="1"/>
    <xf numFmtId="0" fontId="3" fillId="22" borderId="40" xfId="0" applyFont="1" applyFill="1" applyBorder="1"/>
    <xf numFmtId="0" fontId="27" fillId="0" borderId="50" xfId="0" applyFont="1" applyBorder="1"/>
    <xf numFmtId="0" fontId="27" fillId="0" borderId="0" xfId="0" applyFont="1"/>
    <xf numFmtId="0" fontId="3" fillId="24" borderId="0" xfId="0" applyFont="1" applyFill="1"/>
    <xf numFmtId="0" fontId="3" fillId="23" borderId="40" xfId="0" applyFont="1" applyFill="1" applyBorder="1"/>
    <xf numFmtId="0" fontId="3" fillId="23" borderId="41" xfId="0" applyFont="1" applyFill="1" applyBorder="1"/>
    <xf numFmtId="0" fontId="3" fillId="28" borderId="0" xfId="0" applyFont="1" applyFill="1"/>
    <xf numFmtId="0" fontId="26" fillId="0" borderId="39" xfId="0" applyFont="1" applyBorder="1"/>
    <xf numFmtId="0" fontId="3" fillId="22" borderId="43" xfId="0" applyFont="1" applyFill="1" applyBorder="1"/>
    <xf numFmtId="0" fontId="3" fillId="22" borderId="47" xfId="0" applyFont="1" applyFill="1" applyBorder="1"/>
    <xf numFmtId="0" fontId="4" fillId="0" borderId="48" xfId="0" applyFont="1" applyBorder="1"/>
    <xf numFmtId="0" fontId="3" fillId="22" borderId="48" xfId="0" applyFont="1" applyFill="1" applyBorder="1"/>
    <xf numFmtId="0" fontId="3" fillId="22" borderId="44" xfId="0" applyFont="1" applyFill="1" applyBorder="1"/>
    <xf numFmtId="0" fontId="3" fillId="22" borderId="54" xfId="0" applyFont="1" applyFill="1" applyBorder="1"/>
    <xf numFmtId="0" fontId="3" fillId="22" borderId="55" xfId="0" applyFont="1" applyFill="1" applyBorder="1"/>
    <xf numFmtId="0" fontId="3" fillId="0" borderId="18" xfId="0" applyFont="1" applyBorder="1"/>
    <xf numFmtId="0" fontId="4" fillId="0" borderId="41" xfId="0" applyFont="1" applyBorder="1"/>
    <xf numFmtId="0" fontId="3" fillId="0" borderId="39" xfId="0" applyFont="1" applyBorder="1"/>
    <xf numFmtId="0" fontId="3" fillId="22" borderId="52" xfId="0" applyFont="1" applyFill="1" applyBorder="1"/>
    <xf numFmtId="0" fontId="29" fillId="0" borderId="53" xfId="0" applyFont="1" applyBorder="1"/>
    <xf numFmtId="0" fontId="29" fillId="0" borderId="0" xfId="0" applyFont="1"/>
    <xf numFmtId="0" fontId="31" fillId="0" borderId="0" xfId="0" applyFont="1"/>
    <xf numFmtId="0" fontId="5" fillId="0" borderId="0" xfId="0" applyFont="1" applyAlignment="1">
      <alignment horizontal="center" wrapText="1"/>
    </xf>
    <xf numFmtId="1" fontId="36" fillId="15" borderId="8" xfId="0" applyNumberFormat="1" applyFont="1" applyFill="1" applyBorder="1" applyAlignment="1">
      <alignment horizontal="center" vertical="center" wrapText="1" readingOrder="1"/>
    </xf>
    <xf numFmtId="167" fontId="36" fillId="15" borderId="9" xfId="0" applyNumberFormat="1" applyFont="1" applyFill="1" applyBorder="1" applyAlignment="1">
      <alignment horizontal="center" vertical="center" wrapText="1" readingOrder="1"/>
    </xf>
    <xf numFmtId="0" fontId="36" fillId="14" borderId="21" xfId="0" applyFont="1" applyFill="1" applyBorder="1" applyAlignment="1">
      <alignment horizontal="center" vertical="center" wrapText="1" readingOrder="1"/>
    </xf>
    <xf numFmtId="0" fontId="36" fillId="14" borderId="23" xfId="0" applyFont="1" applyFill="1" applyBorder="1" applyAlignment="1">
      <alignment horizontal="center" vertical="center" wrapText="1" readingOrder="1"/>
    </xf>
    <xf numFmtId="0" fontId="36" fillId="15" borderId="21" xfId="0" applyFont="1" applyFill="1" applyBorder="1" applyAlignment="1">
      <alignment horizontal="center" vertical="center" wrapText="1" readingOrder="1"/>
    </xf>
    <xf numFmtId="0" fontId="36" fillId="15" borderId="23" xfId="0" applyFont="1" applyFill="1" applyBorder="1" applyAlignment="1">
      <alignment horizontal="center" vertical="center" wrapText="1" readingOrder="1"/>
    </xf>
    <xf numFmtId="1" fontId="36" fillId="17" borderId="14" xfId="0" applyNumberFormat="1" applyFont="1" applyFill="1" applyBorder="1" applyAlignment="1">
      <alignment horizontal="center" vertical="center" wrapText="1" readingOrder="1"/>
    </xf>
    <xf numFmtId="2" fontId="36" fillId="17" borderId="25" xfId="0" applyNumberFormat="1" applyFont="1" applyFill="1" applyBorder="1" applyAlignment="1">
      <alignment horizontal="center" vertical="center" wrapText="1" readingOrder="1"/>
    </xf>
    <xf numFmtId="0" fontId="36" fillId="18" borderId="11" xfId="0" applyFont="1" applyFill="1" applyBorder="1" applyAlignment="1">
      <alignment horizontal="center" vertical="center" wrapText="1" readingOrder="1"/>
    </xf>
    <xf numFmtId="2" fontId="36" fillId="18" borderId="27" xfId="0" applyNumberFormat="1" applyFont="1" applyFill="1" applyBorder="1" applyAlignment="1">
      <alignment horizontal="center" vertical="center" wrapText="1" readingOrder="1"/>
    </xf>
    <xf numFmtId="2" fontId="36" fillId="18" borderId="26" xfId="0" applyNumberFormat="1" applyFont="1" applyFill="1" applyBorder="1" applyAlignment="1">
      <alignment horizontal="center" vertical="center" wrapText="1" readingOrder="1"/>
    </xf>
    <xf numFmtId="0" fontId="36" fillId="21" borderId="11" xfId="0" applyFont="1" applyFill="1" applyBorder="1" applyAlignment="1">
      <alignment horizontal="center" vertical="center" wrapText="1" indent="1" readingOrder="1"/>
    </xf>
    <xf numFmtId="2" fontId="36" fillId="21" borderId="27" xfId="0" applyNumberFormat="1" applyFont="1" applyFill="1" applyBorder="1" applyAlignment="1">
      <alignment horizontal="center" vertical="center" wrapText="1" indent="1" readingOrder="1"/>
    </xf>
    <xf numFmtId="43" fontId="36" fillId="21" borderId="27" xfId="0" applyNumberFormat="1" applyFont="1" applyFill="1" applyBorder="1" applyAlignment="1">
      <alignment horizontal="center" vertical="center" wrapText="1" indent="1" readingOrder="1"/>
    </xf>
    <xf numFmtId="9" fontId="5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37" fillId="33" borderId="0" xfId="0" applyFont="1" applyFill="1"/>
    <xf numFmtId="0" fontId="37" fillId="32" borderId="0" xfId="0" applyFont="1" applyFill="1" applyAlignment="1">
      <alignment horizontal="left"/>
    </xf>
    <xf numFmtId="0" fontId="0" fillId="0" borderId="56" xfId="0" applyBorder="1" applyAlignment="1">
      <alignment horizontal="left"/>
    </xf>
    <xf numFmtId="0" fontId="37" fillId="32" borderId="0" xfId="0" applyFont="1" applyFill="1"/>
    <xf numFmtId="0" fontId="0" fillId="0" borderId="56" xfId="0" applyBorder="1"/>
    <xf numFmtId="9" fontId="5" fillId="0" borderId="0" xfId="3" applyFont="1" applyAlignment="1">
      <alignment horizontal="center"/>
    </xf>
    <xf numFmtId="0" fontId="35" fillId="33" borderId="0" xfId="0" applyFont="1" applyFill="1"/>
    <xf numFmtId="164" fontId="37" fillId="32" borderId="0" xfId="2" applyNumberFormat="1" applyFont="1" applyFill="1"/>
    <xf numFmtId="0" fontId="3" fillId="24" borderId="42" xfId="0" applyFont="1" applyFill="1" applyBorder="1"/>
    <xf numFmtId="0" fontId="3" fillId="24" borderId="51" xfId="0" applyFont="1" applyFill="1" applyBorder="1"/>
    <xf numFmtId="0" fontId="4" fillId="29" borderId="0" xfId="0" applyFont="1" applyFill="1"/>
    <xf numFmtId="0" fontId="4" fillId="30" borderId="0" xfId="0" applyFont="1" applyFill="1"/>
    <xf numFmtId="0" fontId="40" fillId="34" borderId="0" xfId="0" applyFont="1" applyFill="1"/>
    <xf numFmtId="0" fontId="40" fillId="34" borderId="57" xfId="0" applyFont="1" applyFill="1" applyBorder="1"/>
    <xf numFmtId="0" fontId="41" fillId="0" borderId="0" xfId="0" applyFont="1"/>
    <xf numFmtId="0" fontId="40" fillId="34" borderId="58" xfId="0" applyFont="1" applyFill="1" applyBorder="1"/>
    <xf numFmtId="0" fontId="41" fillId="34" borderId="0" xfId="0" applyFont="1" applyFill="1"/>
    <xf numFmtId="0" fontId="41" fillId="34" borderId="57" xfId="0" applyFont="1" applyFill="1" applyBorder="1"/>
    <xf numFmtId="1" fontId="0" fillId="0" borderId="0" xfId="0" applyNumberFormat="1"/>
    <xf numFmtId="1" fontId="0" fillId="0" borderId="0" xfId="0" applyNumberFormat="1" applyFont="1"/>
    <xf numFmtId="0" fontId="0" fillId="0" borderId="0" xfId="0" pivotButton="1"/>
    <xf numFmtId="0" fontId="35" fillId="32" borderId="0" xfId="0" applyFont="1" applyFill="1"/>
    <xf numFmtId="0" fontId="35" fillId="32" borderId="59" xfId="0" applyFont="1" applyFill="1" applyBorder="1"/>
    <xf numFmtId="0" fontId="35" fillId="32" borderId="56" xfId="0" applyFont="1" applyFill="1" applyBorder="1"/>
    <xf numFmtId="0" fontId="35" fillId="32" borderId="56" xfId="0" applyFont="1" applyFill="1" applyBorder="1" applyAlignment="1">
      <alignment horizontal="left"/>
    </xf>
    <xf numFmtId="0" fontId="35" fillId="32" borderId="0" xfId="0" applyFont="1" applyFill="1" applyAlignment="1">
      <alignment horizontal="right"/>
    </xf>
    <xf numFmtId="0" fontId="0" fillId="0" borderId="0" xfId="0" applyNumberFormat="1"/>
    <xf numFmtId="0" fontId="35" fillId="35" borderId="60" xfId="0" applyFont="1" applyFill="1" applyBorder="1"/>
    <xf numFmtId="0" fontId="35" fillId="35" borderId="60" xfId="0" applyFont="1" applyFill="1" applyBorder="1" applyAlignment="1">
      <alignment horizontal="left"/>
    </xf>
    <xf numFmtId="0" fontId="35" fillId="35" borderId="0" xfId="0" applyFont="1" applyFill="1" applyAlignment="1">
      <alignment vertical="center" wrapText="1"/>
    </xf>
    <xf numFmtId="0" fontId="35" fillId="35" borderId="0" xfId="0" applyFont="1" applyFill="1" applyAlignment="1">
      <alignment vertical="center"/>
    </xf>
    <xf numFmtId="0" fontId="35" fillId="35" borderId="0" xfId="0" applyFont="1" applyFill="1" applyAlignment="1">
      <alignment horizontal="center" vertical="center" wrapText="1"/>
    </xf>
    <xf numFmtId="0" fontId="45" fillId="36" borderId="61" xfId="0" applyFont="1" applyFill="1" applyBorder="1" applyAlignment="1">
      <alignment wrapText="1" readingOrder="1"/>
    </xf>
    <xf numFmtId="0" fontId="45" fillId="37" borderId="24" xfId="0" applyFont="1" applyFill="1" applyBorder="1" applyAlignment="1">
      <alignment wrapText="1" readingOrder="1"/>
    </xf>
    <xf numFmtId="0" fontId="45" fillId="38" borderId="62" xfId="0" applyFont="1" applyFill="1" applyBorder="1" applyAlignment="1">
      <alignment wrapText="1" readingOrder="1"/>
    </xf>
    <xf numFmtId="0" fontId="46" fillId="39" borderId="63" xfId="0" applyFont="1" applyFill="1" applyBorder="1" applyAlignment="1">
      <alignment wrapText="1" readingOrder="1"/>
    </xf>
    <xf numFmtId="0" fontId="46" fillId="39" borderId="64" xfId="0" applyFont="1" applyFill="1" applyBorder="1" applyAlignment="1">
      <alignment wrapText="1" readingOrder="1"/>
    </xf>
    <xf numFmtId="0" fontId="46" fillId="39" borderId="0" xfId="0" applyFont="1" applyFill="1" applyAlignment="1">
      <alignment wrapText="1" readingOrder="1"/>
    </xf>
    <xf numFmtId="0" fontId="45" fillId="38" borderId="65" xfId="0" applyFont="1" applyFill="1" applyBorder="1" applyAlignment="1">
      <alignment wrapText="1" readingOrder="1"/>
    </xf>
    <xf numFmtId="0" fontId="45" fillId="38" borderId="66" xfId="0" applyFont="1" applyFill="1" applyBorder="1" applyAlignment="1">
      <alignment wrapText="1" readingOrder="1"/>
    </xf>
    <xf numFmtId="0" fontId="45" fillId="38" borderId="0" xfId="0" applyFont="1" applyFill="1" applyAlignment="1">
      <alignment wrapText="1" readingOrder="1"/>
    </xf>
    <xf numFmtId="0" fontId="46" fillId="40" borderId="61" xfId="0" applyFont="1" applyFill="1" applyBorder="1" applyAlignment="1">
      <alignment wrapText="1" readingOrder="1"/>
    </xf>
    <xf numFmtId="0" fontId="47" fillId="40" borderId="24" xfId="0" applyFont="1" applyFill="1" applyBorder="1" applyAlignment="1">
      <alignment wrapText="1" readingOrder="1"/>
    </xf>
    <xf numFmtId="0" fontId="47" fillId="14" borderId="62" xfId="0" applyFont="1" applyFill="1" applyBorder="1" applyAlignment="1">
      <alignment wrapText="1" readingOrder="1"/>
    </xf>
    <xf numFmtId="0" fontId="47" fillId="41" borderId="63" xfId="0" applyFont="1" applyFill="1" applyBorder="1" applyAlignment="1">
      <alignment wrapText="1" readingOrder="1"/>
    </xf>
    <xf numFmtId="0" fontId="47" fillId="41" borderId="67" xfId="0" applyFont="1" applyFill="1" applyBorder="1" applyAlignment="1">
      <alignment wrapText="1" readingOrder="1"/>
    </xf>
    <xf numFmtId="0" fontId="47" fillId="41" borderId="68" xfId="0" applyFont="1" applyFill="1" applyBorder="1" applyAlignment="1">
      <alignment wrapText="1" readingOrder="1"/>
    </xf>
    <xf numFmtId="0" fontId="47" fillId="14" borderId="0" xfId="0" applyFont="1" applyFill="1" applyAlignment="1">
      <alignment wrapText="1" readingOrder="1"/>
    </xf>
    <xf numFmtId="0" fontId="26" fillId="42" borderId="0" xfId="0" applyFont="1" applyFill="1" applyAlignment="1">
      <alignment wrapText="1"/>
    </xf>
    <xf numFmtId="0" fontId="4" fillId="42" borderId="0" xfId="0" applyFont="1" applyFill="1" applyAlignment="1">
      <alignment wrapText="1"/>
    </xf>
    <xf numFmtId="0" fontId="2" fillId="42" borderId="0" xfId="0" applyFont="1" applyFill="1"/>
    <xf numFmtId="0" fontId="46" fillId="0" borderId="61" xfId="0" applyFont="1" applyBorder="1" applyAlignment="1">
      <alignment wrapText="1" readingOrder="1"/>
    </xf>
    <xf numFmtId="0" fontId="47" fillId="0" borderId="24" xfId="0" applyFont="1" applyBorder="1" applyAlignment="1">
      <alignment wrapText="1" readingOrder="1"/>
    </xf>
    <xf numFmtId="0" fontId="47" fillId="0" borderId="62" xfId="0" applyFont="1" applyBorder="1" applyAlignment="1">
      <alignment wrapText="1" readingOrder="1"/>
    </xf>
    <xf numFmtId="0" fontId="47" fillId="0" borderId="63" xfId="0" applyFont="1" applyBorder="1" applyAlignment="1">
      <alignment wrapText="1" readingOrder="1"/>
    </xf>
    <xf numFmtId="0" fontId="47" fillId="0" borderId="69" xfId="0" applyFont="1" applyBorder="1" applyAlignment="1">
      <alignment wrapText="1" readingOrder="1"/>
    </xf>
    <xf numFmtId="0" fontId="47" fillId="0" borderId="0" xfId="0" applyFont="1" applyAlignment="1">
      <alignment wrapText="1" readingOrder="1"/>
    </xf>
    <xf numFmtId="0" fontId="4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6" fillId="40" borderId="24" xfId="0" applyFont="1" applyFill="1" applyBorder="1" applyAlignment="1">
      <alignment wrapText="1" readingOrder="1"/>
    </xf>
    <xf numFmtId="0" fontId="46" fillId="14" borderId="62" xfId="0" applyFont="1" applyFill="1" applyBorder="1" applyAlignment="1">
      <alignment wrapText="1" readingOrder="1"/>
    </xf>
    <xf numFmtId="0" fontId="46" fillId="41" borderId="63" xfId="0" applyFont="1" applyFill="1" applyBorder="1" applyAlignment="1">
      <alignment wrapText="1" readingOrder="1"/>
    </xf>
    <xf numFmtId="0" fontId="46" fillId="41" borderId="69" xfId="0" applyFont="1" applyFill="1" applyBorder="1" applyAlignment="1">
      <alignment wrapText="1" readingOrder="1"/>
    </xf>
    <xf numFmtId="0" fontId="46" fillId="14" borderId="0" xfId="0" applyFont="1" applyFill="1" applyAlignment="1">
      <alignment wrapText="1" readingOrder="1"/>
    </xf>
    <xf numFmtId="0" fontId="46" fillId="14" borderId="0" xfId="0" applyFont="1" applyFill="1" applyAlignment="1">
      <alignment wrapText="1"/>
    </xf>
    <xf numFmtId="0" fontId="3" fillId="42" borderId="0" xfId="0" applyFont="1" applyFill="1" applyAlignment="1">
      <alignment wrapText="1"/>
    </xf>
    <xf numFmtId="0" fontId="46" fillId="39" borderId="70" xfId="0" applyFont="1" applyFill="1" applyBorder="1" applyAlignment="1">
      <alignment wrapText="1" readingOrder="1"/>
    </xf>
    <xf numFmtId="3" fontId="47" fillId="0" borderId="0" xfId="0" applyNumberFormat="1" applyFont="1" applyAlignment="1">
      <alignment wrapText="1"/>
    </xf>
    <xf numFmtId="0" fontId="2" fillId="28" borderId="0" xfId="0" applyFont="1" applyFill="1"/>
    <xf numFmtId="0" fontId="46" fillId="40" borderId="71" xfId="0" applyFont="1" applyFill="1" applyBorder="1" applyAlignment="1">
      <alignment wrapText="1" readingOrder="1"/>
    </xf>
    <xf numFmtId="0" fontId="3" fillId="0" borderId="72" xfId="0" applyFont="1" applyBorder="1" applyAlignment="1">
      <alignment wrapText="1" readingOrder="1"/>
    </xf>
    <xf numFmtId="0" fontId="3" fillId="0" borderId="73" xfId="0" applyFont="1" applyBorder="1" applyAlignment="1">
      <alignment wrapText="1" readingOrder="1"/>
    </xf>
    <xf numFmtId="0" fontId="3" fillId="0" borderId="74" xfId="0" applyFont="1" applyBorder="1" applyAlignment="1">
      <alignment wrapText="1" readingOrder="1"/>
    </xf>
    <xf numFmtId="0" fontId="43" fillId="0" borderId="72" xfId="0" applyFont="1" applyBorder="1" applyAlignment="1">
      <alignment wrapText="1" readingOrder="1"/>
    </xf>
    <xf numFmtId="0" fontId="43" fillId="0" borderId="73" xfId="0" applyFont="1" applyBorder="1" applyAlignment="1">
      <alignment wrapText="1" readingOrder="1"/>
    </xf>
    <xf numFmtId="0" fontId="42" fillId="0" borderId="75" xfId="0" applyFont="1" applyBorder="1" applyAlignment="1">
      <alignment wrapText="1"/>
    </xf>
    <xf numFmtId="0" fontId="44" fillId="0" borderId="72" xfId="0" applyFont="1" applyBorder="1"/>
    <xf numFmtId="0" fontId="44" fillId="0" borderId="73" xfId="0" applyFont="1" applyBorder="1"/>
    <xf numFmtId="0" fontId="44" fillId="0" borderId="76" xfId="0" applyFont="1" applyBorder="1"/>
    <xf numFmtId="0" fontId="2" fillId="0" borderId="73" xfId="0" applyFont="1" applyBorder="1"/>
    <xf numFmtId="0" fontId="0" fillId="0" borderId="74" xfId="0" applyBorder="1"/>
    <xf numFmtId="16" fontId="0" fillId="0" borderId="0" xfId="0" applyNumberFormat="1"/>
    <xf numFmtId="1" fontId="39" fillId="0" borderId="0" xfId="0" applyNumberFormat="1" applyFont="1"/>
    <xf numFmtId="0" fontId="39" fillId="0" borderId="0" xfId="0" applyFont="1"/>
    <xf numFmtId="0" fontId="48" fillId="0" borderId="0" xfId="0" applyFont="1"/>
    <xf numFmtId="0" fontId="49" fillId="0" borderId="0" xfId="0" applyFont="1"/>
  </cellXfs>
  <cellStyles count="4">
    <cellStyle name="Millares" xfId="2" builtinId="3"/>
    <cellStyle name="Normal" xfId="0" builtinId="0"/>
    <cellStyle name="Porcentaje" xfId="3" builtinId="5"/>
    <cellStyle name="Salida" xfId="1" builtinId="21"/>
  </cellStyles>
  <dxfs count="77"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relativeIndent="-1" justifyLastLine="0" shrinkToFit="0" readingOrder="0"/>
      <border diagonalUp="0" diagonalDown="0">
        <left style="medium">
          <color theme="8" tint="0.39994506668294322"/>
        </left>
        <right style="medium">
          <color rgb="FF8EAADB"/>
        </right>
        <top style="medium">
          <color theme="8" tint="0.39994506668294322"/>
        </top>
        <bottom style="medium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relativeIndent="-1" justifyLastLine="0" shrinkToFit="0" readingOrder="0"/>
      <border diagonalUp="0" diagonalDown="0">
        <left style="medium">
          <color theme="8" tint="0.39994506668294322"/>
        </left>
        <right style="medium">
          <color rgb="FF8EAADB"/>
        </right>
        <top style="medium">
          <color theme="8" tint="0.39994506668294322"/>
        </top>
        <bottom style="medium">
          <color theme="8" tint="0.399945066682943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3F3F3F"/>
        <name val="Calibri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z val="12"/>
        <name val="Calibri"/>
        <scheme val="minor"/>
      </font>
    </dxf>
    <dxf>
      <font>
        <sz val="12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</dxf>
    <dxf>
      <font>
        <b val="0"/>
        <sz val="12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outline="0">
        <left style="thin">
          <color theme="4"/>
        </left>
        <right style="medium">
          <color rgb="FF9CC2E5"/>
        </right>
      </border>
    </dxf>
    <dxf>
      <font>
        <sz val="12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1"/>
      <border diagonalUp="0" diagonalDown="0">
        <left style="medium">
          <color rgb="FF9CC2E5"/>
        </left>
        <right style="medium">
          <color rgb="FF9CC2E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DEEAF6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/>
        <bottom/>
      </border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border outline="0">
        <top style="medium">
          <color rgb="FF5B9BD5"/>
        </top>
        <bottom style="medium">
          <color rgb="FF9CC2E5"/>
        </bottom>
      </border>
    </dxf>
    <dxf>
      <font>
        <sz val="12"/>
        <name val="Calibri"/>
        <scheme val="minor"/>
      </font>
      <fill>
        <patternFill patternType="none"/>
      </fill>
    </dxf>
    <dxf>
      <border outline="0">
        <bottom style="medium">
          <color rgb="FF5B9BD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numFmt numFmtId="2" formatCode="0.00"/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b/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sz val="12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0" formatCode="General"/>
      <fill>
        <patternFill patternType="none"/>
      </fill>
      <alignment horizontal="center" vertical="bottom" textRotation="0" wrapText="0" indent="0" justifyLastLine="0" shrinkToFit="0" readingOrder="0"/>
      <border diagonalUp="0" diagonalDown="0" outline="0">
        <left style="medium">
          <color rgb="FF9BC2E6"/>
        </left>
        <right style="medium">
          <color rgb="FF9BC2E6"/>
        </right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/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alignment horizontal="center" vertical="bottom" textRotation="0" wrapText="1" indent="0" justifyLastLine="0" shrinkToFit="0" readingOrder="0"/>
      <border diagonalUp="0" diagonalDown="0" outline="0">
        <left/>
        <right/>
        <top/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 style="medium">
          <color rgb="FF9BC2E6"/>
        </right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/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numFmt numFmtId="1" formatCode="0"/>
      <fill>
        <patternFill patternType="none"/>
      </fill>
      <alignment horizontal="center" vertical="bottom" textRotation="0" wrapText="1" indent="1" justifyLastLine="0" shrinkToFit="0" readingOrder="0"/>
      <border diagonalUp="0" diagonalDown="0">
        <left/>
        <right/>
        <top style="medium">
          <color rgb="FF9BC2E6"/>
        </top>
        <bottom style="medium">
          <color rgb="FF9BC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left" vertical="center" textRotation="0" wrapText="1" indent="0" justifyLastLine="0" shrinkToFit="0" readingOrder="0"/>
      <border diagonalUp="0" diagonalDown="0" outline="0">
        <left style="medium">
          <color theme="8" tint="0.39994506668294322"/>
        </left>
        <right/>
        <top style="medium">
          <color theme="8" tint="0.39994506668294322"/>
        </top>
        <bottom style="medium">
          <color theme="8" tint="0.399945066682943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/>
      </fill>
      <alignment horizontal="center" vertical="bottom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1"/>
    </dxf>
    <dxf>
      <font>
        <sz val="12"/>
        <name val="Calibri"/>
        <scheme val="minor"/>
      </font>
      <fill>
        <patternFill patternType="none"/>
      </fill>
    </dxf>
    <dxf>
      <font>
        <sz val="12"/>
        <color rgb="FF000000"/>
        <name val="Calibri"/>
        <scheme val="minor"/>
      </font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fill>
        <patternFill patternType="none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sz val="12"/>
        <name val="Calibri"/>
        <scheme val="minor"/>
      </font>
      <fill>
        <patternFill patternType="none"/>
      </fill>
    </dxf>
    <dxf>
      <font>
        <sz val="12"/>
        <color theme="0"/>
        <name val="Calibri"/>
        <scheme val="minor"/>
      </font>
      <fill>
        <patternFill patternType="none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b="1"/>
              <a:t>Ingreso de Expedientes por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Ingresado!$M$33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Ingresado!$M$34:$M$36</c:f>
            </c:numRef>
          </c:val>
          <c:extLst>
            <c:ext xmlns:c16="http://schemas.microsoft.com/office/drawing/2014/chart" uri="{C3380CC4-5D6E-409C-BE32-E72D297353CC}">
              <c16:uniqueId val="{00000000-2C0B-46A9-A958-F9FFBF30F8F0}"/>
            </c:ext>
          </c:extLst>
        </c:ser>
        <c:ser>
          <c:idx val="1"/>
          <c:order val="1"/>
          <c:tx>
            <c:strRef>
              <c:f>Ingresado!$N$33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Ingresado!$N$34:$N$36</c:f>
            </c:numRef>
          </c:val>
          <c:extLst>
            <c:ext xmlns:c16="http://schemas.microsoft.com/office/drawing/2014/chart" uri="{C3380CC4-5D6E-409C-BE32-E72D297353CC}">
              <c16:uniqueId val="{00000001-2C0B-46A9-A958-F9FFBF30F8F0}"/>
            </c:ext>
          </c:extLst>
        </c:ser>
        <c:ser>
          <c:idx val="2"/>
          <c:order val="2"/>
          <c:tx>
            <c:strRef>
              <c:f>Ingresado!$O$33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Ingresado!$O$34:$O$36</c:f>
            </c:numRef>
          </c:val>
          <c:extLst>
            <c:ext xmlns:c16="http://schemas.microsoft.com/office/drawing/2014/chart" uri="{C3380CC4-5D6E-409C-BE32-E72D297353CC}">
              <c16:uniqueId val="{00000002-2C0B-46A9-A958-F9FFBF30F8F0}"/>
            </c:ext>
          </c:extLst>
        </c:ser>
        <c:ser>
          <c:idx val="3"/>
          <c:order val="3"/>
          <c:tx>
            <c:strRef>
              <c:f>Ingresado!$P$33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Ingresado!$P$34:$P$36</c:f>
            </c:numRef>
          </c:val>
          <c:extLst>
            <c:ext xmlns:c16="http://schemas.microsoft.com/office/drawing/2014/chart" uri="{C3380CC4-5D6E-409C-BE32-E72D297353CC}">
              <c16:uniqueId val="{00000003-2C0B-46A9-A958-F9FFBF30F8F0}"/>
            </c:ext>
          </c:extLst>
        </c:ser>
        <c:ser>
          <c:idx val="4"/>
          <c:order val="4"/>
          <c:tx>
            <c:strRef>
              <c:f>Ingresado!$Q$33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Ingresado!$Q$34:$Q$36</c:f>
            </c:numRef>
          </c:val>
          <c:extLst>
            <c:ext xmlns:c16="http://schemas.microsoft.com/office/drawing/2014/chart" uri="{C3380CC4-5D6E-409C-BE32-E72D297353CC}">
              <c16:uniqueId val="{00000004-2C0B-46A9-A958-F9FFBF30F8F0}"/>
            </c:ext>
          </c:extLst>
        </c:ser>
        <c:ser>
          <c:idx val="5"/>
          <c:order val="5"/>
          <c:tx>
            <c:strRef>
              <c:f>Ingresado!$R$33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Ingresado!$R$34:$R$36</c:f>
            </c:numRef>
          </c:val>
          <c:extLst>
            <c:ext xmlns:c16="http://schemas.microsoft.com/office/drawing/2014/chart" uri="{C3380CC4-5D6E-409C-BE32-E72D297353CC}">
              <c16:uniqueId val="{00000005-2C0B-46A9-A958-F9FFBF30F8F0}"/>
            </c:ext>
          </c:extLst>
        </c:ser>
        <c:ser>
          <c:idx val="6"/>
          <c:order val="6"/>
          <c:tx>
            <c:strRef>
              <c:f>Ingresado!$S$33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Ingresado!$S$34:$S$36</c:f>
            </c:numRef>
          </c:val>
          <c:extLst>
            <c:ext xmlns:c16="http://schemas.microsoft.com/office/drawing/2014/chart" uri="{C3380CC4-5D6E-409C-BE32-E72D297353CC}">
              <c16:uniqueId val="{00000006-2C0B-46A9-A958-F9FFBF30F8F0}"/>
            </c:ext>
          </c:extLst>
        </c:ser>
        <c:ser>
          <c:idx val="7"/>
          <c:order val="7"/>
          <c:tx>
            <c:strRef>
              <c:f>Ingresado!$T$33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Ingresado!$T$34:$T$36</c:f>
            </c:numRef>
          </c:val>
          <c:extLst>
            <c:ext xmlns:c16="http://schemas.microsoft.com/office/drawing/2014/chart" uri="{C3380CC4-5D6E-409C-BE32-E72D297353CC}">
              <c16:uniqueId val="{00000007-2C0B-46A9-A958-F9FFBF30F8F0}"/>
            </c:ext>
          </c:extLst>
        </c:ser>
        <c:ser>
          <c:idx val="8"/>
          <c:order val="8"/>
          <c:tx>
            <c:strRef>
              <c:f>Ingresado!$U$33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Ingresado!$U$34:$U$36</c:f>
            </c:numRef>
          </c:val>
          <c:extLst>
            <c:ext xmlns:c16="http://schemas.microsoft.com/office/drawing/2014/chart" uri="{C3380CC4-5D6E-409C-BE32-E72D297353CC}">
              <c16:uniqueId val="{00000008-2C0B-46A9-A958-F9FFBF30F8F0}"/>
            </c:ext>
          </c:extLst>
        </c:ser>
        <c:ser>
          <c:idx val="9"/>
          <c:order val="9"/>
          <c:tx>
            <c:strRef>
              <c:f>Ingresado!$V$33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Ingresado!$V$34:$V$36</c:f>
              <c:numCache>
                <c:formatCode>General</c:formatCode>
                <c:ptCount val="3"/>
                <c:pt idx="0">
                  <c:v>3142</c:v>
                </c:pt>
                <c:pt idx="1">
                  <c:v>223</c:v>
                </c:pt>
                <c:pt idx="2" formatCode="0">
                  <c:v>1261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C0B-46A9-A958-F9FFBF30F8F0}"/>
            </c:ext>
          </c:extLst>
        </c:ser>
        <c:ser>
          <c:idx val="10"/>
          <c:order val="10"/>
          <c:tx>
            <c:strRef>
              <c:f>Ingresado!$W$33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Ingresado!$W$34:$W$36</c:f>
              <c:numCache>
                <c:formatCode>General</c:formatCode>
                <c:ptCount val="3"/>
                <c:pt idx="0">
                  <c:v>2880</c:v>
                </c:pt>
                <c:pt idx="1">
                  <c:v>702</c:v>
                </c:pt>
                <c:pt idx="2" formatCode="0">
                  <c:v>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C0B-46A9-A958-F9FFBF30F8F0}"/>
            </c:ext>
          </c:extLst>
        </c:ser>
        <c:ser>
          <c:idx val="11"/>
          <c:order val="11"/>
          <c:tx>
            <c:strRef>
              <c:f>Ingresado!$X$33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Ingresado!$L$34:$L$36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Ingresado!$X$34:$X$36</c:f>
              <c:numCache>
                <c:formatCode>General</c:formatCode>
                <c:ptCount val="3"/>
                <c:pt idx="0">
                  <c:v>4762</c:v>
                </c:pt>
                <c:pt idx="1">
                  <c:v>1034</c:v>
                </c:pt>
                <c:pt idx="2" formatCode="0">
                  <c:v>1809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C0B-46A9-A958-F9FFBF30F8F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7062847"/>
        <c:axId val="1317063263"/>
      </c:barChart>
      <c:catAx>
        <c:axId val="131706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63263"/>
        <c:crosses val="autoZero"/>
        <c:auto val="1"/>
        <c:lblAlgn val="ctr"/>
        <c:lblOffset val="100"/>
        <c:noMultiLvlLbl val="0"/>
      </c:catAx>
      <c:valAx>
        <c:axId val="131706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1706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b="1"/>
              <a:t>Ingreso de reclamos por años</a:t>
            </a:r>
          </a:p>
        </c:rich>
      </c:tx>
      <c:layout>
        <c:manualLayout>
          <c:xMode val="edge"/>
          <c:yMode val="edge"/>
          <c:x val="0.2691388888888888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Ingresado!$L$34</c:f>
              <c:strCache>
                <c:ptCount val="1"/>
                <c:pt idx="0">
                  <c:v>MARÍTIMA DEL CALLAO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Ingresado!$M$33:$X$33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Ingresado!$M$34:$X$34</c:f>
              <c:numCache>
                <c:formatCode>General</c:formatCode>
                <c:ptCount val="3"/>
                <c:pt idx="0">
                  <c:v>3142</c:v>
                </c:pt>
                <c:pt idx="1">
                  <c:v>2880</c:v>
                </c:pt>
                <c:pt idx="2">
                  <c:v>4762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F-42B8-8624-CFEBAF650CF8}"/>
            </c:ext>
          </c:extLst>
        </c:ser>
        <c:ser>
          <c:idx val="1"/>
          <c:order val="1"/>
          <c:tx>
            <c:strRef>
              <c:f>Ingresado!$L$35</c:f>
              <c:strCache>
                <c:ptCount val="1"/>
                <c:pt idx="0">
                  <c:v>INCA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Ingresado!$M$33:$X$33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Ingresado!$M$35:$X$35</c:f>
              <c:numCache>
                <c:formatCode>General</c:formatCode>
                <c:ptCount val="3"/>
                <c:pt idx="0">
                  <c:v>223</c:v>
                </c:pt>
                <c:pt idx="1">
                  <c:v>702</c:v>
                </c:pt>
                <c:pt idx="2">
                  <c:v>1034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AF-42B8-8624-CFEBAF650CF8}"/>
            </c:ext>
          </c:extLst>
        </c:ser>
        <c:ser>
          <c:idx val="2"/>
          <c:order val="2"/>
          <c:tx>
            <c:strRef>
              <c:f>Ingresado!$L$36</c:f>
              <c:strCache>
                <c:ptCount val="1"/>
                <c:pt idx="0">
                  <c:v>OTRAS ADUANAS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Ingresado!$M$33:$X$33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Ingresado!$M$36:$X$36</c:f>
              <c:numCache>
                <c:formatCode>0</c:formatCode>
                <c:ptCount val="3"/>
                <c:pt idx="0">
                  <c:v>1261</c:v>
                </c:pt>
                <c:pt idx="1">
                  <c:v>1611</c:v>
                </c:pt>
                <c:pt idx="2">
                  <c:v>1809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AF-42B8-8624-CFEBAF650C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83099696"/>
        <c:axId val="483106768"/>
      </c:barChart>
      <c:catAx>
        <c:axId val="48309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83106768"/>
        <c:crosses val="autoZero"/>
        <c:auto val="1"/>
        <c:lblAlgn val="ctr"/>
        <c:lblOffset val="100"/>
        <c:noMultiLvlLbl val="0"/>
      </c:catAx>
      <c:valAx>
        <c:axId val="48310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8309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 Ingresos por Valor o  Dcto reclamado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'Ingresado x Por dcto '!$C$37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'!$C$38:$C$40</c:f>
            </c:numRef>
          </c:val>
          <c:extLst>
            <c:ext xmlns:c16="http://schemas.microsoft.com/office/drawing/2014/chart" uri="{C3380CC4-5D6E-409C-BE32-E72D297353CC}">
              <c16:uniqueId val="{00000000-5170-4EAD-9092-6CD2F4FA3173}"/>
            </c:ext>
          </c:extLst>
        </c:ser>
        <c:ser>
          <c:idx val="1"/>
          <c:order val="1"/>
          <c:tx>
            <c:strRef>
              <c:f>'Ingresado x Por dcto '!$D$37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'!$D$38:$D$40</c:f>
            </c:numRef>
          </c:val>
          <c:extLst>
            <c:ext xmlns:c16="http://schemas.microsoft.com/office/drawing/2014/chart" uri="{C3380CC4-5D6E-409C-BE32-E72D297353CC}">
              <c16:uniqueId val="{00000001-5170-4EAD-9092-6CD2F4FA3173}"/>
            </c:ext>
          </c:extLst>
        </c:ser>
        <c:ser>
          <c:idx val="2"/>
          <c:order val="2"/>
          <c:tx>
            <c:strRef>
              <c:f>'Ingresado x Por dcto '!$E$37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'!$E$38:$E$40</c:f>
            </c:numRef>
          </c:val>
          <c:extLst>
            <c:ext xmlns:c16="http://schemas.microsoft.com/office/drawing/2014/chart" uri="{C3380CC4-5D6E-409C-BE32-E72D297353CC}">
              <c16:uniqueId val="{00000002-5170-4EAD-9092-6CD2F4FA3173}"/>
            </c:ext>
          </c:extLst>
        </c:ser>
        <c:ser>
          <c:idx val="3"/>
          <c:order val="3"/>
          <c:tx>
            <c:strRef>
              <c:f>'Ingresado x Por dcto '!$F$37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'!$F$38:$F$40</c:f>
            </c:numRef>
          </c:val>
          <c:extLst>
            <c:ext xmlns:c16="http://schemas.microsoft.com/office/drawing/2014/chart" uri="{C3380CC4-5D6E-409C-BE32-E72D297353CC}">
              <c16:uniqueId val="{00000004-5170-4EAD-9092-6CD2F4FA3173}"/>
            </c:ext>
          </c:extLst>
        </c:ser>
        <c:ser>
          <c:idx val="4"/>
          <c:order val="4"/>
          <c:tx>
            <c:strRef>
              <c:f>'Ingresado x Por dcto '!$G$37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'!$G$38:$G$40</c:f>
            </c:numRef>
          </c:val>
          <c:extLst>
            <c:ext xmlns:c16="http://schemas.microsoft.com/office/drawing/2014/chart" uri="{C3380CC4-5D6E-409C-BE32-E72D297353CC}">
              <c16:uniqueId val="{00000005-5170-4EAD-9092-6CD2F4FA3173}"/>
            </c:ext>
          </c:extLst>
        </c:ser>
        <c:ser>
          <c:idx val="5"/>
          <c:order val="5"/>
          <c:tx>
            <c:strRef>
              <c:f>'Ingresado x Por dcto '!$H$37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'!$H$38:$H$40</c:f>
            </c:numRef>
          </c:val>
          <c:extLst>
            <c:ext xmlns:c16="http://schemas.microsoft.com/office/drawing/2014/chart" uri="{C3380CC4-5D6E-409C-BE32-E72D297353CC}">
              <c16:uniqueId val="{00000006-5170-4EAD-9092-6CD2F4FA3173}"/>
            </c:ext>
          </c:extLst>
        </c:ser>
        <c:ser>
          <c:idx val="6"/>
          <c:order val="6"/>
          <c:tx>
            <c:strRef>
              <c:f>'Ingresado x Por dcto '!$I$37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'!$I$38:$I$40</c:f>
            </c:numRef>
          </c:val>
          <c:extLst>
            <c:ext xmlns:c16="http://schemas.microsoft.com/office/drawing/2014/chart" uri="{C3380CC4-5D6E-409C-BE32-E72D297353CC}">
              <c16:uniqueId val="{00000007-5170-4EAD-9092-6CD2F4FA3173}"/>
            </c:ext>
          </c:extLst>
        </c:ser>
        <c:ser>
          <c:idx val="7"/>
          <c:order val="7"/>
          <c:tx>
            <c:strRef>
              <c:f>'Ingresado x Por dcto '!$J$37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'!$J$38:$J$40</c:f>
            </c:numRef>
          </c:val>
          <c:extLst>
            <c:ext xmlns:c16="http://schemas.microsoft.com/office/drawing/2014/chart" uri="{C3380CC4-5D6E-409C-BE32-E72D297353CC}">
              <c16:uniqueId val="{00000008-5170-4EAD-9092-6CD2F4FA3173}"/>
            </c:ext>
          </c:extLst>
        </c:ser>
        <c:ser>
          <c:idx val="8"/>
          <c:order val="8"/>
          <c:tx>
            <c:strRef>
              <c:f>'Ingresado x Por dcto '!$K$37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3.4875922199865864E-2"/>
                  <c:y val="-8.4875562720133283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170-4EAD-9092-6CD2F4FA3173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'!$K$38:$K$40</c:f>
              <c:numCache>
                <c:formatCode>General</c:formatCode>
                <c:ptCount val="3"/>
                <c:pt idx="0">
                  <c:v>1982</c:v>
                </c:pt>
                <c:pt idx="1">
                  <c:v>1000</c:v>
                </c:pt>
                <c:pt idx="2">
                  <c:v>1343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170-4EAD-9092-6CD2F4FA3173}"/>
            </c:ext>
          </c:extLst>
        </c:ser>
        <c:ser>
          <c:idx val="9"/>
          <c:order val="9"/>
          <c:tx>
            <c:strRef>
              <c:f>'Ingresado x Por dcto '!$L$37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877934272300472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170-4EAD-9092-6CD2F4FA3173}"/>
                </c:ext>
              </c:extLst>
            </c:dLbl>
            <c:dLbl>
              <c:idx val="1"/>
              <c:layout>
                <c:manualLayout>
                  <c:x val="-1.3413816230717737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170-4EAD-9092-6CD2F4FA3173}"/>
                </c:ext>
              </c:extLst>
            </c:dLbl>
            <c:dLbl>
              <c:idx val="2"/>
              <c:layout>
                <c:manualLayout>
                  <c:x val="-1.341381623071764E-2"/>
                  <c:y val="-2.314814814814823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170-4EAD-9092-6CD2F4FA3173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'!$L$38:$L$40</c:f>
              <c:numCache>
                <c:formatCode>General</c:formatCode>
                <c:ptCount val="3"/>
                <c:pt idx="0">
                  <c:v>3602</c:v>
                </c:pt>
                <c:pt idx="1">
                  <c:v>2109</c:v>
                </c:pt>
                <c:pt idx="2">
                  <c:v>1654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170-4EAD-9092-6CD2F4FA3173}"/>
            </c:ext>
          </c:extLst>
        </c:ser>
        <c:ser>
          <c:idx val="10"/>
          <c:order val="10"/>
          <c:tx>
            <c:strRef>
              <c:f>'Ingresado x Por dcto '!$M$37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0731052984574111E-2"/>
                  <c:y val="-1.851851851851851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170-4EAD-9092-6CD2F4FA3173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'!$M$38:$M$40</c:f>
              <c:numCache>
                <c:formatCode>General</c:formatCode>
                <c:ptCount val="3"/>
                <c:pt idx="0">
                  <c:v>3047</c:v>
                </c:pt>
                <c:pt idx="1">
                  <c:v>1576</c:v>
                </c:pt>
                <c:pt idx="2">
                  <c:v>2396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170-4EAD-9092-6CD2F4FA3173}"/>
            </c:ext>
          </c:extLst>
        </c:ser>
        <c:ser>
          <c:idx val="11"/>
          <c:order val="11"/>
          <c:tx>
            <c:strRef>
              <c:f>'Ingresado x Por dcto '!$N$37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2.1462105969148222E-2"/>
                  <c:y val="4.6296296296296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170-4EAD-9092-6CD2F4FA3173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'Ingresado x Por dcto '!$B$38:$B$40</c:f>
              <c:strCache>
                <c:ptCount val="3"/>
                <c:pt idx="0">
                  <c:v>MARÍTIMA DEL CALLAO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'Ingresado x Por dcto '!$N$38:$N$40</c:f>
              <c:numCache>
                <c:formatCode>General</c:formatCode>
                <c:ptCount val="3"/>
                <c:pt idx="0">
                  <c:v>4930</c:v>
                </c:pt>
                <c:pt idx="1">
                  <c:v>6934</c:v>
                </c:pt>
                <c:pt idx="2">
                  <c:v>2071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170-4EAD-9092-6CD2F4FA31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6451263"/>
        <c:axId val="1516452095"/>
      </c:barChart>
      <c:catAx>
        <c:axId val="151645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516452095"/>
        <c:crosses val="autoZero"/>
        <c:auto val="1"/>
        <c:lblAlgn val="ctr"/>
        <c:lblOffset val="100"/>
        <c:noMultiLvlLbl val="0"/>
      </c:catAx>
      <c:valAx>
        <c:axId val="151645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51645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RECLAMOS PENDIENTES DE ATENCION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Pendientes!$H$32</c:f>
              <c:strCache>
                <c:ptCount val="1"/>
                <c:pt idx="0">
                  <c:v>Admisibilidad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Pendientes!$G$33:$G$35</c:f>
              <c:strCache>
                <c:ptCount val="3"/>
                <c:pt idx="0">
                  <c:v>MARÍTIMA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Pendientes!$H$33:$H$35</c:f>
              <c:numCache>
                <c:formatCode>General</c:formatCode>
                <c:ptCount val="3"/>
                <c:pt idx="0">
                  <c:v>135</c:v>
                </c:pt>
                <c:pt idx="1">
                  <c:v>47</c:v>
                </c:pt>
                <c:pt idx="2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1-4929-AE4F-405CBF08B991}"/>
            </c:ext>
          </c:extLst>
        </c:ser>
        <c:ser>
          <c:idx val="1"/>
          <c:order val="1"/>
          <c:tx>
            <c:strRef>
              <c:f>Pendientes!$I$32</c:f>
              <c:strCache>
                <c:ptCount val="1"/>
                <c:pt idx="0">
                  <c:v>Fondo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Pendientes!$G$33:$G$35</c:f>
              <c:strCache>
                <c:ptCount val="3"/>
                <c:pt idx="0">
                  <c:v>MARÍTIMA</c:v>
                </c:pt>
                <c:pt idx="1">
                  <c:v>INCA</c:v>
                </c:pt>
                <c:pt idx="2">
                  <c:v>OTRAS ADUANAS</c:v>
                </c:pt>
              </c:strCache>
            </c:strRef>
          </c:cat>
          <c:val>
            <c:numRef>
              <c:f>Pendientes!$I$33:$I$35</c:f>
              <c:numCache>
                <c:formatCode>General</c:formatCode>
                <c:ptCount val="3"/>
                <c:pt idx="0">
                  <c:v>2219</c:v>
                </c:pt>
                <c:pt idx="1">
                  <c:v>721</c:v>
                </c:pt>
                <c:pt idx="2">
                  <c:v>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1-4929-AE4F-405CBF08B99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93919071"/>
        <c:axId val="1493919487"/>
      </c:barChart>
      <c:catAx>
        <c:axId val="14939190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493919487"/>
        <c:crosses val="autoZero"/>
        <c:auto val="1"/>
        <c:lblAlgn val="ctr"/>
        <c:lblOffset val="100"/>
        <c:noMultiLvlLbl val="0"/>
      </c:catAx>
      <c:valAx>
        <c:axId val="1493919487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49391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 b="1"/>
              <a:t>PRODUCCION POR AÑO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Pendientes!$D$54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Pendientes!$E$53:$H$53</c:f>
              <c:strCache>
                <c:ptCount val="4"/>
                <c:pt idx="0">
                  <c:v>DCCI</c:v>
                </c:pt>
                <c:pt idx="1">
                  <c:v>DCCII</c:v>
                </c:pt>
                <c:pt idx="2">
                  <c:v>DCP</c:v>
                </c:pt>
                <c:pt idx="3">
                  <c:v>DAP</c:v>
                </c:pt>
              </c:strCache>
            </c:strRef>
          </c:cat>
          <c:val>
            <c:numRef>
              <c:f>Pendientes!$E$54:$H$54</c:f>
              <c:numCache>
                <c:formatCode>General</c:formatCode>
                <c:ptCount val="4"/>
                <c:pt idx="0">
                  <c:v>4095</c:v>
                </c:pt>
                <c:pt idx="1">
                  <c:v>966</c:v>
                </c:pt>
                <c:pt idx="2">
                  <c:v>175</c:v>
                </c:pt>
                <c:pt idx="3">
                  <c:v>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8-4B0D-AB53-EEF3EA52B74A}"/>
            </c:ext>
          </c:extLst>
        </c:ser>
        <c:ser>
          <c:idx val="1"/>
          <c:order val="1"/>
          <c:tx>
            <c:strRef>
              <c:f>Pendientes!$D$55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Pendientes!$E$53:$H$53</c:f>
              <c:strCache>
                <c:ptCount val="4"/>
                <c:pt idx="0">
                  <c:v>DCCI</c:v>
                </c:pt>
                <c:pt idx="1">
                  <c:v>DCCII</c:v>
                </c:pt>
                <c:pt idx="2">
                  <c:v>DCP</c:v>
                </c:pt>
                <c:pt idx="3">
                  <c:v>DAP</c:v>
                </c:pt>
              </c:strCache>
            </c:strRef>
          </c:cat>
          <c:val>
            <c:numRef>
              <c:f>Pendientes!$E$55:$H$55</c:f>
              <c:numCache>
                <c:formatCode>General</c:formatCode>
                <c:ptCount val="4"/>
                <c:pt idx="0">
                  <c:v>2866</c:v>
                </c:pt>
                <c:pt idx="1">
                  <c:v>946</c:v>
                </c:pt>
                <c:pt idx="2">
                  <c:v>221</c:v>
                </c:pt>
                <c:pt idx="3">
                  <c:v>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98-4B0D-AB53-EEF3EA52B74A}"/>
            </c:ext>
          </c:extLst>
        </c:ser>
        <c:ser>
          <c:idx val="2"/>
          <c:order val="2"/>
          <c:tx>
            <c:strRef>
              <c:f>Pendientes!$D$56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419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Pendientes!$E$53:$H$53</c:f>
              <c:strCache>
                <c:ptCount val="4"/>
                <c:pt idx="0">
                  <c:v>DCCI</c:v>
                </c:pt>
                <c:pt idx="1">
                  <c:v>DCCII</c:v>
                </c:pt>
                <c:pt idx="2">
                  <c:v>DCP</c:v>
                </c:pt>
                <c:pt idx="3">
                  <c:v>DAP</c:v>
                </c:pt>
              </c:strCache>
            </c:strRef>
          </c:cat>
          <c:val>
            <c:numRef>
              <c:f>Pendientes!$E$56:$H$56</c:f>
              <c:numCache>
                <c:formatCode>General</c:formatCode>
                <c:ptCount val="4"/>
                <c:pt idx="0">
                  <c:v>2338</c:v>
                </c:pt>
                <c:pt idx="1">
                  <c:v>1092</c:v>
                </c:pt>
                <c:pt idx="2">
                  <c:v>768</c:v>
                </c:pt>
                <c:pt idx="3">
                  <c:v>1126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98-4B0D-AB53-EEF3EA52B7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99082992"/>
        <c:axId val="499086320"/>
      </c:barChart>
      <c:catAx>
        <c:axId val="49908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99086320"/>
        <c:crosses val="autoZero"/>
        <c:auto val="1"/>
        <c:lblAlgn val="ctr"/>
        <c:lblOffset val="100"/>
        <c:noMultiLvlLbl val="0"/>
      </c:catAx>
      <c:valAx>
        <c:axId val="49908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9908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</c:chart>
  <c:spPr>
    <a:gradFill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184150</xdr:colOff>
      <xdr:row>37</xdr:row>
      <xdr:rowOff>133350</xdr:rowOff>
    </xdr:from>
    <xdr:to>
      <xdr:col>11</xdr:col>
      <xdr:colOff>1708150</xdr:colOff>
      <xdr:row>52</xdr:row>
      <xdr:rowOff>50800</xdr:rowOff>
    </xdr:to>
    <xdr:graphicFrame macro="">
      <xdr:nvGraphicFramePr>
        <xdr:cNvPr id="4" name="Gráfico 2">
          <a:extLst>
            <a:ext uri="{FF2B5EF4-FFF2-40B4-BE49-F238E27FC236}">
              <a16:creationId xmlns:a16="http://schemas.microsoft.com/office/drawing/2014/main" id="{FF2FF0CE-C3C9-471F-BD60-EEE601D47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304800</xdr:colOff>
      <xdr:row>39</xdr:row>
      <xdr:rowOff>69850</xdr:rowOff>
    </xdr:from>
    <xdr:to>
      <xdr:col>26</xdr:col>
      <xdr:colOff>1638300</xdr:colOff>
      <xdr:row>53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11D6B3D-63D2-4F9C-9C61-319BC08DB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1273174</xdr:colOff>
      <xdr:row>36</xdr:row>
      <xdr:rowOff>165100</xdr:rowOff>
    </xdr:from>
    <xdr:to>
      <xdr:col>15</xdr:col>
      <xdr:colOff>590549</xdr:colOff>
      <xdr:row>51</xdr:row>
      <xdr:rowOff>146050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4B2592-F81D-4D60-935D-40129C328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29</xdr:row>
      <xdr:rowOff>76200</xdr:rowOff>
    </xdr:from>
    <xdr:to>
      <xdr:col>8</xdr:col>
      <xdr:colOff>447675</xdr:colOff>
      <xdr:row>43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FCD9E8-26FA-4A7E-992D-C4773BB1D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511175</xdr:colOff>
      <xdr:row>44</xdr:row>
      <xdr:rowOff>165100</xdr:rowOff>
    </xdr:from>
    <xdr:to>
      <xdr:col>6</xdr:col>
      <xdr:colOff>752475</xdr:colOff>
      <xdr:row>59</xdr:row>
      <xdr:rowOff>146050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D116232-EBC1-4167-9642-2D929BA4D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0%20GERENCIA\1%20Gesti&#243;n%20Ger\SIGERI\SIGERI%2017%20NOVIEMBRE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3"/>
      <sheetName val="Hoja12"/>
      <sheetName val="Hoja11"/>
      <sheetName val="Consolidado 17 NOV"/>
      <sheetName val="Apelación"/>
      <sheetName val="&quot;-&quot;"/>
      <sheetName val="Baja"/>
      <sheetName val="Inadmisible"/>
      <sheetName val="Con Resultado"/>
      <sheetName val="Pendientes"/>
      <sheetName val="Cuadr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tez Quispe Linda" refreshedDate="45985.782127662038" backgroundQuery="1" createdVersion="7" refreshedVersion="7" minRefreshableVersion="3" recordCount="0" supportSubquery="1" supportAdvancedDrill="1" xr:uid="{CC9D0031-6412-447B-97E2-BCC625DE53D2}">
  <cacheSource type="external" connectionId="1"/>
  <cacheFields count="7">
    <cacheField name="[Table1].[Tipo de Recurso].[Tipo de Recurso]" caption="Tipo de Recurso" numFmtId="0" hierarchy="7" level="1">
      <sharedItems containsSemiMixedTypes="0" containsNonDate="0" containsString="0"/>
    </cacheField>
    <cacheField name="[Table1].[Fecha de ingreso (mes)].[Fecha de ingreso (mes)]" caption="Fecha de ingreso (mes)" numFmtId="0" hierarchy="38" level="1">
      <sharedItems containsNonDate="0" count="12">
        <s v="Mar"/>
        <s v="Apr"/>
        <s v="Oct"/>
        <s v="Dec"/>
        <s v="May"/>
        <s v="Jan"/>
        <s v="Feb"/>
        <s v="Aug"/>
        <s v="Nov"/>
        <s v="Sep"/>
        <s v="Jun"/>
        <s v="Jul"/>
      </sharedItems>
    </cacheField>
    <cacheField name="[Table1].[Fecha de ingreso (año)].[Fecha de ingreso (año)]" caption="Fecha de ingreso (año)" numFmtId="0" hierarchy="36" level="1">
      <sharedItems count="12">
        <s v="2008"/>
        <s v="2014"/>
        <s v="2015"/>
        <s v="2016"/>
        <s v="2017"/>
        <s v="2019"/>
        <s v="2020"/>
        <s v="2021"/>
        <s v="2022"/>
        <s v="2023"/>
        <s v="2024"/>
        <s v="2025"/>
      </sharedItems>
    </cacheField>
    <cacheField name="[Table1].[Dependencia – Para Tributos Internos/ Por Aduana de origen – Para Aduanas].[Dependencia – Para Tributos Internos/ Por Aduana de origen – Para Aduanas]" caption="Dependencia – Para Tributos Internos/ Por Aduana de origen – Para Aduanas" numFmtId="0" level="1">
      <sharedItems count="19">
        <s v="AEREA Y POSTAL"/>
        <s v="CHANCAY"/>
        <s v="CHICLAYO"/>
        <s v="CHIMBOTE"/>
        <s v="CUSCO"/>
        <s v="ILO"/>
        <s v="IQUITOS"/>
        <s v="MARÍTIMA DEL CALLAO"/>
        <s v="MOLLENDO  MATARANI"/>
        <s v="PAITA"/>
        <s v="PISCO"/>
        <s v="PUCALLPA"/>
        <s v="PUERTO MALDONADO"/>
        <s v="PUNO"/>
        <s v="SALAVERRY"/>
        <s v="SEDE CENTRAL  CHUCUITO"/>
        <s v="TACNA"/>
        <s v="TARAPOTO"/>
        <s v="TUMBES"/>
      </sharedItems>
    </cacheField>
    <cacheField name="[Table1].[N° de Expediente].[N° de Expediente]" caption="N° de Expediente" numFmtId="0" hierarchy="8" level="1">
      <sharedItems containsSemiMixedTypes="0" containsNonDate="0" containsString="0"/>
    </cacheField>
    <cacheField name="[Table1].[Etapa del Recurso].[Etapa del Recurso]" caption="Etapa del Recurso" numFmtId="0" hierarchy="11" level="1">
      <sharedItems containsSemiMixedTypes="0" containsNonDate="0" containsString="0"/>
    </cacheField>
    <cacheField name="[Measures].[Recuento distinto de Número del Valor o Documento]" caption="Recuento distinto de Número del Valor o Documento" numFmtId="0" hierarchy="91" level="32767"/>
  </cacheFields>
  <cacheHierarchies count="99">
    <cacheHierarchy uniqueName="[Table1].[Dependencia – Para Tributos Internos/ Por Aduana de origen – Para Aduanas]" caption="Dependencia – Para Tributos Internos/ Por Aduana de origen – Para Aduanas" attribute="1" defaultMemberUniqueName="[Table1].[Dependencia – Para Tributos Internos/ Por Aduana de origen – Para Aduanas].[All]" allUniqueName="[Table1].[Dependencia – Para Tributos Internos/ Por Aduana de origen – Para Aduanas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Indicador de Dependencia]" caption="Indicador de Dependencia" attribute="1" defaultMemberUniqueName="[Table1].[Indicador de Dependencia].[All]" allUniqueName="[Table1].[Indicador de Dependencia].[All]" dimensionUniqueName="[Table1]" displayFolder="" count="0" memberValueDatatype="130" unbalanced="0"/>
    <cacheHierarchy uniqueName="[Table1].[Tipo de documento de identificación del administrado]" caption="Tipo de documento de identificación del administrado" attribute="1" defaultMemberUniqueName="[Table1].[Tipo de documento de identificación del administrado].[All]" allUniqueName="[Table1].[Tipo de documento de identificación del administrado].[All]" dimensionUniqueName="[Table1]" displayFolder="" count="0" memberValueDatatype="130" unbalanced="0"/>
    <cacheHierarchy uniqueName="[Table1].[Número de documento de identificación del administrado]" caption="Número de documento de identificación del administrado" attribute="1" defaultMemberUniqueName="[Table1].[Número de documento de identificación del administrado].[All]" allUniqueName="[Table1].[Número de documento de identificación del administrado].[All]" dimensionUniqueName="[Table1]" displayFolder="" count="0" memberValueDatatype="130" unbalanced="0"/>
    <cacheHierarchy uniqueName="[Table1].[Nombre o razón social de identificación del administrado]" caption="Nombre o razón social de identificación del administrado" attribute="1" defaultMemberUniqueName="[Table1].[Nombre o razón social de identificación del administrado].[All]" allUniqueName="[Table1].[Nombre o razón social de identificación del administrado].[All]" dimensionUniqueName="[Table1]" displayFolder="" count="0" memberValueDatatype="130" unbalanced="0"/>
    <cacheHierarchy uniqueName="[Table1].[Fecha de ingreso]" caption="Fecha de ingreso" attribute="1" time="1" defaultMemberUniqueName="[Table1].[Fecha de ingreso].[All]" allUniqueName="[Table1].[Fecha de ingreso].[All]" dimensionUniqueName="[Table1]" displayFolder="" count="0" memberValueDatatype="7" unbalanced="0"/>
    <cacheHierarchy uniqueName="[Table1].[Tamaño del Contribuyente]" caption="Tamaño del Contribuyente" attribute="1" defaultMemberUniqueName="[Table1].[Tamaño del Contribuyente].[All]" allUniqueName="[Table1].[Tamaño del Contribuyente].[All]" dimensionUniqueName="[Table1]" displayFolder="" count="0" memberValueDatatype="130" unbalanced="0"/>
    <cacheHierarchy uniqueName="[Table1].[Tipo de Recurso]" caption="Tipo de Recurso" attribute="1" defaultMemberUniqueName="[Table1].[Tipo de Recurso].[All]" allUniqueName="[Table1].[Tipo de Recurso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N° de Expediente]" caption="N° de Expediente" attribute="1" defaultMemberUniqueName="[Table1].[N° de Expediente].[All]" allUniqueName="[Table1].[N° de Expediente].[All]" dimensionUniqueName="[Table1]" displayFolder="" count="2" memberValueDatatype="5" unbalanced="0">
      <fieldsUsage count="2">
        <fieldUsage x="-1"/>
        <fieldUsage x="4"/>
      </fieldsUsage>
    </cacheHierarchy>
    <cacheHierarchy uniqueName="[Table1].[Columna2]" caption="Columna2" attribute="1" defaultMemberUniqueName="[Table1].[Columna2].[All]" allUniqueName="[Table1].[Columna2].[All]" dimensionUniqueName="[Table1]" displayFolder="" count="0" memberValueDatatype="130" unbalanced="0"/>
    <cacheHierarchy uniqueName="[Table1].[Columna1]" caption="Columna1" attribute="1" defaultMemberUniqueName="[Table1].[Columna1].[All]" allUniqueName="[Table1].[Columna1].[All]" dimensionUniqueName="[Table1]" displayFolder="" count="0" memberValueDatatype="130" unbalanced="0"/>
    <cacheHierarchy uniqueName="[Table1].[Etapa del Recurso]" caption="Etapa del Recurso" attribute="1" defaultMemberUniqueName="[Table1].[Etapa del Recurso].[All]" allUniqueName="[Table1].[Etapa del Recurso].[All]" dimensionUniqueName="[Table1]" displayFolder="" count="2" memberValueDatatype="130" unbalanced="0">
      <fieldsUsage count="2">
        <fieldUsage x="-1"/>
        <fieldUsage x="5"/>
      </fieldsUsage>
    </cacheHierarchy>
    <cacheHierarchy uniqueName="[Table1].[Tipo de Documento]" caption="Tipo de Documento" attribute="1" defaultMemberUniqueName="[Table1].[Tipo de Documento].[All]" allUniqueName="[Table1].[Tipo de Documento].[All]" dimensionUniqueName="[Table1]" displayFolder="" count="0" memberValueDatatype="130" unbalanced="0"/>
    <cacheHierarchy uniqueName="[Table1].[Número del Valor o Documento]" caption="Número del Valor o Documento" attribute="1" defaultMemberUniqueName="[Table1].[Número del Valor o Documento].[All]" allUniqueName="[Table1].[Número del Valor o Documento].[All]" dimensionUniqueName="[Table1]" displayFolder="" count="0" memberValueDatatype="130" unbalanced="0"/>
    <cacheHierarchy uniqueName="[Table1].[Área emisora del valor o documento]" caption="Área emisora del valor o documento" attribute="1" defaultMemberUniqueName="[Table1].[Área emisora del valor o documento].[All]" allUniqueName="[Table1].[Área emisora del valor o documento].[All]" dimensionUniqueName="[Table1]" displayFolder="" count="0" memberValueDatatype="130" unbalanced="0"/>
    <cacheHierarchy uniqueName="[Table1].[Fecha de emisión del valor o documento]" caption="Fecha de emisión del valor o documento" attribute="1" defaultMemberUniqueName="[Table1].[Fecha de emisión del valor o documento].[All]" allUniqueName="[Table1].[Fecha de emisión del valor o documento].[All]" dimensionUniqueName="[Table1]" displayFolder="" count="0" memberValueDatatype="130" unbalanced="0"/>
    <cacheHierarchy uniqueName="[Table1].[Nombre del Resolutor]" caption="Nombre del Resolutor" attribute="1" defaultMemberUniqueName="[Table1].[Nombre del Resolutor].[All]" allUniqueName="[Table1].[Nombre del Resolutor].[All]" dimensionUniqueName="[Table1]" displayFolder="" count="0" memberValueDatatype="130" unbalanced="0"/>
    <cacheHierarchy uniqueName="[Table1].[Nombre del Revisor 1]" caption="Nombre del Revisor 1" attribute="1" defaultMemberUniqueName="[Table1].[Nombre del Revisor 1].[All]" allUniqueName="[Table1].[Nombre del Revisor 1].[All]" dimensionUniqueName="[Table1]" displayFolder="" count="0" memberValueDatatype="130" unbalanced="0"/>
    <cacheHierarchy uniqueName="[Table1].[Primera fecha de asignación del Expediente en etapa de evaluación de fondo]" caption="Primera fecha de asignación del Expediente en etapa de evaluación de fondo" attribute="1" defaultMemberUniqueName="[Table1].[Primera fecha de asignación del Expediente en etapa de evaluación de fondo].[All]" allUniqueName="[Table1].[Primera fecha de asignación del Expediente en etapa de evaluación de fondo].[All]" dimensionUniqueName="[Table1]" displayFolder="" count="0" memberValueDatatype="130" unbalanced="0"/>
    <cacheHierarchy uniqueName="[Table1].[Fecha de ultima asignación del expediente (En la etapa en que se encuentre)]" caption="Fecha de ultima asignación del expediente (En la etapa en que se encuentre)" attribute="1" defaultMemberUniqueName="[Table1].[Fecha de ultima asignación del expediente (En la etapa en que se encuentre)].[All]" allUniqueName="[Table1].[Fecha de ultima asignación del expediente (En la etapa en que se encuentre)].[All]" dimensionUniqueName="[Table1]" displayFolder="" count="0" memberValueDatatype="130" unbalanced="0"/>
    <cacheHierarchy uniqueName="[Table1].[Monto Total Impugnado]" caption="Monto Total Impugnado" attribute="1" defaultMemberUniqueName="[Table1].[Monto Total Impugnado].[All]" allUniqueName="[Table1].[Monto Total Impugnado].[All]" dimensionUniqueName="[Table1]" displayFolder="" count="0" memberValueDatatype="130" unbalanced="0"/>
    <cacheHierarchy uniqueName="[Table1].[Descriptor Principal]" caption="Descriptor Principal" attribute="1" defaultMemberUniqueName="[Table1].[Descriptor Principal].[All]" allUniqueName="[Table1].[Descriptor Principal].[All]" dimensionUniqueName="[Table1]" displayFolder="" count="0" memberValueDatatype="130" unbalanced="0"/>
    <cacheHierarchy uniqueName="[Table1].[Descriptor Secundario]" caption="Descriptor Secundario" attribute="1" defaultMemberUniqueName="[Table1].[Descriptor Secundario].[All]" allUniqueName="[Table1].[Descriptor Secundario].[All]" dimensionUniqueName="[Table1]" displayFolder="" count="0" memberValueDatatype="130" unbalanced="0"/>
    <cacheHierarchy uniqueName="[Table1].[Resultado de la Resolución]" caption="Resultado de la Resolución" attribute="1" defaultMemberUniqueName="[Table1].[Resultado de la Resolución].[All]" allUniqueName="[Table1].[Resultado de la Resolución].[All]" dimensionUniqueName="[Table1]" displayFolder="" count="0" memberValueDatatype="130" unbalanced="0"/>
    <cacheHierarchy uniqueName="[Table1].[NúmerodelaResolución]" caption="NúmerodelaResolución" attribute="1" defaultMemberUniqueName="[Table1].[NúmerodelaResolución].[All]" allUniqueName="[Table1].[NúmerodelaResolución].[All]" dimensionUniqueName="[Table1]" displayFolder="" count="0" memberValueDatatype="130" unbalanced="0"/>
    <cacheHierarchy uniqueName="[Table1].[Año]" caption="Año" attribute="1" defaultMemberUniqueName="[Table1].[Año].[All]" allUniqueName="[Table1].[Año].[All]" dimensionUniqueName="[Table1]" displayFolder="" count="0" memberValueDatatype="130" unbalanced="0"/>
    <cacheHierarchy uniqueName="[Table1].[Link]" caption="Link" attribute="1" defaultMemberUniqueName="[Table1].[Link].[All]" allUniqueName="[Table1].[Link].[All]" dimensionUniqueName="[Table1]" displayFolder="" count="0" memberValueDatatype="130" unbalanced="0"/>
    <cacheHierarchy uniqueName="[Table1].[Fecha de Emisión de la Resolución]" caption="Fecha de Emisión de la Resolución" attribute="1" time="1" defaultMemberUniqueName="[Table1].[Fecha de Emisión de la Resolución].[All]" allUniqueName="[Table1].[Fecha de Emisión de la Resolución].[All]" dimensionUniqueName="[Table1]" displayFolder="" count="0" memberValueDatatype="7" unbalanced="0"/>
    <cacheHierarchy uniqueName="[Table1].[Fecha Not RD]" caption="Fecha Not RD" attribute="1" defaultMemberUniqueName="[Table1].[Fecha Not RD].[All]" allUniqueName="[Table1].[Fecha Not RD].[All]" dimensionUniqueName="[Table1]" displayFolder="" count="0" memberValueDatatype="130" unbalanced="0"/>
    <cacheHierarchy uniqueName="[Table1].[RD correcta o modificada]" caption="RD correcta o modificada" attribute="1" defaultMemberUniqueName="[Table1].[RD correcta o modificada].[All]" allUniqueName="[Table1].[RD correcta o modificada].[All]" dimensionUniqueName="[Table1]" displayFolder="" count="0" memberValueDatatype="130" unbalanced="0"/>
    <cacheHierarchy uniqueName="[Table1].[fecha]" caption="fecha" attribute="1" defaultMemberUniqueName="[Table1].[fecha].[All]" allUniqueName="[Table1].[fecha].[All]" dimensionUniqueName="[Table1]" displayFolder="" count="0" memberValueDatatype="130" unbalanced="0"/>
    <cacheHierarchy uniqueName="[Table1].[Rd Incorrecta/No existe]" caption="Rd Incorrecta/No existe" attribute="1" defaultMemberUniqueName="[Table1].[Rd Incorrecta/No existe].[All]" allUniqueName="[Table1].[Rd Incorrecta/No existe].[All]" dimensionUniqueName="[Table1]" displayFolder="" count="0" memberValueDatatype="130" unbalanced="0"/>
    <cacheHierarchy uniqueName="[Table1].[Fec RD Incorrecta]" caption="Fec RD Incorrecta" attribute="1" defaultMemberUniqueName="[Table1].[Fec RD Incorrecta].[All]" allUniqueName="[Table1].[Fec RD Incorrecta].[All]" dimensionUniqueName="[Table1]" displayFolder="" count="0" memberValueDatatype="130" unbalanced="0"/>
    <cacheHierarchy uniqueName="[Table1].[Fecha de Emisión de la Resolución (año)]" caption="Fecha de Emisión de la Resolución (año)" attribute="1" defaultMemberUniqueName="[Table1].[Fecha de Emisión de la Resolución (año)].[All]" allUniqueName="[Table1].[Fecha de Emisión de la Resolución (año)].[All]" dimensionUniqueName="[Table1]" displayFolder="" count="0" memberValueDatatype="130" unbalanced="0"/>
    <cacheHierarchy uniqueName="[Table1].[Fecha de Emisión de la Resolución (trimestre)]" caption="Fecha de Emisión de la Resolución (trimestre)" attribute="1" defaultMemberUniqueName="[Table1].[Fecha de Emisión de la Resolución (trimestre)].[All]" allUniqueName="[Table1].[Fecha de Emisión de la Resolución (trimestre)].[All]" dimensionUniqueName="[Table1]" displayFolder="" count="0" memberValueDatatype="130" unbalanced="0"/>
    <cacheHierarchy uniqueName="[Table1].[Fecha de Emisión de la Resolución (mes)]" caption="Fecha de Emisión de la Resolución (mes)" attribute="1" defaultMemberUniqueName="[Table1].[Fecha de Emisión de la Resolución (mes)].[All]" allUniqueName="[Table1].[Fecha de Emisión de la Resolución (mes)].[All]" dimensionUniqueName="[Table1]" displayFolder="" count="0" memberValueDatatype="130" unbalanced="0"/>
    <cacheHierarchy uniqueName="[Table1].[Fecha de ingreso (año)]" caption="Fecha de ingreso (año)" attribute="1" defaultMemberUniqueName="[Table1].[Fecha de ingreso (año)].[All]" allUniqueName="[Table1].[Fecha de ingreso (año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Fecha de ingreso (trimestre)]" caption="Fecha de ingreso (trimestre)" attribute="1" defaultMemberUniqueName="[Table1].[Fecha de ingreso (trimestre)].[All]" allUniqueName="[Table1].[Fecha de ingreso (trimestre)].[All]" dimensionUniqueName="[Table1]" displayFolder="" count="0" memberValueDatatype="130" unbalanced="0"/>
    <cacheHierarchy uniqueName="[Table1].[Fecha de ingreso (mes)]" caption="Fecha de ingreso (mes)" attribute="1" defaultMemberUniqueName="[Table1].[Fecha de ingreso (mes)].[All]" allUniqueName="[Table1].[Fecha de ingreso (mes)].[All]" dimensionUniqueName="[Table1]" displayFolder="" count="2" memberValueDatatype="130" unbalanced="0">
      <fieldsUsage count="2">
        <fieldUsage x="-1"/>
        <fieldUsage x="1"/>
      </fieldsUsage>
    </cacheHierarchy>
    <cacheHierarchy uniqueName="[Table11].[Dependencia – Para Tributos Internos/ Por Aduana de origen – Para Aduanas]" caption="Dependencia – Para Tributos Internos/ Por Aduana de origen – Para Aduanas" attribute="1" defaultMemberUniqueName="[Table11].[Dependencia – Para Tributos Internos/ Por Aduana de origen – Para Aduanas].[All]" allUniqueName="[Table11].[Dependencia – Para Tributos Internos/ Por Aduana de origen – Para Aduanas].[All]" dimensionUniqueName="[Table11]" displayFolder="" count="0" memberValueDatatype="130" unbalanced="0"/>
    <cacheHierarchy uniqueName="[Table11].[Indicador de Dependencia]" caption="Indicador de Dependencia" attribute="1" defaultMemberUniqueName="[Table11].[Indicador de Dependencia].[All]" allUniqueName="[Table11].[Indicador de Dependencia].[All]" dimensionUniqueName="[Table11]" displayFolder="" count="0" memberValueDatatype="130" unbalanced="0"/>
    <cacheHierarchy uniqueName="[Table11].[Tipo de documento de identificación del administrado]" caption="Tipo de documento de identificación del administrado" attribute="1" defaultMemberUniqueName="[Table11].[Tipo de documento de identificación del administrado].[All]" allUniqueName="[Table11].[Tipo de documento de identificación del administrado].[All]" dimensionUniqueName="[Table11]" displayFolder="" count="0" memberValueDatatype="130" unbalanced="0"/>
    <cacheHierarchy uniqueName="[Table11].[Número de documento de identificación del administrado]" caption="Número de documento de identificación del administrado" attribute="1" defaultMemberUniqueName="[Table11].[Número de documento de identificación del administrado].[All]" allUniqueName="[Table11].[Número de documento de identificación del administrado].[All]" dimensionUniqueName="[Table11]" displayFolder="" count="0" memberValueDatatype="130" unbalanced="0"/>
    <cacheHierarchy uniqueName="[Table11].[Nombre o razón social de identificación del administrado]" caption="Nombre o razón social de identificación del administrado" attribute="1" defaultMemberUniqueName="[Table11].[Nombre o razón social de identificación del administrado].[All]" allUniqueName="[Table11].[Nombre o razón social de identificación del administrado].[All]" dimensionUniqueName="[Table11]" displayFolder="" count="0" memberValueDatatype="130" unbalanced="0"/>
    <cacheHierarchy uniqueName="[Table11].[Fecha de ingreso]" caption="Fecha de ingreso" attribute="1" time="1" defaultMemberUniqueName="[Table11].[Fecha de ingreso].[All]" allUniqueName="[Table11].[Fecha de ingreso].[All]" dimensionUniqueName="[Table11]" displayFolder="" count="0" memberValueDatatype="7" unbalanced="0"/>
    <cacheHierarchy uniqueName="[Table11].[Tamaño del Contribuyente]" caption="Tamaño del Contribuyente" attribute="1" defaultMemberUniqueName="[Table11].[Tamaño del Contribuyente].[All]" allUniqueName="[Table11].[Tamaño del Contribuyente].[All]" dimensionUniqueName="[Table11]" displayFolder="" count="0" memberValueDatatype="130" unbalanced="0"/>
    <cacheHierarchy uniqueName="[Table11].[Tipo de Recurso]" caption="Tipo de Recurso" attribute="1" defaultMemberUniqueName="[Table11].[Tipo de Recurso].[All]" allUniqueName="[Table11].[Tipo de Recurso].[All]" dimensionUniqueName="[Table11]" displayFolder="" count="0" memberValueDatatype="130" unbalanced="0"/>
    <cacheHierarchy uniqueName="[Table11].[N° de Expediente]" caption="N° de Expediente" attribute="1" defaultMemberUniqueName="[Table11].[N° de Expediente].[All]" allUniqueName="[Table11].[N° de Expediente].[All]" dimensionUniqueName="[Table11]" displayFolder="" count="0" memberValueDatatype="5" unbalanced="0"/>
    <cacheHierarchy uniqueName="[Table11].[Columna2]" caption="Columna2" attribute="1" defaultMemberUniqueName="[Table11].[Columna2].[All]" allUniqueName="[Table11].[Columna2].[All]" dimensionUniqueName="[Table11]" displayFolder="" count="0" memberValueDatatype="130" unbalanced="0"/>
    <cacheHierarchy uniqueName="[Table11].[Columna1]" caption="Columna1" attribute="1" defaultMemberUniqueName="[Table11].[Columna1].[All]" allUniqueName="[Table11].[Columna1].[All]" dimensionUniqueName="[Table11]" displayFolder="" count="0" memberValueDatatype="130" unbalanced="0"/>
    <cacheHierarchy uniqueName="[Table11].[Etapa del Recurso]" caption="Etapa del Recurso" attribute="1" defaultMemberUniqueName="[Table11].[Etapa del Recurso].[All]" allUniqueName="[Table11].[Etapa del Recurso].[All]" dimensionUniqueName="[Table11]" displayFolder="" count="0" memberValueDatatype="130" unbalanced="0"/>
    <cacheHierarchy uniqueName="[Table11].[Tipo de Documento]" caption="Tipo de Documento" attribute="1" defaultMemberUniqueName="[Table11].[Tipo de Documento].[All]" allUniqueName="[Table11].[Tipo de Documento].[All]" dimensionUniqueName="[Table11]" displayFolder="" count="0" memberValueDatatype="130" unbalanced="0"/>
    <cacheHierarchy uniqueName="[Table11].[Número del Valor o Documento]" caption="Número del Valor o Documento" attribute="1" defaultMemberUniqueName="[Table11].[Número del Valor o Documento].[All]" allUniqueName="[Table11].[Número del Valor o Documento].[All]" dimensionUniqueName="[Table11]" displayFolder="" count="0" memberValueDatatype="130" unbalanced="0"/>
    <cacheHierarchy uniqueName="[Table11].[Área emisora del valor o documento]" caption="Área emisora del valor o documento" attribute="1" defaultMemberUniqueName="[Table11].[Área emisora del valor o documento].[All]" allUniqueName="[Table11].[Área emisora del valor o documento].[All]" dimensionUniqueName="[Table11]" displayFolder="" count="0" memberValueDatatype="130" unbalanced="0"/>
    <cacheHierarchy uniqueName="[Table11].[Fecha de emisión del valor o documento]" caption="Fecha de emisión del valor o documento" attribute="1" defaultMemberUniqueName="[Table11].[Fecha de emisión del valor o documento].[All]" allUniqueName="[Table11].[Fecha de emisión del valor o documento].[All]" dimensionUniqueName="[Table11]" displayFolder="" count="0" memberValueDatatype="130" unbalanced="0"/>
    <cacheHierarchy uniqueName="[Table11].[Nombre del Resolutor]" caption="Nombre del Resolutor" attribute="1" defaultMemberUniqueName="[Table11].[Nombre del Resolutor].[All]" allUniqueName="[Table11].[Nombre del Resolutor].[All]" dimensionUniqueName="[Table11]" displayFolder="" count="0" memberValueDatatype="130" unbalanced="0"/>
    <cacheHierarchy uniqueName="[Table11].[Nombre del Revisor 1]" caption="Nombre del Revisor 1" attribute="1" defaultMemberUniqueName="[Table11].[Nombre del Revisor 1].[All]" allUniqueName="[Table11].[Nombre del Revisor 1].[All]" dimensionUniqueName="[Table11]" displayFolder="" count="0" memberValueDatatype="130" unbalanced="0"/>
    <cacheHierarchy uniqueName="[Table11].[Primera fecha de asignación del Expediente en etapa de evaluación de fondo]" caption="Primera fecha de asignación del Expediente en etapa de evaluación de fondo" attribute="1" defaultMemberUniqueName="[Table11].[Primera fecha de asignación del Expediente en etapa de evaluación de fondo].[All]" allUniqueName="[Table11].[Primera fecha de asignación del Expediente en etapa de evaluación de fondo].[All]" dimensionUniqueName="[Table11]" displayFolder="" count="0" memberValueDatatype="130" unbalanced="0"/>
    <cacheHierarchy uniqueName="[Table11].[Fecha de ultima asignación del expediente (En la etapa en que se encuentre)]" caption="Fecha de ultima asignación del expediente (En la etapa en que se encuentre)" attribute="1" defaultMemberUniqueName="[Table11].[Fecha de ultima asignación del expediente (En la etapa en que se encuentre)].[All]" allUniqueName="[Table11].[Fecha de ultima asignación del expediente (En la etapa en que se encuentre)].[All]" dimensionUniqueName="[Table11]" displayFolder="" count="0" memberValueDatatype="130" unbalanced="0"/>
    <cacheHierarchy uniqueName="[Table11].[Monto Total Impugnado]" caption="Monto Total Impugnado" attribute="1" defaultMemberUniqueName="[Table11].[Monto Total Impugnado].[All]" allUniqueName="[Table11].[Monto Total Impugnado].[All]" dimensionUniqueName="[Table11]" displayFolder="" count="0" memberValueDatatype="130" unbalanced="0"/>
    <cacheHierarchy uniqueName="[Table11].[Descriptor Principal]" caption="Descriptor Principal" attribute="1" defaultMemberUniqueName="[Table11].[Descriptor Principal].[All]" allUniqueName="[Table11].[Descriptor Principal].[All]" dimensionUniqueName="[Table11]" displayFolder="" count="0" memberValueDatatype="130" unbalanced="0"/>
    <cacheHierarchy uniqueName="[Table11].[Descriptor Secundario]" caption="Descriptor Secundario" attribute="1" defaultMemberUniqueName="[Table11].[Descriptor Secundario].[All]" allUniqueName="[Table11].[Descriptor Secundario].[All]" dimensionUniqueName="[Table11]" displayFolder="" count="0" memberValueDatatype="130" unbalanced="0"/>
    <cacheHierarchy uniqueName="[Table11].[Resultado de la Resolución]" caption="Resultado de la Resolución" attribute="1" defaultMemberUniqueName="[Table11].[Resultado de la Resolución].[All]" allUniqueName="[Table11].[Resultado de la Resolución].[All]" dimensionUniqueName="[Table11]" displayFolder="" count="0" memberValueDatatype="130" unbalanced="0"/>
    <cacheHierarchy uniqueName="[Table11].[NúmerodelaResolución]" caption="NúmerodelaResolución" attribute="1" defaultMemberUniqueName="[Table11].[NúmerodelaResolución].[All]" allUniqueName="[Table11].[NúmerodelaResolución].[All]" dimensionUniqueName="[Table11]" displayFolder="" count="0" memberValueDatatype="130" unbalanced="0"/>
    <cacheHierarchy uniqueName="[Table11].[Año]" caption="Año" attribute="1" defaultMemberUniqueName="[Table11].[Año].[All]" allUniqueName="[Table11].[Año].[All]" dimensionUniqueName="[Table11]" displayFolder="" count="0" memberValueDatatype="130" unbalanced="0"/>
    <cacheHierarchy uniqueName="[Table11].[Link]" caption="Link" attribute="1" defaultMemberUniqueName="[Table11].[Link].[All]" allUniqueName="[Table11].[Link].[All]" dimensionUniqueName="[Table11]" displayFolder="" count="0" memberValueDatatype="130" unbalanced="0"/>
    <cacheHierarchy uniqueName="[Table11].[Fecha de Emisión de la Resolución]" caption="Fecha de Emisión de la Resolución" attribute="1" time="1" defaultMemberUniqueName="[Table11].[Fecha de Emisión de la Resolución].[All]" allUniqueName="[Table11].[Fecha de Emisión de la Resolución].[All]" dimensionUniqueName="[Table11]" displayFolder="" count="0" memberValueDatatype="7" unbalanced="0"/>
    <cacheHierarchy uniqueName="[Table11].[Fecha Not RD]" caption="Fecha Not RD" attribute="1" defaultMemberUniqueName="[Table11].[Fecha Not RD].[All]" allUniqueName="[Table11].[Fecha Not RD].[All]" dimensionUniqueName="[Table11]" displayFolder="" count="0" memberValueDatatype="130" unbalanced="0"/>
    <cacheHierarchy uniqueName="[Table11].[RD correcta o modificada]" caption="RD correcta o modificada" attribute="1" defaultMemberUniqueName="[Table11].[RD correcta o modificada].[All]" allUniqueName="[Table11].[RD correcta o modificada].[All]" dimensionUniqueName="[Table11]" displayFolder="" count="0" memberValueDatatype="130" unbalanced="0"/>
    <cacheHierarchy uniqueName="[Table11].[fecha]" caption="fecha" attribute="1" defaultMemberUniqueName="[Table11].[fecha].[All]" allUniqueName="[Table11].[fecha].[All]" dimensionUniqueName="[Table11]" displayFolder="" count="0" memberValueDatatype="130" unbalanced="0"/>
    <cacheHierarchy uniqueName="[Table11].[Rd Incorrecta/No existe]" caption="Rd Incorrecta/No existe" attribute="1" defaultMemberUniqueName="[Table11].[Rd Incorrecta/No existe].[All]" allUniqueName="[Table11].[Rd Incorrecta/No existe].[All]" dimensionUniqueName="[Table11]" displayFolder="" count="0" memberValueDatatype="130" unbalanced="0"/>
    <cacheHierarchy uniqueName="[Table11].[Fec RD Incorrecta]" caption="Fec RD Incorrecta" attribute="1" defaultMemberUniqueName="[Table11].[Fec RD Incorrecta].[All]" allUniqueName="[Table11].[Fec RD Incorrecta].[All]" dimensionUniqueName="[Table11]" displayFolder="" count="0" memberValueDatatype="130" unbalanced="0"/>
    <cacheHierarchy uniqueName="[Table11].[Fecha de Emisión de la Resolución (año)]" caption="Fecha de Emisión de la Resolución (año)" attribute="1" defaultMemberUniqueName="[Table11].[Fecha de Emisión de la Resolución (año)].[All]" allUniqueName="[Table11].[Fecha de Emisión de la Resolución (año)].[All]" dimensionUniqueName="[Table11]" displayFolder="" count="0" memberValueDatatype="130" unbalanced="0"/>
    <cacheHierarchy uniqueName="[Table11].[Fecha de Emisión de la Resolución (trimestre)]" caption="Fecha de Emisión de la Resolución (trimestre)" attribute="1" defaultMemberUniqueName="[Table11].[Fecha de Emisión de la Resolución (trimestre)].[All]" allUniqueName="[Table11].[Fecha de Emisión de la Resolución (trimestre)].[All]" dimensionUniqueName="[Table11]" displayFolder="" count="0" memberValueDatatype="130" unbalanced="0"/>
    <cacheHierarchy uniqueName="[Table11].[Fecha de Emisión de la Resolución (mes)]" caption="Fecha de Emisión de la Resolución (mes)" attribute="1" defaultMemberUniqueName="[Table11].[Fecha de Emisión de la Resolución (mes)].[All]" allUniqueName="[Table11].[Fecha de Emisión de la Resolución (mes)].[All]" dimensionUniqueName="[Table11]" displayFolder="" count="0" memberValueDatatype="130" unbalanced="0"/>
    <cacheHierarchy uniqueName="[Table11].[Fecha de ingreso (año)]" caption="Fecha de ingreso (año)" attribute="1" defaultMemberUniqueName="[Table11].[Fecha de ingreso (año)].[All]" allUniqueName="[Table11].[Fecha de ingreso (año)].[All]" dimensionUniqueName="[Table11]" displayFolder="" count="0" memberValueDatatype="130" unbalanced="0"/>
    <cacheHierarchy uniqueName="[Table11].[Fecha de ingreso (trimestre)]" caption="Fecha de ingreso (trimestre)" attribute="1" defaultMemberUniqueName="[Table11].[Fecha de ingreso (trimestre)].[All]" allUniqueName="[Table11].[Fecha de ingreso (trimestre)].[All]" dimensionUniqueName="[Table11]" displayFolder="" count="0" memberValueDatatype="130" unbalanced="0"/>
    <cacheHierarchy uniqueName="[Table11].[Fecha de ingreso (mes)]" caption="Fecha de ingreso (mes)" attribute="1" defaultMemberUniqueName="[Table11].[Fecha de ingreso (mes)].[All]" allUniqueName="[Table11].[Fecha de ingreso (mes)].[All]" dimensionUniqueName="[Table11]" displayFolder="" count="0" memberValueDatatype="130" unbalanced="0"/>
    <cacheHierarchy uniqueName="[Table1].[Fecha de Emisión de la Resolución (índice de meses)]" caption="Fecha de Emisión de la Resolución (índice de meses)" attribute="1" defaultMemberUniqueName="[Table1].[Fecha de Emisión de la Resolución (índice de meses)].[All]" allUniqueName="[Table1].[Fecha de Emisión de la Resolución (índice de meses)].[All]" dimensionUniqueName="[Table1]" displayFolder="" count="0" memberValueDatatype="20" unbalanced="0" hidden="1"/>
    <cacheHierarchy uniqueName="[Table1].[Fecha de ingreso (índice de meses)]" caption="Fecha de ingreso (índice de meses)" attribute="1" defaultMemberUniqueName="[Table1].[Fecha de ingreso (índice de meses)].[All]" allUniqueName="[Table1].[Fecha de ingreso (índice de meses)].[All]" dimensionUniqueName="[Table1]" displayFolder="" count="0" memberValueDatatype="20" unbalanced="0" hidden="1"/>
    <cacheHierarchy uniqueName="[Table11].[Fecha de Emisión de la Resolución (índice de meses)]" caption="Fecha de Emisión de la Resolución (índice de meses)" attribute="1" defaultMemberUniqueName="[Table11].[Fecha de Emisión de la Resolución (índice de meses)].[All]" allUniqueName="[Table11].[Fecha de Emisión de la Resolución (índice de meses)].[All]" dimensionUniqueName="[Table11]" displayFolder="" count="0" memberValueDatatype="20" unbalanced="0" hidden="1"/>
    <cacheHierarchy uniqueName="[Table11].[Fecha de ingreso (índice de meses)]" caption="Fecha de ingreso (índice de meses)" attribute="1" defaultMemberUniqueName="[Table11].[Fecha de ingreso (índice de meses)].[All]" allUniqueName="[Table11].[Fecha de ingreso (índice de meses)].[All]" dimensionUniqueName="[Table1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1]" caption="__XL_Count Table11" measure="1" displayFolder="" measureGroup="Table11" count="0" hidden="1"/>
    <cacheHierarchy uniqueName="[Measures].[__No measures defined]" caption="__No measures defined" measure="1" displayFolder="" count="0" hidden="1"/>
    <cacheHierarchy uniqueName="[Measures].[Recuento de NúmerodelaResolución]" caption="Recuento de NúmerodelaResolución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Recuento distinto de NúmerodelaResolución]" caption="Recuento distinto de NúmerodelaResolución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Recuento de N° de Expediente]" caption="Recuento de N° de Expedient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istinto de N° de Expediente]" caption="Recuento distinto de N° de Expedient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N° de Expediente]" caption="Suma de N° de Expedient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úmero del Valor o Documento]" caption="Recuento de Número del Valor o Documento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istinto de Número del Valor o Documento]" caption="Recuento distinto de Número del Valor o Documento" measure="1" displayFolder="" measureGroup="Table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NúmerodelaResolución 2]" caption="Recuento de NúmerodelaResolución 2" measure="1" displayFolder="" measureGroup="Table11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Recuento distinto de NúmerodelaResolución 2]" caption="Recuento distinto de NúmerodelaResolución 2" measure="1" displayFolder="" measureGroup="Table11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Recuento de N° de Expediente 2]" caption="Recuento de N° de Expediente 2" measure="1" displayFolder="" measureGroup="Table1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Recuento distinto de N° de Expediente 2]" caption="Recuento distinto de N° de Expediente 2" measure="1" displayFolder="" measureGroup="Table1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N° de Expediente 2]" caption="Suma de N° de Expediente 2" measure="1" displayFolder="" measureGroup="Table1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Recuento de Número del Valor o Documento 2]" caption="Recuento de Número del Valor o Documento 2" measure="1" displayFolder="" measureGroup="Table1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Recuento distinto de Número del Valor o Documento 2]" caption="Recuento distinto de Número del Valor o Documento 2" measure="1" displayFolder="" measureGroup="Table1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1" uniqueName="[Table11]" caption="Table11"/>
  </dimensions>
  <measureGroups count="2">
    <measureGroup name="Table1" caption="Table1"/>
    <measureGroup name="Table11" caption="Table1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ortez Quispe Linda" refreshedDate="45985.779610879632" backgroundQuery="1" createdVersion="7" refreshedVersion="7" minRefreshableVersion="3" recordCount="0" supportSubquery="1" supportAdvancedDrill="1" xr:uid="{599FD39A-CA1A-4A75-89B7-AC72D2C5ACA8}">
  <cacheSource type="external" connectionId="1"/>
  <cacheFields count="7">
    <cacheField name="[Table11].[Tipo de Recurso].[Tipo de Recurso]" caption="Tipo de Recurso" numFmtId="0" hierarchy="46" level="1">
      <sharedItems containsSemiMixedTypes="0" containsNonDate="0" containsString="0"/>
    </cacheField>
    <cacheField name="[Table11].[Etapa del Recurso].[Etapa del Recurso]" caption="Etapa del Recurso" numFmtId="0" hierarchy="50" level="1">
      <sharedItems containsSemiMixedTypes="0" containsNonDate="0" containsString="0"/>
    </cacheField>
    <cacheField name="[Measures].[Recuento distinto de N° de Expediente 2]" caption="Recuento distinto de N° de Expediente 2" numFmtId="0" hierarchy="95" level="32767"/>
    <cacheField name="[Table11].[Fecha de ingreso].[Fecha de ingreso]" caption="Fecha de ingreso" numFmtId="0" hierarchy="44" level="1">
      <sharedItems containsSemiMixedTypes="0" containsNonDate="0" containsDate="1" containsString="0" minDate="2025-01-07T00:00:00" maxDate="2025-01-08T00:00:00" count="1">
        <d v="2025-01-07T00:00:00"/>
      </sharedItems>
    </cacheField>
    <cacheField name="[Table11].[Fecha de ingreso (mes)].[Fecha de ingreso (mes)]" caption="Fecha de ingreso (mes)" numFmtId="0" hierarchy="77" level="1">
      <sharedItems count="10">
        <s v="Jan"/>
        <s v="Feb"/>
        <s v="Apr"/>
        <s v="May"/>
        <s v="Jun"/>
        <s v="Jul"/>
        <s v="Aug"/>
        <s v="Sep"/>
        <s v="Oct"/>
        <s v="Nov"/>
      </sharedItems>
    </cacheField>
    <cacheField name="[Table11].[Fecha de ingreso (año)].[Fecha de ingreso (año)]" caption="Fecha de ingreso (año)" numFmtId="0" hierarchy="75" level="1">
      <sharedItems count="6">
        <s v="2020"/>
        <s v="2021"/>
        <s v="2022"/>
        <s v="2023"/>
        <s v="2024"/>
        <s v="2025"/>
      </sharedItems>
    </cacheField>
    <cacheField name="[Table11].[Dependencia – Para Tributos Internos/ Por Aduana de origen – Para Aduanas].[Dependencia – Para Tributos Internos/ Por Aduana de origen – Para Aduanas]" caption="Dependencia – Para Tributos Internos/ Por Aduana de origen – Para Aduanas" numFmtId="0" hierarchy="39" level="1">
      <sharedItems count="19">
        <s v="AEREA Y POSTAL"/>
        <s v="CHANCAY"/>
        <s v="CHICLAYO"/>
        <s v="CHIMBOTE"/>
        <s v="CUSCO"/>
        <s v="ILO"/>
        <s v="IQUITOS"/>
        <s v="MARÍTIMA DEL CALLAO"/>
        <s v="MOLLENDO  MATARANI"/>
        <s v="PAITA"/>
        <s v="PISCO"/>
        <s v="PUCALLPA"/>
        <s v="PUERTO MALDONADO"/>
        <s v="PUNO"/>
        <s v="SALAVERRY"/>
        <s v="SEDE CENTRAL  CHUCUITO"/>
        <s v="TACNA"/>
        <s v="TARAPOTO"/>
        <s v="TUMBES"/>
      </sharedItems>
    </cacheField>
  </cacheFields>
  <cacheHierarchies count="99">
    <cacheHierarchy uniqueName="[Table1].[Dependencia – Para Tributos Internos/ Por Aduana de origen – Para Aduanas]" caption="Dependencia – Para Tributos Internos/ Por Aduana de origen – Para Aduanas" attribute="1" defaultMemberUniqueName="[Table1].[Dependencia – Para Tributos Internos/ Por Aduana de origen – Para Aduanas].[All]" allUniqueName="[Table1].[Dependencia – Para Tributos Internos/ Por Aduana de origen – Para Aduanas].[All]" dimensionUniqueName="[Table1]" displayFolder="" count="0" memberValueDatatype="130" unbalanced="0"/>
    <cacheHierarchy uniqueName="[Table1].[Indicador de Dependencia]" caption="Indicador de Dependencia" attribute="1" defaultMemberUniqueName="[Table1].[Indicador de Dependencia].[All]" allUniqueName="[Table1].[Indicador de Dependencia].[All]" dimensionUniqueName="[Table1]" displayFolder="" count="0" memberValueDatatype="130" unbalanced="0"/>
    <cacheHierarchy uniqueName="[Table1].[Tipo de documento de identificación del administrado]" caption="Tipo de documento de identificación del administrado" attribute="1" defaultMemberUniqueName="[Table1].[Tipo de documento de identificación del administrado].[All]" allUniqueName="[Table1].[Tipo de documento de identificación del administrado].[All]" dimensionUniqueName="[Table1]" displayFolder="" count="0" memberValueDatatype="130" unbalanced="0"/>
    <cacheHierarchy uniqueName="[Table1].[Número de documento de identificación del administrado]" caption="Número de documento de identificación del administrado" attribute="1" defaultMemberUniqueName="[Table1].[Número de documento de identificación del administrado].[All]" allUniqueName="[Table1].[Número de documento de identificación del administrado].[All]" dimensionUniqueName="[Table1]" displayFolder="" count="0" memberValueDatatype="130" unbalanced="0"/>
    <cacheHierarchy uniqueName="[Table1].[Nombre o razón social de identificación del administrado]" caption="Nombre o razón social de identificación del administrado" attribute="1" defaultMemberUniqueName="[Table1].[Nombre o razón social de identificación del administrado].[All]" allUniqueName="[Table1].[Nombre o razón social de identificación del administrado].[All]" dimensionUniqueName="[Table1]" displayFolder="" count="0" memberValueDatatype="130" unbalanced="0"/>
    <cacheHierarchy uniqueName="[Table1].[Fecha de ingreso]" caption="Fecha de ingreso" attribute="1" time="1" defaultMemberUniqueName="[Table1].[Fecha de ingreso].[All]" allUniqueName="[Table1].[Fecha de ingreso].[All]" dimensionUniqueName="[Table1]" displayFolder="" count="0" memberValueDatatype="7" unbalanced="0"/>
    <cacheHierarchy uniqueName="[Table1].[Tamaño del Contribuyente]" caption="Tamaño del Contribuyente" attribute="1" defaultMemberUniqueName="[Table1].[Tamaño del Contribuyente].[All]" allUniqueName="[Table1].[Tamaño del Contribuyente].[All]" dimensionUniqueName="[Table1]" displayFolder="" count="0" memberValueDatatype="130" unbalanced="0"/>
    <cacheHierarchy uniqueName="[Table1].[Tipo de Recurso]" caption="Tipo de Recurso" attribute="1" defaultMemberUniqueName="[Table1].[Tipo de Recurso].[All]" allUniqueName="[Table1].[Tipo de Recurso].[All]" dimensionUniqueName="[Table1]" displayFolder="" count="0" memberValueDatatype="130" unbalanced="0"/>
    <cacheHierarchy uniqueName="[Table1].[N° de Expediente]" caption="N° de Expediente" attribute="1" defaultMemberUniqueName="[Table1].[N° de Expediente].[All]" allUniqueName="[Table1].[N° de Expediente].[All]" dimensionUniqueName="[Table1]" displayFolder="" count="0" memberValueDatatype="5" unbalanced="0"/>
    <cacheHierarchy uniqueName="[Table1].[Columna2]" caption="Columna2" attribute="1" defaultMemberUniqueName="[Table1].[Columna2].[All]" allUniqueName="[Table1].[Columna2].[All]" dimensionUniqueName="[Table1]" displayFolder="" count="0" memberValueDatatype="130" unbalanced="0"/>
    <cacheHierarchy uniqueName="[Table1].[Columna1]" caption="Columna1" attribute="1" defaultMemberUniqueName="[Table1].[Columna1].[All]" allUniqueName="[Table1].[Columna1].[All]" dimensionUniqueName="[Table1]" displayFolder="" count="0" memberValueDatatype="130" unbalanced="0"/>
    <cacheHierarchy uniqueName="[Table1].[Etapa del Recurso]" caption="Etapa del Recurso" attribute="1" defaultMemberUniqueName="[Table1].[Etapa del Recurso].[All]" allUniqueName="[Table1].[Etapa del Recurso].[All]" dimensionUniqueName="[Table1]" displayFolder="" count="0" memberValueDatatype="130" unbalanced="0"/>
    <cacheHierarchy uniqueName="[Table1].[Tipo de Documento]" caption="Tipo de Documento" attribute="1" defaultMemberUniqueName="[Table1].[Tipo de Documento].[All]" allUniqueName="[Table1].[Tipo de Documento].[All]" dimensionUniqueName="[Table1]" displayFolder="" count="0" memberValueDatatype="130" unbalanced="0"/>
    <cacheHierarchy uniqueName="[Table1].[Número del Valor o Documento]" caption="Número del Valor o Documento" attribute="1" defaultMemberUniqueName="[Table1].[Número del Valor o Documento].[All]" allUniqueName="[Table1].[Número del Valor o Documento].[All]" dimensionUniqueName="[Table1]" displayFolder="" count="0" memberValueDatatype="130" unbalanced="0"/>
    <cacheHierarchy uniqueName="[Table1].[Área emisora del valor o documento]" caption="Área emisora del valor o documento" attribute="1" defaultMemberUniqueName="[Table1].[Área emisora del valor o documento].[All]" allUniqueName="[Table1].[Área emisora del valor o documento].[All]" dimensionUniqueName="[Table1]" displayFolder="" count="0" memberValueDatatype="130" unbalanced="0"/>
    <cacheHierarchy uniqueName="[Table1].[Fecha de emisión del valor o documento]" caption="Fecha de emisión del valor o documento" attribute="1" defaultMemberUniqueName="[Table1].[Fecha de emisión del valor o documento].[All]" allUniqueName="[Table1].[Fecha de emisión del valor o documento].[All]" dimensionUniqueName="[Table1]" displayFolder="" count="0" memberValueDatatype="130" unbalanced="0"/>
    <cacheHierarchy uniqueName="[Table1].[Nombre del Resolutor]" caption="Nombre del Resolutor" attribute="1" defaultMemberUniqueName="[Table1].[Nombre del Resolutor].[All]" allUniqueName="[Table1].[Nombre del Resolutor].[All]" dimensionUniqueName="[Table1]" displayFolder="" count="0" memberValueDatatype="130" unbalanced="0"/>
    <cacheHierarchy uniqueName="[Table1].[Nombre del Revisor 1]" caption="Nombre del Revisor 1" attribute="1" defaultMemberUniqueName="[Table1].[Nombre del Revisor 1].[All]" allUniqueName="[Table1].[Nombre del Revisor 1].[All]" dimensionUniqueName="[Table1]" displayFolder="" count="0" memberValueDatatype="130" unbalanced="0"/>
    <cacheHierarchy uniqueName="[Table1].[Primera fecha de asignación del Expediente en etapa de evaluación de fondo]" caption="Primera fecha de asignación del Expediente en etapa de evaluación de fondo" attribute="1" defaultMemberUniqueName="[Table1].[Primera fecha de asignación del Expediente en etapa de evaluación de fondo].[All]" allUniqueName="[Table1].[Primera fecha de asignación del Expediente en etapa de evaluación de fondo].[All]" dimensionUniqueName="[Table1]" displayFolder="" count="0" memberValueDatatype="130" unbalanced="0"/>
    <cacheHierarchy uniqueName="[Table1].[Fecha de ultima asignación del expediente (En la etapa en que se encuentre)]" caption="Fecha de ultima asignación del expediente (En la etapa en que se encuentre)" attribute="1" defaultMemberUniqueName="[Table1].[Fecha de ultima asignación del expediente (En la etapa en que se encuentre)].[All]" allUniqueName="[Table1].[Fecha de ultima asignación del expediente (En la etapa en que se encuentre)].[All]" dimensionUniqueName="[Table1]" displayFolder="" count="0" memberValueDatatype="130" unbalanced="0"/>
    <cacheHierarchy uniqueName="[Table1].[Monto Total Impugnado]" caption="Monto Total Impugnado" attribute="1" defaultMemberUniqueName="[Table1].[Monto Total Impugnado].[All]" allUniqueName="[Table1].[Monto Total Impugnado].[All]" dimensionUniqueName="[Table1]" displayFolder="" count="0" memberValueDatatype="130" unbalanced="0"/>
    <cacheHierarchy uniqueName="[Table1].[Descriptor Principal]" caption="Descriptor Principal" attribute="1" defaultMemberUniqueName="[Table1].[Descriptor Principal].[All]" allUniqueName="[Table1].[Descriptor Principal].[All]" dimensionUniqueName="[Table1]" displayFolder="" count="0" memberValueDatatype="130" unbalanced="0"/>
    <cacheHierarchy uniqueName="[Table1].[Descriptor Secundario]" caption="Descriptor Secundario" attribute="1" defaultMemberUniqueName="[Table1].[Descriptor Secundario].[All]" allUniqueName="[Table1].[Descriptor Secundario].[All]" dimensionUniqueName="[Table1]" displayFolder="" count="0" memberValueDatatype="130" unbalanced="0"/>
    <cacheHierarchy uniqueName="[Table1].[Resultado de la Resolución]" caption="Resultado de la Resolución" attribute="1" defaultMemberUniqueName="[Table1].[Resultado de la Resolución].[All]" allUniqueName="[Table1].[Resultado de la Resolución].[All]" dimensionUniqueName="[Table1]" displayFolder="" count="0" memberValueDatatype="130" unbalanced="0"/>
    <cacheHierarchy uniqueName="[Table1].[NúmerodelaResolución]" caption="NúmerodelaResolución" attribute="1" defaultMemberUniqueName="[Table1].[NúmerodelaResolución].[All]" allUniqueName="[Table1].[NúmerodelaResolución].[All]" dimensionUniqueName="[Table1]" displayFolder="" count="0" memberValueDatatype="130" unbalanced="0"/>
    <cacheHierarchy uniqueName="[Table1].[Año]" caption="Año" attribute="1" defaultMemberUniqueName="[Table1].[Año].[All]" allUniqueName="[Table1].[Año].[All]" dimensionUniqueName="[Table1]" displayFolder="" count="0" memberValueDatatype="130" unbalanced="0"/>
    <cacheHierarchy uniqueName="[Table1].[Link]" caption="Link" attribute="1" defaultMemberUniqueName="[Table1].[Link].[All]" allUniqueName="[Table1].[Link].[All]" dimensionUniqueName="[Table1]" displayFolder="" count="0" memberValueDatatype="130" unbalanced="0"/>
    <cacheHierarchy uniqueName="[Table1].[Fecha de Emisión de la Resolución]" caption="Fecha de Emisión de la Resolución" attribute="1" time="1" defaultMemberUniqueName="[Table1].[Fecha de Emisión de la Resolución].[All]" allUniqueName="[Table1].[Fecha de Emisión de la Resolución].[All]" dimensionUniqueName="[Table1]" displayFolder="" count="0" memberValueDatatype="7" unbalanced="0"/>
    <cacheHierarchy uniqueName="[Table1].[Fecha Not RD]" caption="Fecha Not RD" attribute="1" defaultMemberUniqueName="[Table1].[Fecha Not RD].[All]" allUniqueName="[Table1].[Fecha Not RD].[All]" dimensionUniqueName="[Table1]" displayFolder="" count="0" memberValueDatatype="130" unbalanced="0"/>
    <cacheHierarchy uniqueName="[Table1].[RD correcta o modificada]" caption="RD correcta o modificada" attribute="1" defaultMemberUniqueName="[Table1].[RD correcta o modificada].[All]" allUniqueName="[Table1].[RD correcta o modificada].[All]" dimensionUniqueName="[Table1]" displayFolder="" count="0" memberValueDatatype="130" unbalanced="0"/>
    <cacheHierarchy uniqueName="[Table1].[fecha]" caption="fecha" attribute="1" defaultMemberUniqueName="[Table1].[fecha].[All]" allUniqueName="[Table1].[fecha].[All]" dimensionUniqueName="[Table1]" displayFolder="" count="0" memberValueDatatype="130" unbalanced="0"/>
    <cacheHierarchy uniqueName="[Table1].[Rd Incorrecta/No existe]" caption="Rd Incorrecta/No existe" attribute="1" defaultMemberUniqueName="[Table1].[Rd Incorrecta/No existe].[All]" allUniqueName="[Table1].[Rd Incorrecta/No existe].[All]" dimensionUniqueName="[Table1]" displayFolder="" count="0" memberValueDatatype="130" unbalanced="0"/>
    <cacheHierarchy uniqueName="[Table1].[Fec RD Incorrecta]" caption="Fec RD Incorrecta" attribute="1" defaultMemberUniqueName="[Table1].[Fec RD Incorrecta].[All]" allUniqueName="[Table1].[Fec RD Incorrecta].[All]" dimensionUniqueName="[Table1]" displayFolder="" count="0" memberValueDatatype="130" unbalanced="0"/>
    <cacheHierarchy uniqueName="[Table1].[Fecha de Emisión de la Resolución (año)]" caption="Fecha de Emisión de la Resolución (año)" attribute="1" defaultMemberUniqueName="[Table1].[Fecha de Emisión de la Resolución (año)].[All]" allUniqueName="[Table1].[Fecha de Emisión de la Resolución (año)].[All]" dimensionUniqueName="[Table1]" displayFolder="" count="0" memberValueDatatype="130" unbalanced="0"/>
    <cacheHierarchy uniqueName="[Table1].[Fecha de Emisión de la Resolución (trimestre)]" caption="Fecha de Emisión de la Resolución (trimestre)" attribute="1" defaultMemberUniqueName="[Table1].[Fecha de Emisión de la Resolución (trimestre)].[All]" allUniqueName="[Table1].[Fecha de Emisión de la Resolución (trimestre)].[All]" dimensionUniqueName="[Table1]" displayFolder="" count="0" memberValueDatatype="130" unbalanced="0"/>
    <cacheHierarchy uniqueName="[Table1].[Fecha de Emisión de la Resolución (mes)]" caption="Fecha de Emisión de la Resolución (mes)" attribute="1" defaultMemberUniqueName="[Table1].[Fecha de Emisión de la Resolución (mes)].[All]" allUniqueName="[Table1].[Fecha de Emisión de la Resolución (mes)].[All]" dimensionUniqueName="[Table1]" displayFolder="" count="0" memberValueDatatype="130" unbalanced="0"/>
    <cacheHierarchy uniqueName="[Table1].[Fecha de ingreso (año)]" caption="Fecha de ingreso (año)" attribute="1" defaultMemberUniqueName="[Table1].[Fecha de ingreso (año)].[All]" allUniqueName="[Table1].[Fecha de ingreso (año)].[All]" dimensionUniqueName="[Table1]" displayFolder="" count="0" memberValueDatatype="130" unbalanced="0"/>
    <cacheHierarchy uniqueName="[Table1].[Fecha de ingreso (trimestre)]" caption="Fecha de ingreso (trimestre)" attribute="1" defaultMemberUniqueName="[Table1].[Fecha de ingreso (trimestre)].[All]" allUniqueName="[Table1].[Fecha de ingreso (trimestre)].[All]" dimensionUniqueName="[Table1]" displayFolder="" count="0" memberValueDatatype="130" unbalanced="0"/>
    <cacheHierarchy uniqueName="[Table1].[Fecha de ingreso (mes)]" caption="Fecha de ingreso (mes)" attribute="1" defaultMemberUniqueName="[Table1].[Fecha de ingreso (mes)].[All]" allUniqueName="[Table1].[Fecha de ingreso (mes)].[All]" dimensionUniqueName="[Table1]" displayFolder="" count="0" memberValueDatatype="130" unbalanced="0"/>
    <cacheHierarchy uniqueName="[Table11].[Dependencia – Para Tributos Internos/ Por Aduana de origen – Para Aduanas]" caption="Dependencia – Para Tributos Internos/ Por Aduana de origen – Para Aduanas" attribute="1" defaultMemberUniqueName="[Table11].[Dependencia – Para Tributos Internos/ Por Aduana de origen – Para Aduanas].[All]" allUniqueName="[Table11].[Dependencia – Para Tributos Internos/ Por Aduana de origen – Para Aduanas].[All]" dimensionUniqueName="[Table11]" displayFolder="" count="2" memberValueDatatype="130" unbalanced="0">
      <fieldsUsage count="2">
        <fieldUsage x="-1"/>
        <fieldUsage x="6"/>
      </fieldsUsage>
    </cacheHierarchy>
    <cacheHierarchy uniqueName="[Table11].[Indicador de Dependencia]" caption="Indicador de Dependencia" attribute="1" defaultMemberUniqueName="[Table11].[Indicador de Dependencia].[All]" allUniqueName="[Table11].[Indicador de Dependencia].[All]" dimensionUniqueName="[Table11]" displayFolder="" count="0" memberValueDatatype="130" unbalanced="0"/>
    <cacheHierarchy uniqueName="[Table11].[Tipo de documento de identificación del administrado]" caption="Tipo de documento de identificación del administrado" attribute="1" defaultMemberUniqueName="[Table11].[Tipo de documento de identificación del administrado].[All]" allUniqueName="[Table11].[Tipo de documento de identificación del administrado].[All]" dimensionUniqueName="[Table11]" displayFolder="" count="0" memberValueDatatype="130" unbalanced="0"/>
    <cacheHierarchy uniqueName="[Table11].[Número de documento de identificación del administrado]" caption="Número de documento de identificación del administrado" attribute="1" defaultMemberUniqueName="[Table11].[Número de documento de identificación del administrado].[All]" allUniqueName="[Table11].[Número de documento de identificación del administrado].[All]" dimensionUniqueName="[Table11]" displayFolder="" count="0" memberValueDatatype="130" unbalanced="0"/>
    <cacheHierarchy uniqueName="[Table11].[Nombre o razón social de identificación del administrado]" caption="Nombre o razón social de identificación del administrado" attribute="1" defaultMemberUniqueName="[Table11].[Nombre o razón social de identificación del administrado].[All]" allUniqueName="[Table11].[Nombre o razón social de identificación del administrado].[All]" dimensionUniqueName="[Table11]" displayFolder="" count="0" memberValueDatatype="130" unbalanced="0"/>
    <cacheHierarchy uniqueName="[Table11].[Fecha de ingreso]" caption="Fecha de ingreso" attribute="1" time="1" defaultMemberUniqueName="[Table11].[Fecha de ingreso].[All]" allUniqueName="[Table11].[Fecha de ingreso].[All]" dimensionUniqueName="[Table11]" displayFolder="" count="2" memberValueDatatype="7" unbalanced="0">
      <fieldsUsage count="2">
        <fieldUsage x="-1"/>
        <fieldUsage x="3"/>
      </fieldsUsage>
    </cacheHierarchy>
    <cacheHierarchy uniqueName="[Table11].[Tamaño del Contribuyente]" caption="Tamaño del Contribuyente" attribute="1" defaultMemberUniqueName="[Table11].[Tamaño del Contribuyente].[All]" allUniqueName="[Table11].[Tamaño del Contribuyente].[All]" dimensionUniqueName="[Table11]" displayFolder="" count="0" memberValueDatatype="130" unbalanced="0"/>
    <cacheHierarchy uniqueName="[Table11].[Tipo de Recurso]" caption="Tipo de Recurso" attribute="1" defaultMemberUniqueName="[Table11].[Tipo de Recurso].[All]" allUniqueName="[Table11].[Tipo de Recurso].[All]" dimensionUniqueName="[Table11]" displayFolder="" count="2" memberValueDatatype="130" unbalanced="0">
      <fieldsUsage count="2">
        <fieldUsage x="-1"/>
        <fieldUsage x="0"/>
      </fieldsUsage>
    </cacheHierarchy>
    <cacheHierarchy uniqueName="[Table11].[N° de Expediente]" caption="N° de Expediente" attribute="1" defaultMemberUniqueName="[Table11].[N° de Expediente].[All]" allUniqueName="[Table11].[N° de Expediente].[All]" dimensionUniqueName="[Table11]" displayFolder="" count="0" memberValueDatatype="5" unbalanced="0"/>
    <cacheHierarchy uniqueName="[Table11].[Columna2]" caption="Columna2" attribute="1" defaultMemberUniqueName="[Table11].[Columna2].[All]" allUniqueName="[Table11].[Columna2].[All]" dimensionUniqueName="[Table11]" displayFolder="" count="0" memberValueDatatype="130" unbalanced="0"/>
    <cacheHierarchy uniqueName="[Table11].[Columna1]" caption="Columna1" attribute="1" defaultMemberUniqueName="[Table11].[Columna1].[All]" allUniqueName="[Table11].[Columna1].[All]" dimensionUniqueName="[Table11]" displayFolder="" count="0" memberValueDatatype="130" unbalanced="0"/>
    <cacheHierarchy uniqueName="[Table11].[Etapa del Recurso]" caption="Etapa del Recurso" attribute="1" defaultMemberUniqueName="[Table11].[Etapa del Recurso].[All]" allUniqueName="[Table11].[Etapa del Recurso].[All]" dimensionUniqueName="[Table11]" displayFolder="" count="2" memberValueDatatype="130" unbalanced="0">
      <fieldsUsage count="2">
        <fieldUsage x="-1"/>
        <fieldUsage x="1"/>
      </fieldsUsage>
    </cacheHierarchy>
    <cacheHierarchy uniqueName="[Table11].[Tipo de Documento]" caption="Tipo de Documento" attribute="1" defaultMemberUniqueName="[Table11].[Tipo de Documento].[All]" allUniqueName="[Table11].[Tipo de Documento].[All]" dimensionUniqueName="[Table11]" displayFolder="" count="0" memberValueDatatype="130" unbalanced="0"/>
    <cacheHierarchy uniqueName="[Table11].[Número del Valor o Documento]" caption="Número del Valor o Documento" attribute="1" defaultMemberUniqueName="[Table11].[Número del Valor o Documento].[All]" allUniqueName="[Table11].[Número del Valor o Documento].[All]" dimensionUniqueName="[Table11]" displayFolder="" count="0" memberValueDatatype="130" unbalanced="0"/>
    <cacheHierarchy uniqueName="[Table11].[Área emisora del valor o documento]" caption="Área emisora del valor o documento" attribute="1" defaultMemberUniqueName="[Table11].[Área emisora del valor o documento].[All]" allUniqueName="[Table11].[Área emisora del valor o documento].[All]" dimensionUniqueName="[Table11]" displayFolder="" count="0" memberValueDatatype="130" unbalanced="0"/>
    <cacheHierarchy uniqueName="[Table11].[Fecha de emisión del valor o documento]" caption="Fecha de emisión del valor o documento" attribute="1" defaultMemberUniqueName="[Table11].[Fecha de emisión del valor o documento].[All]" allUniqueName="[Table11].[Fecha de emisión del valor o documento].[All]" dimensionUniqueName="[Table11]" displayFolder="" count="0" memberValueDatatype="130" unbalanced="0"/>
    <cacheHierarchy uniqueName="[Table11].[Nombre del Resolutor]" caption="Nombre del Resolutor" attribute="1" defaultMemberUniqueName="[Table11].[Nombre del Resolutor].[All]" allUniqueName="[Table11].[Nombre del Resolutor].[All]" dimensionUniqueName="[Table11]" displayFolder="" count="0" memberValueDatatype="130" unbalanced="0"/>
    <cacheHierarchy uniqueName="[Table11].[Nombre del Revisor 1]" caption="Nombre del Revisor 1" attribute="1" defaultMemberUniqueName="[Table11].[Nombre del Revisor 1].[All]" allUniqueName="[Table11].[Nombre del Revisor 1].[All]" dimensionUniqueName="[Table11]" displayFolder="" count="0" memberValueDatatype="130" unbalanced="0"/>
    <cacheHierarchy uniqueName="[Table11].[Primera fecha de asignación del Expediente en etapa de evaluación de fondo]" caption="Primera fecha de asignación del Expediente en etapa de evaluación de fondo" attribute="1" defaultMemberUniqueName="[Table11].[Primera fecha de asignación del Expediente en etapa de evaluación de fondo].[All]" allUniqueName="[Table11].[Primera fecha de asignación del Expediente en etapa de evaluación de fondo].[All]" dimensionUniqueName="[Table11]" displayFolder="" count="0" memberValueDatatype="130" unbalanced="0"/>
    <cacheHierarchy uniqueName="[Table11].[Fecha de ultima asignación del expediente (En la etapa en que se encuentre)]" caption="Fecha de ultima asignación del expediente (En la etapa en que se encuentre)" attribute="1" defaultMemberUniqueName="[Table11].[Fecha de ultima asignación del expediente (En la etapa en que se encuentre)].[All]" allUniqueName="[Table11].[Fecha de ultima asignación del expediente (En la etapa en que se encuentre)].[All]" dimensionUniqueName="[Table11]" displayFolder="" count="0" memberValueDatatype="130" unbalanced="0"/>
    <cacheHierarchy uniqueName="[Table11].[Monto Total Impugnado]" caption="Monto Total Impugnado" attribute="1" defaultMemberUniqueName="[Table11].[Monto Total Impugnado].[All]" allUniqueName="[Table11].[Monto Total Impugnado].[All]" dimensionUniqueName="[Table11]" displayFolder="" count="0" memberValueDatatype="130" unbalanced="0"/>
    <cacheHierarchy uniqueName="[Table11].[Descriptor Principal]" caption="Descriptor Principal" attribute="1" defaultMemberUniqueName="[Table11].[Descriptor Principal].[All]" allUniqueName="[Table11].[Descriptor Principal].[All]" dimensionUniqueName="[Table11]" displayFolder="" count="0" memberValueDatatype="130" unbalanced="0"/>
    <cacheHierarchy uniqueName="[Table11].[Descriptor Secundario]" caption="Descriptor Secundario" attribute="1" defaultMemberUniqueName="[Table11].[Descriptor Secundario].[All]" allUniqueName="[Table11].[Descriptor Secundario].[All]" dimensionUniqueName="[Table11]" displayFolder="" count="0" memberValueDatatype="130" unbalanced="0"/>
    <cacheHierarchy uniqueName="[Table11].[Resultado de la Resolución]" caption="Resultado de la Resolución" attribute="1" defaultMemberUniqueName="[Table11].[Resultado de la Resolución].[All]" allUniqueName="[Table11].[Resultado de la Resolución].[All]" dimensionUniqueName="[Table11]" displayFolder="" count="0" memberValueDatatype="130" unbalanced="0"/>
    <cacheHierarchy uniqueName="[Table11].[NúmerodelaResolución]" caption="NúmerodelaResolución" attribute="1" defaultMemberUniqueName="[Table11].[NúmerodelaResolución].[All]" allUniqueName="[Table11].[NúmerodelaResolución].[All]" dimensionUniqueName="[Table11]" displayFolder="" count="0" memberValueDatatype="130" unbalanced="0"/>
    <cacheHierarchy uniqueName="[Table11].[Año]" caption="Año" attribute="1" defaultMemberUniqueName="[Table11].[Año].[All]" allUniqueName="[Table11].[Año].[All]" dimensionUniqueName="[Table11]" displayFolder="" count="0" memberValueDatatype="130" unbalanced="0"/>
    <cacheHierarchy uniqueName="[Table11].[Link]" caption="Link" attribute="1" defaultMemberUniqueName="[Table11].[Link].[All]" allUniqueName="[Table11].[Link].[All]" dimensionUniqueName="[Table11]" displayFolder="" count="0" memberValueDatatype="130" unbalanced="0"/>
    <cacheHierarchy uniqueName="[Table11].[Fecha de Emisión de la Resolución]" caption="Fecha de Emisión de la Resolución" attribute="1" time="1" defaultMemberUniqueName="[Table11].[Fecha de Emisión de la Resolución].[All]" allUniqueName="[Table11].[Fecha de Emisión de la Resolución].[All]" dimensionUniqueName="[Table11]" displayFolder="" count="0" memberValueDatatype="7" unbalanced="0"/>
    <cacheHierarchy uniqueName="[Table11].[Fecha Not RD]" caption="Fecha Not RD" attribute="1" defaultMemberUniqueName="[Table11].[Fecha Not RD].[All]" allUniqueName="[Table11].[Fecha Not RD].[All]" dimensionUniqueName="[Table11]" displayFolder="" count="0" memberValueDatatype="130" unbalanced="0"/>
    <cacheHierarchy uniqueName="[Table11].[RD correcta o modificada]" caption="RD correcta o modificada" attribute="1" defaultMemberUniqueName="[Table11].[RD correcta o modificada].[All]" allUniqueName="[Table11].[RD correcta o modificada].[All]" dimensionUniqueName="[Table11]" displayFolder="" count="0" memberValueDatatype="130" unbalanced="0"/>
    <cacheHierarchy uniqueName="[Table11].[fecha]" caption="fecha" attribute="1" defaultMemberUniqueName="[Table11].[fecha].[All]" allUniqueName="[Table11].[fecha].[All]" dimensionUniqueName="[Table11]" displayFolder="" count="0" memberValueDatatype="130" unbalanced="0"/>
    <cacheHierarchy uniqueName="[Table11].[Rd Incorrecta/No existe]" caption="Rd Incorrecta/No existe" attribute="1" defaultMemberUniqueName="[Table11].[Rd Incorrecta/No existe].[All]" allUniqueName="[Table11].[Rd Incorrecta/No existe].[All]" dimensionUniqueName="[Table11]" displayFolder="" count="0" memberValueDatatype="130" unbalanced="0"/>
    <cacheHierarchy uniqueName="[Table11].[Fec RD Incorrecta]" caption="Fec RD Incorrecta" attribute="1" defaultMemberUniqueName="[Table11].[Fec RD Incorrecta].[All]" allUniqueName="[Table11].[Fec RD Incorrecta].[All]" dimensionUniqueName="[Table11]" displayFolder="" count="0" memberValueDatatype="130" unbalanced="0"/>
    <cacheHierarchy uniqueName="[Table11].[Fecha de Emisión de la Resolución (año)]" caption="Fecha de Emisión de la Resolución (año)" attribute="1" defaultMemberUniqueName="[Table11].[Fecha de Emisión de la Resolución (año)].[All]" allUniqueName="[Table11].[Fecha de Emisión de la Resolución (año)].[All]" dimensionUniqueName="[Table11]" displayFolder="" count="0" memberValueDatatype="130" unbalanced="0"/>
    <cacheHierarchy uniqueName="[Table11].[Fecha de Emisión de la Resolución (trimestre)]" caption="Fecha de Emisión de la Resolución (trimestre)" attribute="1" defaultMemberUniqueName="[Table11].[Fecha de Emisión de la Resolución (trimestre)].[All]" allUniqueName="[Table11].[Fecha de Emisión de la Resolución (trimestre)].[All]" dimensionUniqueName="[Table11]" displayFolder="" count="0" memberValueDatatype="130" unbalanced="0"/>
    <cacheHierarchy uniqueName="[Table11].[Fecha de Emisión de la Resolución (mes)]" caption="Fecha de Emisión de la Resolución (mes)" attribute="1" defaultMemberUniqueName="[Table11].[Fecha de Emisión de la Resolución (mes)].[All]" allUniqueName="[Table11].[Fecha de Emisión de la Resolución (mes)].[All]" dimensionUniqueName="[Table11]" displayFolder="" count="0" memberValueDatatype="130" unbalanced="0"/>
    <cacheHierarchy uniqueName="[Table11].[Fecha de ingreso (año)]" caption="Fecha de ingreso (año)" attribute="1" defaultMemberUniqueName="[Table11].[Fecha de ingreso (año)].[All]" allUniqueName="[Table11].[Fecha de ingreso (año)].[All]" dimensionUniqueName="[Table11]" displayFolder="" count="2" memberValueDatatype="130" unbalanced="0">
      <fieldsUsage count="2">
        <fieldUsage x="-1"/>
        <fieldUsage x="5"/>
      </fieldsUsage>
    </cacheHierarchy>
    <cacheHierarchy uniqueName="[Table11].[Fecha de ingreso (trimestre)]" caption="Fecha de ingreso (trimestre)" attribute="1" defaultMemberUniqueName="[Table11].[Fecha de ingreso (trimestre)].[All]" allUniqueName="[Table11].[Fecha de ingreso (trimestre)].[All]" dimensionUniqueName="[Table11]" displayFolder="" count="0" memberValueDatatype="130" unbalanced="0"/>
    <cacheHierarchy uniqueName="[Table11].[Fecha de ingreso (mes)]" caption="Fecha de ingreso (mes)" attribute="1" defaultMemberUniqueName="[Table11].[Fecha de ingreso (mes)].[All]" allUniqueName="[Table11].[Fecha de ingreso (mes)].[All]" dimensionUniqueName="[Table11]" displayFolder="" count="2" memberValueDatatype="130" unbalanced="0">
      <fieldsUsage count="2">
        <fieldUsage x="-1"/>
        <fieldUsage x="4"/>
      </fieldsUsage>
    </cacheHierarchy>
    <cacheHierarchy uniqueName="[Table1].[Fecha de Emisión de la Resolución (índice de meses)]" caption="Fecha de Emisión de la Resolución (índice de meses)" attribute="1" defaultMemberUniqueName="[Table1].[Fecha de Emisión de la Resolución (índice de meses)].[All]" allUniqueName="[Table1].[Fecha de Emisión de la Resolución (índice de meses)].[All]" dimensionUniqueName="[Table1]" displayFolder="" count="0" memberValueDatatype="20" unbalanced="0" hidden="1"/>
    <cacheHierarchy uniqueName="[Table1].[Fecha de ingreso (índice de meses)]" caption="Fecha de ingreso (índice de meses)" attribute="1" defaultMemberUniqueName="[Table1].[Fecha de ingreso (índice de meses)].[All]" allUniqueName="[Table1].[Fecha de ingreso (índice de meses)].[All]" dimensionUniqueName="[Table1]" displayFolder="" count="0" memberValueDatatype="20" unbalanced="0" hidden="1"/>
    <cacheHierarchy uniqueName="[Table11].[Fecha de Emisión de la Resolución (índice de meses)]" caption="Fecha de Emisión de la Resolución (índice de meses)" attribute="1" defaultMemberUniqueName="[Table11].[Fecha de Emisión de la Resolución (índice de meses)].[All]" allUniqueName="[Table11].[Fecha de Emisión de la Resolución (índice de meses)].[All]" dimensionUniqueName="[Table11]" displayFolder="" count="0" memberValueDatatype="20" unbalanced="0" hidden="1"/>
    <cacheHierarchy uniqueName="[Table11].[Fecha de ingreso (índice de meses)]" caption="Fecha de ingreso (índice de meses)" attribute="1" defaultMemberUniqueName="[Table11].[Fecha de ingreso (índice de meses)].[All]" allUniqueName="[Table11].[Fecha de ingreso (índice de meses)].[All]" dimensionUniqueName="[Table1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XL_Count Table11]" caption="__XL_Count Table11" measure="1" displayFolder="" measureGroup="Table11" count="0" hidden="1"/>
    <cacheHierarchy uniqueName="[Measures].[__No measures defined]" caption="__No measures defined" measure="1" displayFolder="" count="0" hidden="1"/>
    <cacheHierarchy uniqueName="[Measures].[Recuento de NúmerodelaResolución]" caption="Recuento de NúmerodelaResolución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Recuento distinto de NúmerodelaResolución]" caption="Recuento distinto de NúmerodelaResolución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Recuento de N° de Expediente]" caption="Recuento de N° de Expedient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istinto de N° de Expediente]" caption="Recuento distinto de N° de Expedient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a de N° de Expediente]" caption="Suma de N° de Expediente" measure="1" displayFolder="" measureGroup="Table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Recuento de Número del Valor o Documento]" caption="Recuento de Número del Valor o Documento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istinto de Número del Valor o Documento]" caption="Recuento distinto de Número del Valor o Documento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Recuento de NúmerodelaResolución 2]" caption="Recuento de NúmerodelaResolución 2" measure="1" displayFolder="" measureGroup="Table11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Recuento distinto de NúmerodelaResolución 2]" caption="Recuento distinto de NúmerodelaResolución 2" measure="1" displayFolder="" measureGroup="Table11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Recuento de N° de Expediente 2]" caption="Recuento de N° de Expediente 2" measure="1" displayFolder="" measureGroup="Table1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Recuento distinto de N° de Expediente 2]" caption="Recuento distinto de N° de Expediente 2" measure="1" displayFolder="" measureGroup="Table1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N° de Expediente 2]" caption="Suma de N° de Expediente 2" measure="1" displayFolder="" measureGroup="Table11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Recuento de Número del Valor o Documento 2]" caption="Recuento de Número del Valor o Documento 2" measure="1" displayFolder="" measureGroup="Table1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  <cacheHierarchy uniqueName="[Measures].[Recuento distinto de Número del Valor o Documento 2]" caption="Recuento distinto de Número del Valor o Documento 2" measure="1" displayFolder="" measureGroup="Table11" count="0" hidden="1">
      <extLst>
        <ext xmlns:x15="http://schemas.microsoft.com/office/spreadsheetml/2010/11/main" uri="{B97F6D7D-B522-45F9-BDA1-12C45D357490}">
          <x15:cacheHierarchy aggregatedColumn="52"/>
        </ext>
      </extLst>
    </cacheHierarchy>
  </cacheHierarchies>
  <kpis count="0"/>
  <dimensions count="3">
    <dimension measure="1" name="Measures" uniqueName="[Measures]" caption="Measures"/>
    <dimension name="Table1" uniqueName="[Table1]" caption="Table1"/>
    <dimension name="Table11" uniqueName="[Table11]" caption="Table11"/>
  </dimensions>
  <measureGroups count="2">
    <measureGroup name="Table1" caption="Table1"/>
    <measureGroup name="Table11" caption="Table1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08F63B-10FA-4661-9BCF-413F1DF59BB4}" name="TablaDinámica10" cacheId="722" applyNumberFormats="0" applyBorderFormats="0" applyFontFormats="0" applyPatternFormats="0" applyAlignmentFormats="0" applyWidthHeightFormats="1" dataCaption="Valores" updatedVersion="7" minRefreshableVersion="3" itemPrintTitles="1" createdVersion="7" indent="0" outline="1" outlineData="1" multipleFieldFilters="0">
  <location ref="B8:O30" firstHeaderRow="1" firstDataRow="3" firstDataCol="1" rowPageCount="3" colPageCount="1"/>
  <pivotFields count="7"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Row" allDrilled="1" subtotalTop="0" showAll="0" sortType="descending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3"/>
  </rowFields>
  <rowItems count="20">
    <i>
      <x v="7"/>
    </i>
    <i>
      <x v="15"/>
    </i>
    <i>
      <x/>
    </i>
    <i>
      <x v="16"/>
    </i>
    <i>
      <x v="13"/>
    </i>
    <i>
      <x v="18"/>
    </i>
    <i>
      <x v="9"/>
    </i>
    <i>
      <x v="8"/>
    </i>
    <i>
      <x v="5"/>
    </i>
    <i>
      <x v="17"/>
    </i>
    <i>
      <x v="12"/>
    </i>
    <i>
      <x v="14"/>
    </i>
    <i>
      <x v="4"/>
    </i>
    <i>
      <x v="11"/>
    </i>
    <i>
      <x v="10"/>
    </i>
    <i>
      <x v="6"/>
    </i>
    <i>
      <x v="2"/>
    </i>
    <i>
      <x v="1"/>
    </i>
    <i>
      <x v="3"/>
    </i>
    <i t="grand">
      <x/>
    </i>
  </rowItems>
  <colFields count="2">
    <field x="2"/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3">
    <pageField fld="0" hier="7" name="[Table1].[Tipo de Recurso].&amp;[RECLAMACIÓN]" cap="RECLAMACIÓN"/>
    <pageField fld="4" hier="8" name="[Table1].[N° de Expediente].[All]" cap="All"/>
    <pageField fld="5" hier="11" name="[Table1].[Etapa del Recurso].&amp;[RECURSO INGRESADO]" cap="RECURSO INGRESADO"/>
  </pageFields>
  <dataFields count="1">
    <dataField name="Recuento distinto de Número del Valor o Documento" fld="6" subtotal="count" baseField="3" baseItem="5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1].[Tipo de Recurso].&amp;[RECLAMACIÓN]"/>
      </members>
    </pivotHierarchy>
    <pivotHierarchy dragToData="1"/>
    <pivotHierarchy dragToData="1"/>
    <pivotHierarchy dragToData="1"/>
    <pivotHierarchy multipleItemSelectionAllowed="1" dragToData="1">
      <members count="8" level="1">
        <member name="[Table1].[Etapa del Recurso].&amp;[RECURSO INGRESADO]"/>
        <member name="[Table1].[Etapa del Recurso].&amp;[RECURSO INADMISIBLE]"/>
        <member name="[Table1].[Etapa del Recurso].&amp;[REMITIDO AL TRIBUNAL FISCAL]"/>
        <member name="[Table1].[Etapa del Recurso].&amp;[RECURSO EN ANÁLISIS DE FONDO]"/>
        <member name="[Table1].[Etapa del Recurso].&amp;[RECURSO CON RESULTADO DE FONDO]"/>
        <member name="[Table1].[Etapa del Recurso].&amp;[RECURSO EN EVALUACION DE ADMISIBILIDAD]"/>
        <member name="[Table1].[Etapa del Recurso].&amp;[RECURSO EN EVALUACIÓN DE ADMISIBILIDAD]"/>
        <member name="[Table1].[Etapa del Recurso].&amp;[RECURSO CON RESULTADO DE FONDO  APELACIÓ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Recuento distinto de N° de Expediente"/>
    <pivotHierarchy dragToData="1"/>
    <pivotHierarchy dragToData="1"/>
    <pivotHierarchy dragToData="1" caption="Recuento distinto de Número del Valor o Documento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2">
    <colHierarchyUsage hierarchyUsage="36"/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IGERI 17 NOVIEMBRE 2025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438CB1-2550-47F7-82F6-DF314CD5B273}" name="TablaDinámica13" cacheId="724" applyNumberFormats="0" applyBorderFormats="0" applyFontFormats="0" applyPatternFormats="0" applyAlignmentFormats="0" applyWidthHeightFormats="1" dataCaption="Valores" updatedVersion="7" minRefreshableVersion="3" useAutoFormatting="1" subtotalHiddenItems="1" itemPrintTitles="1" createdVersion="7" indent="0" outline="1" outlineData="1" multipleFieldFilters="0">
  <location ref="A4:Q27" firstHeaderRow="1" firstDataRow="4" firstDataCol="1" rowPageCount="2" colPageCount="1"/>
  <pivotFields count="7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xis="axisCol" allDrilled="1" subtotalTop="0" showAll="0" dataSourceSort="1" defaultSubtotal="0" defaultAttributeDrillState="1">
      <items count="1">
        <item x="0"/>
      </items>
    </pivotField>
    <pivotField axis="axisCol" allDrilled="1" subtotalTop="0" showAll="0" dataSourceSort="1" defaultSubtotal="0" defaultAttributeDrillState="1">
      <items count="10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</items>
    </pivotField>
    <pivotField axis="axisCol" allDrilled="1" subtotalTop="0" showAll="0" dataSourceSort="1" defaultSubtotal="0">
      <items count="6">
        <item x="0" e="0"/>
        <item x="1" e="0"/>
        <item x="2" e="0"/>
        <item x="3" e="0"/>
        <item x="4" e="0"/>
        <item x="5"/>
      </items>
    </pivotField>
    <pivotField axis="axisRow" allDrilled="1" subtotalTop="0" showAll="0" sortType="descending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20">
    <i>
      <x v="7"/>
    </i>
    <i>
      <x v="15"/>
    </i>
    <i>
      <x/>
    </i>
    <i>
      <x v="16"/>
    </i>
    <i>
      <x v="13"/>
    </i>
    <i>
      <x v="1"/>
    </i>
    <i>
      <x v="18"/>
    </i>
    <i>
      <x v="12"/>
    </i>
    <i>
      <x v="9"/>
    </i>
    <i>
      <x v="8"/>
    </i>
    <i>
      <x v="4"/>
    </i>
    <i>
      <x v="17"/>
    </i>
    <i>
      <x v="14"/>
    </i>
    <i>
      <x v="11"/>
    </i>
    <i>
      <x v="6"/>
    </i>
    <i>
      <x v="2"/>
    </i>
    <i>
      <x v="10"/>
    </i>
    <i>
      <x v="3"/>
    </i>
    <i>
      <x v="5"/>
    </i>
    <i t="grand">
      <x/>
    </i>
  </rowItems>
  <colFields count="3">
    <field x="5"/>
    <field x="4"/>
    <field x="3"/>
  </colFields>
  <colItems count="16">
    <i>
      <x/>
    </i>
    <i>
      <x v="1"/>
    </i>
    <i>
      <x v="2"/>
    </i>
    <i>
      <x v="3"/>
    </i>
    <i>
      <x v="4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colItems>
  <pageFields count="2">
    <pageField fld="0" hier="46" name="[Table11].[Tipo de Recurso].&amp;[RECLAMACIÓN]" cap="RECLAMACIÓN"/>
    <pageField fld="1" hier="50" name="[Table1].[Etapa del Recurso].&amp;[RECURSO INGRESADO]" cap="RECURSO INGRESADO"/>
  </pageFields>
  <dataFields count="1">
    <dataField name="Recuento distinto de N° de Expediente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9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11].[Tipo de Recurso].&amp;[RECLAMACIÓN]"/>
      </members>
    </pivotHierarchy>
    <pivotHierarchy dragToData="1"/>
    <pivotHierarchy dragToData="1"/>
    <pivotHierarchy dragToData="1"/>
    <pivotHierarchy multipleItemSelectionAllowed="1" dragToData="1">
      <members count="4" level="1">
        <member name="[Table11].[Etapa del Recurso].&amp;[RECURSO INGRESADO]"/>
        <member name="[Table11].[Etapa del Recurso].&amp;[RECURSO EN ANÁLISIS DE FONDO]"/>
        <member name="[Table11].[Etapa del Recurso].&amp;[RECURSO EN EVALUACION DE ADMISIBILIDAD]"/>
        <member name="[Table11].[Etapa del Recurso].&amp;[RECURSO EN EVALUACIÓN DE ADMISIBILIDAD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cuento distinto de N° de Expediente"/>
    <pivotHierarchy dragToData="1"/>
    <pivotHierarchy dragToData="1"/>
    <pivotHierarchy dragToData="1"/>
  </pivotHierarchies>
  <pivotTableStyleInfo name="PivotStyleLight17" showRowHeaders="1" showColHeaders="1" showRowStripes="0" showColStripes="0" showLastColumn="1"/>
  <rowHierarchiesUsage count="1">
    <rowHierarchyUsage hierarchyUsage="39"/>
  </rowHierarchiesUsage>
  <colHierarchiesUsage count="3">
    <colHierarchyUsage hierarchyUsage="75"/>
    <colHierarchyUsage hierarchyUsage="77"/>
    <colHierarchyUsage hierarchyUsage="4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IGERI 17 NOVIEMBRE 2025.xlsx!Table11">
        <x15:activeTabTopLevelEntity name="[Table1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29EFC3-58A2-4431-8B0F-60680F58676D}" name="Tabla2" displayName="Tabla2" ref="B27:D31" totalsRowShown="0" headerRowDxfId="76" dataDxfId="75" tableBorderDxfId="74">
  <autoFilter ref="B27:D31" xr:uid="{4A29EFC3-58A2-4431-8B0F-60680F58676D}"/>
  <tableColumns count="3">
    <tableColumn id="1" xr3:uid="{3999BB60-4785-4A8A-8BB8-25B1BCAE28BC}" name="UUOO" dataDxfId="73"/>
    <tableColumn id="2" xr3:uid="{F732DAB3-91EE-4831-A922-809480FA0AA3}" name="PROGRAMADO " dataDxfId="72"/>
    <tableColumn id="3" xr3:uid="{49934A55-18D3-4DBE-8E1A-477105D80918}" name="EJECUTADO" dataDxfId="7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E5AEA9-0306-4705-8550-1C84D6F1DD1D}" name="Tabla3" displayName="Tabla3" ref="I5:O17" totalsRowShown="0" headerRowDxfId="70" dataDxfId="69">
  <autoFilter ref="I5:O17" xr:uid="{8DE5AEA9-0306-4705-8550-1C84D6F1DD1D}"/>
  <tableColumns count="7">
    <tableColumn id="1" xr3:uid="{A8B67B39-A76C-4B0A-9940-0CF6DB77F238}" name="MES" dataDxfId="68"/>
    <tableColumn id="2" xr3:uid="{0C9FA77E-281F-4B67-A7B4-5C9A65F787C3}" name="DCCI" dataDxfId="67"/>
    <tableColumn id="3" xr3:uid="{1EDE01F5-832F-41C2-87CE-175EA4D0A8D1}" name="DCCII" dataDxfId="66"/>
    <tableColumn id="4" xr3:uid="{7601FBF6-6631-4626-9472-08771CED701C}" name="DCP" dataDxfId="65"/>
    <tableColumn id="7" xr3:uid="{5BD926BC-8C54-4A69-A1F2-8453508872E2}" name="GAFA" dataDxfId="64">
      <calculatedColumnFormula>SUM(Tabla3[[#This Row],[DCCI]:[DCP]])</calculatedColumnFormula>
    </tableColumn>
    <tableColumn id="5" xr3:uid="{561BD000-B6FE-4A96-9219-94F581586DBA}" name="DAP (IAMC; OTROS; INCA)" dataDxfId="63"/>
    <tableColumn id="6" xr3:uid="{FB3CF953-C277-419F-B864-F6619187589A}" name="Columna2" dataDxfId="62">
      <calculatedColumnFormula>SUM(Tabla3[[#This Row],[GAFA]:[DAP (IAMC; OTROS; INCA)]])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99DC9E-253E-4136-BA99-066C28790A31}" name="Tabla5" displayName="Tabla5" ref="B12:G16" totalsRowShown="0" headerRowDxfId="61" dataDxfId="60">
  <autoFilter ref="B12:G16" xr:uid="{1199DC9E-253E-4136-BA99-066C28790A31}"/>
  <tableColumns count="6">
    <tableColumn id="1" xr3:uid="{798B870D-556A-4FA8-861A-76B455457037}" name="mar-25" dataDxfId="59"/>
    <tableColumn id="2" xr3:uid="{B047B774-02E2-4D5C-9F2A-CEADC32EAEB3}" name="DCCI" dataDxfId="58"/>
    <tableColumn id="3" xr3:uid="{AD5677B7-5A31-4E8B-94B5-BC51210E00A5}" name="DCCII" dataDxfId="57"/>
    <tableColumn id="4" xr3:uid="{B8427145-B26C-48A9-9327-437DD3DE903E}" name="DCP" dataDxfId="56"/>
    <tableColumn id="5" xr3:uid="{D579EFDD-C7BC-4626-9426-5AC1A933E992}" name="TOTAL" dataDxfId="55"/>
    <tableColumn id="6" xr3:uid="{45379EF2-9F95-40F6-BAA0-A2512DA89EBD}" name="DAP" dataDxfId="5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3177B2-6DBF-441A-9EAE-815A9A0E48CE}" name="Tabla6" displayName="Tabla6" ref="B19:F23" totalsRowShown="0" headerRowDxfId="53" dataDxfId="52">
  <autoFilter ref="B19:F23" xr:uid="{393177B2-6DBF-441A-9EAE-815A9A0E48CE}"/>
  <tableColumns count="5">
    <tableColumn id="1" xr3:uid="{2FFF70B0-52F2-4EA5-8AF0-7A570A990EB1}" name="UUOO" dataDxfId="51"/>
    <tableColumn id="2" xr3:uid="{183B72D6-FD43-4358-A8FB-438F4CB27B2E}" name="DCCI" dataDxfId="50"/>
    <tableColumn id="3" xr3:uid="{5C3ACDB5-E768-46B9-9D1D-B5D9BDBE71CD}" name="DCCII" dataDxfId="49"/>
    <tableColumn id="4" xr3:uid="{F2CC7C7A-F483-43F9-A8E1-39272006537C}" name="DCP" dataDxfId="48"/>
    <tableColumn id="5" xr3:uid="{D19AF131-835B-40E4-A95B-5876D1F28644}" name="TOTAL" dataDxfId="4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D9BDF6-BDE2-4EB2-8299-38592E1F119A}" name="Tabla7" displayName="Tabla7" ref="B4:E8" totalsRowShown="0" headerRowDxfId="46" dataDxfId="44" headerRowBorderDxfId="45" tableBorderDxfId="43">
  <autoFilter ref="B4:E8" xr:uid="{7BD9BDF6-BDE2-4EB2-8299-38592E1F119A}"/>
  <tableColumns count="4">
    <tableColumn id="1" xr3:uid="{3233FA2A-A55E-40B0-A184-2E61B5068781}" name="ETAPA" dataDxfId="42"/>
    <tableColumn id="2" xr3:uid="{80DF7B23-5AA6-4054-8973-F62B7E0FBE65}" name="DCCI" dataDxfId="41"/>
    <tableColumn id="3" xr3:uid="{79AF3D65-046B-4559-B5AF-1EB53950C4E4}" name="DCCII" dataDxfId="40"/>
    <tableColumn id="4" xr3:uid="{A5F6BE10-3328-411F-BC27-792B78004AAD}" name="DCP" dataDxfId="39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124179-D9E3-49E9-A51C-F7B0BFFAA7CF}" name="Tabla8" displayName="Tabla8" ref="B35:F40" totalsRowShown="0" headerRowDxfId="38" dataDxfId="37" tableBorderDxfId="36">
  <autoFilter ref="B35:F40" xr:uid="{A6124179-D9E3-49E9-A51C-F7B0BFFAA7CF}"/>
  <tableColumns count="5">
    <tableColumn id="1" xr3:uid="{25A0D5B5-0EC9-408B-BCD8-D39ACBA93D37}" name="UUOO" dataDxfId="35"/>
    <tableColumn id="2" xr3:uid="{91B789EE-50AE-4A1A-8140-D14AC250CE4E}" name="VENCIDO +9 MESES" dataDxfId="34"/>
    <tableColumn id="3" xr3:uid="{12B073ED-B099-422F-A6FF-DBF1FFD833C9}" name="9 MESES" dataDxfId="33"/>
    <tableColumn id="4" xr3:uid="{0157C593-7BDC-4259-9AC8-024C82B5E941}" name="8 MESES" dataDxfId="32"/>
    <tableColumn id="5" xr3:uid="{7FDF1EF7-86BF-4E9C-A599-D6E4FCD75408}" name="7 MESES" dataDxfId="31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B4233C-DF46-4BD3-A82C-F10D231AF899}" name="Tabla4" displayName="Tabla4" ref="B43:F46" totalsRowShown="0" headerRowDxfId="30" dataDxfId="29" tableBorderDxfId="28">
  <autoFilter ref="B43:F46" xr:uid="{79B4233C-DF46-4BD3-A82C-F10D231AF899}"/>
  <tableColumns count="5">
    <tableColumn id="1" xr3:uid="{98492C3A-4A88-4480-A088-21F3EA3A4A69}" name="UUOO" dataDxfId="27"/>
    <tableColumn id="2" xr3:uid="{201516D2-1A1C-441A-B594-0C95509FB547}" name="NO GESTIONABLE" dataDxfId="26"/>
    <tableColumn id="3" xr3:uid="{9875E74D-AC3D-4061-8C8B-BD3997BC38A2}" name="REINGRESADOS " dataDxfId="25"/>
    <tableColumn id="4" xr3:uid="{5A18AAF2-C358-4930-A7D2-8A3770198DEA}" name="INCONSISTENCIAS" dataDxfId="24"/>
    <tableColumn id="5" xr3:uid="{DDF22D2E-1D8B-43A7-A5BD-E6B311AE6CEE}" name="NOTIFICADOS SCAD" dataDxfId="23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1504DAA-2CDA-4532-9A53-676A124CD57C}" name="Tabla911" displayName="Tabla911" ref="B137:F145" totalsRowShown="0" headerRowDxfId="22" dataDxfId="21" tableBorderDxfId="20">
  <autoFilter ref="B137:F145" xr:uid="{E1504DAA-2CDA-4532-9A53-676A124CD57C}"/>
  <tableColumns count="5">
    <tableColumn id="1" xr3:uid="{C4D2628B-A2EA-49CB-9B4B-1B1AB9AC3AE7}" name="ESTADO" dataDxfId="19"/>
    <tableColumn id="2" xr3:uid="{0F811767-9507-4D3D-A27A-6968A36E9D30}" name="DCCI" dataDxfId="18"/>
    <tableColumn id="3" xr3:uid="{10D6059C-EFAE-4E6F-9C41-9DC2AB312B9E}" name="DCCII" dataDxfId="17"/>
    <tableColumn id="4" xr3:uid="{5FFB3166-0068-44EE-87E3-F01B7125907C}" name="DCP" dataDxfId="16"/>
    <tableColumn id="5" xr3:uid="{D679D489-CC19-464F-B2E7-B925E42B0622}" name="Total" dataDxfId="15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BF5041-D00F-4663-AE03-766949F87B6E}" name="Tabla32" displayName="Tabla32" ref="Q5:T17" totalsRowShown="0" headerRowDxfId="14" dataDxfId="13">
  <autoFilter ref="Q5:T17" xr:uid="{36BF5041-D00F-4663-AE03-766949F87B6E}"/>
  <tableColumns count="4">
    <tableColumn id="1" xr3:uid="{E2D2AB78-58B0-47B3-B753-2D1220F8E878}" name="MES" dataDxfId="12"/>
    <tableColumn id="2" xr3:uid="{3E2508ED-F1E3-4B74-A112-0A70BF6503F2}" name="IAMC" dataDxfId="11"/>
    <tableColumn id="3" xr3:uid="{59379BE5-044A-458D-80F0-22F4DC127B93}" name="OTROS" dataDxfId="10"/>
    <tableColumn id="4" xr3:uid="{DBF5F08F-0971-45FD-8F98-83ED7CFBC5B0}" name="INCA" dataDxfId="9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0699590-5450-4CAA-BCEB-69758868199E}" name="Tabla3210" displayName="Tabla3210" ref="V5:Z17" totalsRowShown="0" headerRowDxfId="8" dataDxfId="7">
  <autoFilter ref="V5:Z17" xr:uid="{40699590-5450-4CAA-BCEB-69758868199E}"/>
  <tableColumns count="5">
    <tableColumn id="1" xr3:uid="{C5A7B2C3-C103-44BB-812A-021C4165E34F}" name="MES" dataDxfId="6"/>
    <tableColumn id="2" xr3:uid="{AD716414-05D5-4DA7-BE9F-C324337852DB}" name="IAMC" dataDxfId="5"/>
    <tableColumn id="3" xr3:uid="{4DB821BB-3226-4767-91D9-64E915A5763E}" name="OTROS" dataDxfId="4"/>
    <tableColumn id="4" xr3:uid="{A47DAECB-AED9-456C-9EE0-0763C0D130D6}" name="INCA" dataDxfId="3"/>
    <tableColumn id="5" xr3:uid="{0E6298E6-67C1-46B8-852A-54E2F0ABFF88}" name="TOTAL" dataDxfId="2">
      <calculatedColumnFormula>SUM(Tabla3210[[#This Row],[IAMC]:[INCA]])</calculatedColumnFormula>
    </tableColumn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C2E76E6-01FB-4817-8941-FC8D881464BA}" name="Table11" displayName="Table11" ref="B6:J29" totalsRowShown="0" headerRowDxfId="1">
  <autoFilter ref="B6:J29" xr:uid="{7C2E76E6-01FB-4817-8941-FC8D881464BA}"/>
  <sortState xmlns:xlrd2="http://schemas.microsoft.com/office/spreadsheetml/2017/richdata2" ref="B7:J28">
    <sortCondition descending="1" ref="J7:J28"/>
  </sortState>
  <tableColumns count="9">
    <tableColumn id="1" xr3:uid="{8951CC47-7526-4EF8-B031-46E03A9AED00}" name="Aduanas" dataDxfId="0"/>
    <tableColumn id="2" xr3:uid="{25D779C0-B635-48D2-BAFB-59A6C3F67035}" name="2019"/>
    <tableColumn id="3" xr3:uid="{3CE925CB-5FC9-4FB7-A956-A02ACA9AD7DD}" name="2020"/>
    <tableColumn id="4" xr3:uid="{C6EDBE90-C625-41FD-A2F3-A31C53951492}" name="2021"/>
    <tableColumn id="5" xr3:uid="{F914D33E-730B-4C42-B055-175FE6F2D1BD}" name="2022"/>
    <tableColumn id="6" xr3:uid="{BD2A24AD-833B-4CD1-BC66-CCCE35FA3FBB}" name="2023"/>
    <tableColumn id="7" xr3:uid="{F1FC6D33-D948-4857-A253-24269185121D}" name="2024"/>
    <tableColumn id="8" xr3:uid="{191920DC-9BBD-4965-AEB2-357809F07A5F}" name="2025"/>
    <tableColumn id="9" xr3:uid="{A27B351D-025C-4095-8682-585B9E543120}" name="Grand Tot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AJ187"/>
  <sheetViews>
    <sheetView topLeftCell="A17" zoomScale="85" zoomScaleNormal="85" workbookViewId="0">
      <pane xSplit="2" topLeftCell="C1" activePane="topRight" state="frozen"/>
      <selection pane="topRight" activeCell="A29" sqref="A29"/>
    </sheetView>
  </sheetViews>
  <sheetFormatPr baseColWidth="10" defaultColWidth="10.81640625" defaultRowHeight="15.5" outlineLevelRow="1" x14ac:dyDescent="0.35"/>
  <cols>
    <col min="1" max="1" width="6.1796875" style="1" customWidth="1"/>
    <col min="2" max="2" width="15.54296875" style="1" customWidth="1"/>
    <col min="3" max="3" width="23.453125" style="1" customWidth="1"/>
    <col min="4" max="4" width="17.7265625" style="1" customWidth="1"/>
    <col min="5" max="5" width="18.26953125" style="1" customWidth="1"/>
    <col min="6" max="6" width="20" style="1" customWidth="1"/>
    <col min="7" max="7" width="18.26953125" style="1" customWidth="1"/>
    <col min="8" max="8" width="7" style="1" customWidth="1"/>
    <col min="9" max="9" width="19.7265625" style="1" customWidth="1"/>
    <col min="10" max="10" width="15.26953125" style="5" customWidth="1"/>
    <col min="11" max="11" width="13" style="5" customWidth="1"/>
    <col min="12" max="12" width="14.54296875" style="5" customWidth="1"/>
    <col min="13" max="13" width="13" style="5" customWidth="1"/>
    <col min="14" max="14" width="16.54296875" style="5" customWidth="1"/>
    <col min="15" max="15" width="12.26953125" style="5" customWidth="1"/>
    <col min="16" max="16" width="10.54296875" style="5" customWidth="1"/>
    <col min="17" max="17" width="18.81640625" style="5" customWidth="1"/>
    <col min="18" max="19" width="10.81640625" style="1"/>
    <col min="20" max="20" width="12.54296875" style="1" customWidth="1"/>
    <col min="21" max="21" width="5.54296875" style="1" customWidth="1"/>
    <col min="22" max="22" width="15.54296875" style="1" customWidth="1"/>
    <col min="23" max="26" width="10.81640625" style="1"/>
    <col min="27" max="27" width="5.81640625" style="1" customWidth="1"/>
    <col min="28" max="37" width="10.81640625" style="1"/>
    <col min="38" max="38" width="21.54296875" style="1" customWidth="1"/>
    <col min="39" max="39" width="11.54296875" style="1" bestFit="1" customWidth="1"/>
    <col min="40" max="45" width="10.81640625" style="1"/>
    <col min="46" max="46" width="13.7265625" style="1" bestFit="1" customWidth="1"/>
    <col min="47" max="16384" width="10.81640625" style="1"/>
  </cols>
  <sheetData>
    <row r="2" spans="1:36" x14ac:dyDescent="0.35">
      <c r="C2" s="2" t="s">
        <v>0</v>
      </c>
      <c r="D2" s="3"/>
      <c r="E2" s="3"/>
      <c r="F2" s="4"/>
      <c r="G2" s="4"/>
      <c r="H2" s="4"/>
    </row>
    <row r="3" spans="1:36" x14ac:dyDescent="0.35">
      <c r="B3" s="2" t="s">
        <v>1</v>
      </c>
      <c r="K3" s="7" t="s">
        <v>2</v>
      </c>
      <c r="R3" s="7" t="s">
        <v>3</v>
      </c>
      <c r="S3" s="4"/>
      <c r="T3" s="4"/>
    </row>
    <row r="4" spans="1:36" x14ac:dyDescent="0.35">
      <c r="A4" s="1">
        <v>1</v>
      </c>
      <c r="B4" s="8" t="s">
        <v>4</v>
      </c>
      <c r="C4" s="9" t="s">
        <v>5</v>
      </c>
      <c r="D4" s="9" t="s">
        <v>6</v>
      </c>
      <c r="E4" s="9" t="s">
        <v>7</v>
      </c>
      <c r="I4" s="143" t="s">
        <v>8</v>
      </c>
      <c r="Q4" s="145" t="s">
        <v>9</v>
      </c>
      <c r="V4" s="4" t="s">
        <v>10</v>
      </c>
    </row>
    <row r="5" spans="1:36" ht="24.75" customHeight="1" x14ac:dyDescent="0.35">
      <c r="B5" s="10" t="s">
        <v>11</v>
      </c>
      <c r="C5" s="11">
        <v>2057</v>
      </c>
      <c r="D5" s="11">
        <v>554</v>
      </c>
      <c r="E5" s="11">
        <v>635</v>
      </c>
      <c r="I5" s="12" t="s">
        <v>12</v>
      </c>
      <c r="J5" s="142" t="s">
        <v>5</v>
      </c>
      <c r="K5" s="142" t="s">
        <v>6</v>
      </c>
      <c r="L5" s="142" t="s">
        <v>7</v>
      </c>
      <c r="M5" s="14" t="s">
        <v>3</v>
      </c>
      <c r="N5" s="144" t="s">
        <v>13</v>
      </c>
      <c r="O5" s="5" t="s">
        <v>14</v>
      </c>
      <c r="Q5" s="12" t="s">
        <v>12</v>
      </c>
      <c r="R5" s="13" t="s">
        <v>15</v>
      </c>
      <c r="S5" s="13" t="s">
        <v>16</v>
      </c>
      <c r="T5" s="13" t="s">
        <v>17</v>
      </c>
      <c r="V5" s="12" t="s">
        <v>12</v>
      </c>
      <c r="W5" s="158" t="s">
        <v>15</v>
      </c>
      <c r="X5" s="158" t="s">
        <v>16</v>
      </c>
      <c r="Y5" s="158" t="s">
        <v>17</v>
      </c>
      <c r="Z5" s="14" t="s">
        <v>18</v>
      </c>
      <c r="AC5" s="187" t="s">
        <v>19</v>
      </c>
      <c r="AD5" s="187" t="s">
        <v>20</v>
      </c>
      <c r="AE5" s="187" t="s">
        <v>21</v>
      </c>
      <c r="AF5" s="187" t="s">
        <v>22</v>
      </c>
      <c r="AG5" s="187" t="s">
        <v>23</v>
      </c>
      <c r="AH5" s="187" t="s">
        <v>24</v>
      </c>
      <c r="AI5" s="187" t="s">
        <v>25</v>
      </c>
      <c r="AJ5" s="187" t="s">
        <v>26</v>
      </c>
    </row>
    <row r="6" spans="1:36" ht="24.75" customHeight="1" x14ac:dyDescent="0.35">
      <c r="B6" s="15" t="s">
        <v>34</v>
      </c>
      <c r="C6" s="11">
        <v>122</v>
      </c>
      <c r="D6" s="16">
        <v>134</v>
      </c>
      <c r="E6" s="16">
        <v>90</v>
      </c>
      <c r="I6" s="17" t="s">
        <v>35</v>
      </c>
      <c r="J6" s="161">
        <v>178</v>
      </c>
      <c r="K6" s="163">
        <v>86</v>
      </c>
      <c r="L6" s="164">
        <v>58</v>
      </c>
      <c r="M6" s="18">
        <f>SUM(Tabla3[[#This Row],[DCCI]:[DCP]])</f>
        <v>322</v>
      </c>
      <c r="N6" s="160">
        <f>24+35+2</f>
        <v>61</v>
      </c>
      <c r="O6" s="7">
        <f>SUM(Tabla3[[#This Row],[GAFA]:[DAP (IAMC; OTROS; INCA)]])</f>
        <v>383</v>
      </c>
      <c r="Q6" s="17" t="s">
        <v>35</v>
      </c>
      <c r="R6" s="159">
        <v>178</v>
      </c>
      <c r="S6" s="159">
        <v>87</v>
      </c>
      <c r="T6" s="18">
        <v>57</v>
      </c>
      <c r="V6" s="17" t="s">
        <v>35</v>
      </c>
      <c r="W6" s="159">
        <f>178+24</f>
        <v>202</v>
      </c>
      <c r="X6" s="159">
        <f>87+35</f>
        <v>122</v>
      </c>
      <c r="Y6" s="159">
        <v>59</v>
      </c>
      <c r="Z6" s="159">
        <f>SUM(Tabla3210[[#This Row],[IAMC]:[INCA]])</f>
        <v>383</v>
      </c>
      <c r="AB6" s="19"/>
      <c r="AC6">
        <v>2023</v>
      </c>
      <c r="AD6">
        <v>52</v>
      </c>
      <c r="AE6">
        <v>2.7869999999999999</v>
      </c>
      <c r="AF6">
        <v>4.6779999999999999</v>
      </c>
      <c r="AG6">
        <v>6.2480000000000002</v>
      </c>
      <c r="AH6">
        <v>1.2170000000000001</v>
      </c>
      <c r="AI6">
        <v>390</v>
      </c>
      <c r="AJ6">
        <v>521</v>
      </c>
    </row>
    <row r="7" spans="1:36" ht="24.75" customHeight="1" x14ac:dyDescent="0.35">
      <c r="B7" s="15" t="s">
        <v>36</v>
      </c>
      <c r="C7" s="11">
        <v>7</v>
      </c>
      <c r="D7" s="16">
        <v>4</v>
      </c>
      <c r="E7" s="16">
        <v>0</v>
      </c>
      <c r="I7" s="17" t="s">
        <v>37</v>
      </c>
      <c r="J7" s="160">
        <v>198</v>
      </c>
      <c r="K7" s="163">
        <v>95</v>
      </c>
      <c r="L7" s="163">
        <v>28</v>
      </c>
      <c r="M7" s="18">
        <f>SUM(Tabla3[[#This Row],[DCCI]:[DCP]])</f>
        <v>321</v>
      </c>
      <c r="N7" s="161">
        <f>14+22+7</f>
        <v>43</v>
      </c>
      <c r="O7" s="7">
        <f>SUM(Tabla3[[#This Row],[GAFA]:[DAP (IAMC; OTROS; INCA)]])</f>
        <v>364</v>
      </c>
      <c r="Q7" s="17" t="s">
        <v>37</v>
      </c>
      <c r="R7" s="18">
        <v>198</v>
      </c>
      <c r="S7" s="159">
        <v>99</v>
      </c>
      <c r="T7" s="159">
        <v>24</v>
      </c>
      <c r="V7" s="17" t="s">
        <v>37</v>
      </c>
      <c r="W7" s="18">
        <f>198+14</f>
        <v>212</v>
      </c>
      <c r="X7" s="18">
        <f>99+22</f>
        <v>121</v>
      </c>
      <c r="Y7" s="159">
        <f>24+7</f>
        <v>31</v>
      </c>
      <c r="Z7" s="159">
        <f>SUM(Tabla3210[[#This Row],[IAMC]:[INCA]])</f>
        <v>364</v>
      </c>
      <c r="AB7" s="19"/>
      <c r="AC7">
        <v>2024</v>
      </c>
      <c r="AD7">
        <v>46</v>
      </c>
      <c r="AE7">
        <v>1.2170000000000001</v>
      </c>
      <c r="AF7">
        <v>5.3140000000000001</v>
      </c>
      <c r="AG7">
        <v>5.2809999999999997</v>
      </c>
      <c r="AH7">
        <v>1.25</v>
      </c>
      <c r="AI7">
        <v>443</v>
      </c>
      <c r="AJ7">
        <v>440</v>
      </c>
    </row>
    <row r="8" spans="1:36" ht="24.75" customHeight="1" x14ac:dyDescent="0.35">
      <c r="B8" s="20" t="s">
        <v>18</v>
      </c>
      <c r="C8" s="21">
        <v>2186</v>
      </c>
      <c r="D8" s="21">
        <f>SUM(D5:D7)</f>
        <v>692</v>
      </c>
      <c r="E8" s="21">
        <f>SUM(E5:E7)</f>
        <v>725</v>
      </c>
      <c r="I8" s="17" t="s">
        <v>39</v>
      </c>
      <c r="J8" s="161">
        <v>258</v>
      </c>
      <c r="K8" s="161">
        <v>111</v>
      </c>
      <c r="L8" s="160">
        <v>423</v>
      </c>
      <c r="M8" s="18">
        <f>SUM(Tabla3[[#This Row],[DCCI]:[DCP]])</f>
        <v>792</v>
      </c>
      <c r="N8" s="160">
        <f>489+65+5</f>
        <v>559</v>
      </c>
      <c r="O8" s="7">
        <f>SUM(Tabla3[[#This Row],[GAFA]:[DAP (IAMC; OTROS; INCA)]])</f>
        <v>1351</v>
      </c>
      <c r="Q8" s="17" t="s">
        <v>39</v>
      </c>
      <c r="R8" s="159">
        <v>258</v>
      </c>
      <c r="S8" s="159">
        <v>111</v>
      </c>
      <c r="T8" s="18">
        <v>423</v>
      </c>
      <c r="V8" s="17" t="s">
        <v>39</v>
      </c>
      <c r="W8" s="159">
        <f>258+489</f>
        <v>747</v>
      </c>
      <c r="X8" s="159">
        <f>111+65</f>
        <v>176</v>
      </c>
      <c r="Y8" s="159">
        <f>423+5</f>
        <v>428</v>
      </c>
      <c r="Z8" s="159">
        <f>SUM(Tabla3210[[#This Row],[IAMC]:[INCA]])</f>
        <v>1351</v>
      </c>
      <c r="AB8" s="188">
        <v>45783</v>
      </c>
      <c r="AC8">
        <v>2025</v>
      </c>
      <c r="AD8">
        <v>41</v>
      </c>
      <c r="AE8">
        <v>1.2450000000000001</v>
      </c>
      <c r="AF8">
        <v>3.137</v>
      </c>
      <c r="AG8">
        <v>2.5880000000000001</v>
      </c>
      <c r="AH8">
        <v>1.794</v>
      </c>
      <c r="AI8">
        <v>784</v>
      </c>
      <c r="AJ8">
        <v>647</v>
      </c>
    </row>
    <row r="9" spans="1:36" ht="24.75" customHeight="1" thickBot="1" x14ac:dyDescent="0.4">
      <c r="I9" s="17" t="s">
        <v>41</v>
      </c>
      <c r="J9" s="161">
        <v>253</v>
      </c>
      <c r="K9" s="161">
        <v>107</v>
      </c>
      <c r="L9" s="160">
        <v>17</v>
      </c>
      <c r="M9" s="18">
        <f>SUM(Tabla3[[#This Row],[DCCI]:[DCP]])</f>
        <v>377</v>
      </c>
      <c r="N9" s="160">
        <f>24+33+1</f>
        <v>58</v>
      </c>
      <c r="O9" s="7">
        <f>SUM(Tabla3[[#This Row],[GAFA]:[DAP (IAMC; OTROS; INCA)]])</f>
        <v>435</v>
      </c>
      <c r="Q9" s="17" t="s">
        <v>41</v>
      </c>
      <c r="R9" s="18">
        <v>253</v>
      </c>
      <c r="S9" s="18">
        <v>107</v>
      </c>
      <c r="T9" s="18">
        <v>17</v>
      </c>
      <c r="V9" s="17" t="s">
        <v>41</v>
      </c>
      <c r="W9" s="18">
        <f>253+24</f>
        <v>277</v>
      </c>
      <c r="X9" s="18">
        <f>107+33</f>
        <v>140</v>
      </c>
      <c r="Y9" s="159">
        <f>17+1</f>
        <v>18</v>
      </c>
      <c r="Z9" s="159">
        <f>SUM(Tabla3210[[#This Row],[IAMC]:[INCA]])</f>
        <v>435</v>
      </c>
      <c r="AB9" s="19"/>
    </row>
    <row r="10" spans="1:36" ht="24.75" customHeight="1" thickBot="1" x14ac:dyDescent="0.4">
      <c r="B10" s="2"/>
      <c r="C10" s="3"/>
      <c r="D10" s="6"/>
      <c r="E10" s="6"/>
      <c r="I10" s="17" t="s">
        <v>43</v>
      </c>
      <c r="J10" s="161">
        <v>247</v>
      </c>
      <c r="K10" s="161">
        <v>108</v>
      </c>
      <c r="L10" s="161">
        <v>22</v>
      </c>
      <c r="M10" s="18">
        <f>SUM(Tabla3[[#This Row],[DCCI]:[DCP]])</f>
        <v>377</v>
      </c>
      <c r="N10" s="161">
        <f>31+22+1</f>
        <v>54</v>
      </c>
      <c r="O10" s="7">
        <f>SUM(Tabla3[[#This Row],[GAFA]:[DAP (IAMC; OTROS; INCA)]])</f>
        <v>431</v>
      </c>
      <c r="Q10" s="17" t="s">
        <v>43</v>
      </c>
      <c r="R10" s="18">
        <v>247</v>
      </c>
      <c r="S10" s="18">
        <v>108</v>
      </c>
      <c r="T10" s="18">
        <v>22</v>
      </c>
      <c r="V10" s="17" t="s">
        <v>43</v>
      </c>
      <c r="W10" s="18">
        <f>247+31</f>
        <v>278</v>
      </c>
      <c r="X10" s="18">
        <f>108+22</f>
        <v>130</v>
      </c>
      <c r="Y10" s="18">
        <f>22+1</f>
        <v>23</v>
      </c>
      <c r="Z10" s="159">
        <f>SUM(Tabla3210[[#This Row],[IAMC]:[INCA]])</f>
        <v>431</v>
      </c>
    </row>
    <row r="11" spans="1:36" ht="24.75" customHeight="1" thickBot="1" x14ac:dyDescent="0.4">
      <c r="B11" s="2" t="s">
        <v>45</v>
      </c>
      <c r="C11" s="7"/>
      <c r="I11" s="17" t="s">
        <v>46</v>
      </c>
      <c r="J11" s="159">
        <v>223</v>
      </c>
      <c r="K11" s="159">
        <v>146</v>
      </c>
      <c r="L11" s="159">
        <v>81</v>
      </c>
      <c r="M11" s="18">
        <f>SUM(Tabla3[[#This Row],[DCCI]:[DCP]])</f>
        <v>450</v>
      </c>
      <c r="N11" s="161">
        <f>31+43+1</f>
        <v>75</v>
      </c>
      <c r="O11" s="7">
        <f>SUM(Tabla3[[#This Row],[GAFA]:[DAP (IAMC; OTROS; INCA)]])</f>
        <v>525</v>
      </c>
      <c r="Q11" s="17" t="s">
        <v>46</v>
      </c>
      <c r="R11" s="18">
        <v>223</v>
      </c>
      <c r="S11" s="18">
        <v>146</v>
      </c>
      <c r="T11" s="18">
        <v>81</v>
      </c>
      <c r="V11" s="17" t="s">
        <v>46</v>
      </c>
      <c r="W11" s="18">
        <f>223+31</f>
        <v>254</v>
      </c>
      <c r="X11" s="18">
        <f>146+43</f>
        <v>189</v>
      </c>
      <c r="Y11" s="18">
        <f>81+1</f>
        <v>82</v>
      </c>
      <c r="Z11" s="159">
        <f>SUM(Tabla3210[[#This Row],[IAMC]:[INCA]])</f>
        <v>525</v>
      </c>
    </row>
    <row r="12" spans="1:36" ht="24.75" customHeight="1" x14ac:dyDescent="0.35">
      <c r="A12" s="1">
        <v>2</v>
      </c>
      <c r="B12" s="22" t="s">
        <v>48</v>
      </c>
      <c r="C12" s="13" t="s">
        <v>5</v>
      </c>
      <c r="D12" s="13" t="s">
        <v>6</v>
      </c>
      <c r="E12" s="13" t="s">
        <v>7</v>
      </c>
      <c r="F12" s="13" t="s">
        <v>18</v>
      </c>
      <c r="G12" s="13" t="s">
        <v>49</v>
      </c>
      <c r="H12" s="14"/>
      <c r="I12" s="17" t="s">
        <v>50</v>
      </c>
      <c r="J12" s="159">
        <v>235</v>
      </c>
      <c r="K12" s="159">
        <v>139</v>
      </c>
      <c r="L12" s="159">
        <v>42</v>
      </c>
      <c r="M12" s="18">
        <f>SUM(Tabla3[[#This Row],[DCCI]:[DCP]])</f>
        <v>416</v>
      </c>
      <c r="N12" s="161">
        <f>20+33+2</f>
        <v>55</v>
      </c>
      <c r="O12" s="7">
        <f>SUM(Tabla3[[#This Row],[GAFA]:[DAP (IAMC; OTROS; INCA)]])</f>
        <v>471</v>
      </c>
      <c r="Q12" s="17" t="s">
        <v>50</v>
      </c>
      <c r="R12" s="18">
        <v>235</v>
      </c>
      <c r="S12" s="18">
        <v>139</v>
      </c>
      <c r="T12" s="18">
        <v>42</v>
      </c>
      <c r="V12" s="17" t="s">
        <v>50</v>
      </c>
      <c r="W12" s="18">
        <f>235+20</f>
        <v>255</v>
      </c>
      <c r="X12" s="18">
        <f>139+33</f>
        <v>172</v>
      </c>
      <c r="Y12" s="18">
        <f>42+2</f>
        <v>44</v>
      </c>
      <c r="Z12" s="159">
        <f>SUM(Tabla3210[[#This Row],[IAMC]:[INCA]])</f>
        <v>471</v>
      </c>
    </row>
    <row r="13" spans="1:36" ht="24.75" customHeight="1" x14ac:dyDescent="0.35">
      <c r="B13" s="23" t="s">
        <v>52</v>
      </c>
      <c r="C13" s="24">
        <v>307</v>
      </c>
      <c r="D13" s="24">
        <v>120</v>
      </c>
      <c r="E13" s="24">
        <v>38</v>
      </c>
      <c r="F13" s="24"/>
      <c r="G13" s="24"/>
      <c r="H13" s="25"/>
      <c r="I13" s="17" t="s">
        <v>53</v>
      </c>
      <c r="J13" s="18">
        <v>226</v>
      </c>
      <c r="K13" s="159">
        <v>100</v>
      </c>
      <c r="L13" s="159">
        <v>21</v>
      </c>
      <c r="M13" s="18">
        <f>SUM(Tabla3[[#This Row],[DCCI]:[DCP]])</f>
        <v>347</v>
      </c>
      <c r="N13" s="161">
        <f>33+19+1</f>
        <v>53</v>
      </c>
      <c r="O13" s="7">
        <f>SUM(Tabla3[[#This Row],[GAFA]:[DAP (IAMC; OTROS; INCA)]])</f>
        <v>400</v>
      </c>
      <c r="Q13" s="17" t="s">
        <v>53</v>
      </c>
      <c r="R13" s="18">
        <v>226</v>
      </c>
      <c r="S13" s="159">
        <v>100</v>
      </c>
      <c r="T13" s="159">
        <v>21</v>
      </c>
      <c r="V13" s="17" t="s">
        <v>53</v>
      </c>
      <c r="W13" s="18">
        <v>259</v>
      </c>
      <c r="X13" s="159">
        <v>119</v>
      </c>
      <c r="Y13" s="159">
        <v>22</v>
      </c>
      <c r="Z13" s="159">
        <f>SUM(Tabla3210[[#This Row],[IAMC]:[INCA]])</f>
        <v>400</v>
      </c>
    </row>
    <row r="14" spans="1:36" ht="24.75" customHeight="1" x14ac:dyDescent="0.35">
      <c r="B14" s="23" t="s">
        <v>55</v>
      </c>
      <c r="C14" s="26" t="s">
        <v>56</v>
      </c>
      <c r="D14" s="27">
        <v>11.32</v>
      </c>
      <c r="E14" s="167">
        <v>5.6589999999999998</v>
      </c>
      <c r="F14" s="27"/>
      <c r="G14" s="27"/>
      <c r="H14" s="28"/>
      <c r="I14" s="17" t="s">
        <v>57</v>
      </c>
      <c r="J14" s="159">
        <v>213</v>
      </c>
      <c r="K14" s="159">
        <v>80</v>
      </c>
      <c r="L14" s="159">
        <v>26</v>
      </c>
      <c r="M14" s="18">
        <f>SUM(Tabla3[[#This Row],[DCCI]:[DCP]])</f>
        <v>319</v>
      </c>
      <c r="N14" s="161">
        <f>51+30+2</f>
        <v>83</v>
      </c>
      <c r="O14" s="7">
        <f>SUM(Tabla3[[#This Row],[GAFA]:[DAP (IAMC; OTROS; INCA)]])</f>
        <v>402</v>
      </c>
      <c r="Q14" s="17" t="s">
        <v>57</v>
      </c>
      <c r="R14" s="18">
        <v>213</v>
      </c>
      <c r="S14" s="18">
        <v>80</v>
      </c>
      <c r="T14" s="18">
        <v>26</v>
      </c>
      <c r="V14" s="17" t="s">
        <v>57</v>
      </c>
      <c r="W14" s="18">
        <v>264</v>
      </c>
      <c r="X14" s="18">
        <v>110</v>
      </c>
      <c r="Y14" s="18">
        <v>28</v>
      </c>
      <c r="Z14" s="159">
        <f>SUM(Tabla3210[[#This Row],[IAMC]:[INCA]])</f>
        <v>402</v>
      </c>
    </row>
    <row r="15" spans="1:36" ht="24.75" customHeight="1" x14ac:dyDescent="0.35">
      <c r="B15" s="23" t="s">
        <v>59</v>
      </c>
      <c r="C15" s="27" t="s">
        <v>60</v>
      </c>
      <c r="D15" s="27">
        <f>+D13/D14</f>
        <v>10.600706713780918</v>
      </c>
      <c r="E15" s="27">
        <f>+E13/E14</f>
        <v>6.7149673087117865</v>
      </c>
      <c r="F15" s="27"/>
      <c r="G15" s="27"/>
      <c r="H15" s="28"/>
      <c r="I15" s="17" t="s">
        <v>61</v>
      </c>
      <c r="J15" s="159">
        <v>307</v>
      </c>
      <c r="K15" s="159">
        <v>120</v>
      </c>
      <c r="L15" s="159">
        <v>38</v>
      </c>
      <c r="M15" s="18">
        <f>SUM(Tabla3[[#This Row],[DCCI]:[DCP]])</f>
        <v>465</v>
      </c>
      <c r="N15" s="161">
        <f>52+28+5</f>
        <v>85</v>
      </c>
      <c r="O15" s="7">
        <f>SUM(Tabla3[[#This Row],[GAFA]:[DAP (IAMC; OTROS; INCA)]])</f>
        <v>550</v>
      </c>
      <c r="Q15" s="17" t="s">
        <v>61</v>
      </c>
      <c r="R15" s="18">
        <v>307</v>
      </c>
      <c r="S15" s="18">
        <v>120</v>
      </c>
      <c r="T15" s="18">
        <v>38</v>
      </c>
      <c r="V15" s="17" t="s">
        <v>61</v>
      </c>
      <c r="W15" s="18">
        <v>359</v>
      </c>
      <c r="X15" s="18">
        <v>148</v>
      </c>
      <c r="Y15" s="18">
        <v>43</v>
      </c>
      <c r="Z15" s="159">
        <f>SUM(Tabla3210[[#This Row],[IAMC]:[INCA]])</f>
        <v>550</v>
      </c>
    </row>
    <row r="16" spans="1:36" ht="29.25" customHeight="1" x14ac:dyDescent="0.35">
      <c r="B16" s="168"/>
      <c r="C16" s="4"/>
      <c r="D16" s="4"/>
      <c r="E16" s="4"/>
      <c r="F16" s="140"/>
      <c r="G16" s="4"/>
      <c r="H16" s="30"/>
      <c r="I16" s="17" t="s">
        <v>63</v>
      </c>
      <c r="J16" s="159"/>
      <c r="K16" s="159"/>
      <c r="L16" s="159"/>
      <c r="M16" s="18">
        <f>SUM(Tabla3[[#This Row],[DCCI]:[DCP]])</f>
        <v>0</v>
      </c>
      <c r="N16" s="161"/>
      <c r="O16" s="7">
        <f>SUM(Tabla3[[#This Row],[GAFA]:[DAP (IAMC; OTROS; INCA)]])</f>
        <v>0</v>
      </c>
      <c r="Q16" s="17" t="s">
        <v>63</v>
      </c>
      <c r="R16" s="18"/>
      <c r="S16" s="18"/>
      <c r="T16" s="18"/>
      <c r="V16" s="17" t="s">
        <v>63</v>
      </c>
      <c r="W16" s="18"/>
      <c r="X16" s="18"/>
      <c r="Y16" s="18"/>
      <c r="Z16" s="159">
        <f>SUM(Tabla3210[[#This Row],[IAMC]:[INCA]])</f>
        <v>0</v>
      </c>
    </row>
    <row r="17" spans="1:28" ht="29.25" customHeight="1" x14ac:dyDescent="0.35">
      <c r="B17" s="31"/>
      <c r="I17" s="17" t="s">
        <v>65</v>
      </c>
      <c r="J17" s="159"/>
      <c r="K17" s="159"/>
      <c r="L17" s="159"/>
      <c r="M17" s="18">
        <f>SUM(Tabla3[[#This Row],[DCCI]:[DCP]])</f>
        <v>0</v>
      </c>
      <c r="N17" s="161"/>
      <c r="O17" s="7">
        <f>SUM(Tabla3[[#This Row],[GAFA]:[DAP (IAMC; OTROS; INCA)]])</f>
        <v>0</v>
      </c>
      <c r="Q17" s="17" t="s">
        <v>65</v>
      </c>
      <c r="R17" s="18"/>
      <c r="S17" s="18"/>
      <c r="T17" s="18"/>
      <c r="V17" s="17" t="s">
        <v>65</v>
      </c>
      <c r="W17" s="18"/>
      <c r="X17" s="18"/>
      <c r="Y17" s="18"/>
      <c r="Z17" s="159">
        <f>SUM(Tabla3210[[#This Row],[IAMC]:[INCA]])</f>
        <v>0</v>
      </c>
    </row>
    <row r="18" spans="1:28" ht="29.25" customHeight="1" outlineLevel="1" x14ac:dyDescent="0.35">
      <c r="B18" s="4" t="s">
        <v>67</v>
      </c>
      <c r="I18" s="32" t="s">
        <v>18</v>
      </c>
      <c r="J18" s="18">
        <f>SUM(J6:J17)</f>
        <v>2338</v>
      </c>
      <c r="K18" s="18">
        <f t="shared" ref="K18:O18" si="0">SUM(K6:K17)</f>
        <v>1092</v>
      </c>
      <c r="L18" s="18">
        <f t="shared" si="0"/>
        <v>756</v>
      </c>
      <c r="M18" s="18">
        <f>SUM(M6:M17)</f>
        <v>4186</v>
      </c>
      <c r="N18" s="162">
        <f t="shared" si="0"/>
        <v>1126</v>
      </c>
      <c r="O18" s="162">
        <f t="shared" si="0"/>
        <v>5312</v>
      </c>
      <c r="Q18" s="32" t="s">
        <v>18</v>
      </c>
      <c r="R18" s="18">
        <f>SUM(R6:R17)</f>
        <v>2338</v>
      </c>
      <c r="S18" s="18">
        <f>SUM(S6:S17)</f>
        <v>1097</v>
      </c>
      <c r="T18" s="18">
        <f>SUM(T6:T17)</f>
        <v>751</v>
      </c>
      <c r="V18" s="32" t="s">
        <v>18</v>
      </c>
      <c r="W18" s="18">
        <f>SUM(W6:W17)</f>
        <v>3107</v>
      </c>
      <c r="X18" s="18">
        <f>SUM(X6:X17)</f>
        <v>1427</v>
      </c>
      <c r="Y18" s="18">
        <f>SUM(Y6:Y17)</f>
        <v>778</v>
      </c>
      <c r="Z18" s="18">
        <f>SUM(Z6:Z17)</f>
        <v>5312</v>
      </c>
      <c r="AB18" s="19"/>
    </row>
    <row r="19" spans="1:28" ht="29.25" customHeight="1" outlineLevel="1" x14ac:dyDescent="0.35">
      <c r="A19" s="1">
        <v>3</v>
      </c>
      <c r="B19" s="12" t="s">
        <v>69</v>
      </c>
      <c r="C19" s="13" t="s">
        <v>5</v>
      </c>
      <c r="D19" s="13" t="s">
        <v>6</v>
      </c>
      <c r="E19" s="13" t="s">
        <v>7</v>
      </c>
      <c r="F19" s="13" t="s">
        <v>18</v>
      </c>
      <c r="J19" s="241">
        <f>J18/O18</f>
        <v>0.44013554216867468</v>
      </c>
      <c r="K19" s="241">
        <f>K18/O18</f>
        <v>0.20557228915662651</v>
      </c>
      <c r="L19" s="241">
        <f>L18/O18</f>
        <v>0.14231927710843373</v>
      </c>
      <c r="M19" s="241">
        <f>M18/O18</f>
        <v>0.78802710843373491</v>
      </c>
      <c r="N19" s="241">
        <f>N18/O18</f>
        <v>0.21197289156626506</v>
      </c>
      <c r="O19" s="248">
        <f>SUM(M19:N19)</f>
        <v>1</v>
      </c>
    </row>
    <row r="20" spans="1:28" ht="53.25" customHeight="1" outlineLevel="1" x14ac:dyDescent="0.35">
      <c r="B20" s="23" t="s">
        <v>71</v>
      </c>
      <c r="C20" s="141"/>
      <c r="D20" s="141"/>
      <c r="E20" s="141" t="s">
        <v>72</v>
      </c>
      <c r="F20" s="33"/>
      <c r="Z20" s="146">
        <v>2.5880000000000001</v>
      </c>
    </row>
    <row r="21" spans="1:28" ht="41.25" customHeight="1" outlineLevel="1" x14ac:dyDescent="0.35">
      <c r="B21" s="23" t="s">
        <v>74</v>
      </c>
      <c r="C21" s="34"/>
      <c r="D21" s="35"/>
      <c r="E21" s="27"/>
      <c r="F21" s="35"/>
    </row>
    <row r="22" spans="1:28" ht="29.25" customHeight="1" outlineLevel="1" x14ac:dyDescent="0.35">
      <c r="B22" s="23" t="s">
        <v>55</v>
      </c>
      <c r="C22" s="27"/>
      <c r="D22" s="27"/>
      <c r="E22" s="27"/>
      <c r="F22" s="35"/>
    </row>
    <row r="23" spans="1:28" ht="29.25" customHeight="1" outlineLevel="1" x14ac:dyDescent="0.35">
      <c r="B23" s="23" t="s">
        <v>59</v>
      </c>
      <c r="C23" s="34"/>
      <c r="D23" s="35"/>
      <c r="E23" s="35"/>
      <c r="F23" s="35"/>
      <c r="O23" s="7"/>
    </row>
    <row r="24" spans="1:28" outlineLevel="1" x14ac:dyDescent="0.35"/>
    <row r="25" spans="1:28" outlineLevel="1" x14ac:dyDescent="0.35"/>
    <row r="26" spans="1:28" ht="31" x14ac:dyDescent="0.35">
      <c r="B26" s="36" t="s">
        <v>80</v>
      </c>
      <c r="C26" s="37"/>
      <c r="D26" s="37"/>
      <c r="E26" s="37"/>
      <c r="F26" s="37"/>
      <c r="G26" s="37"/>
      <c r="H26" s="37"/>
      <c r="I26" s="37"/>
    </row>
    <row r="27" spans="1:28" x14ac:dyDescent="0.35">
      <c r="B27" s="12" t="s">
        <v>69</v>
      </c>
      <c r="C27" s="38" t="s">
        <v>82</v>
      </c>
      <c r="D27" s="39" t="s">
        <v>83</v>
      </c>
    </row>
    <row r="28" spans="1:28" x14ac:dyDescent="0.35">
      <c r="A28" s="1">
        <v>4</v>
      </c>
      <c r="B28" s="40" t="s">
        <v>5</v>
      </c>
      <c r="C28" s="41">
        <v>295</v>
      </c>
      <c r="D28" s="5"/>
    </row>
    <row r="29" spans="1:28" x14ac:dyDescent="0.35">
      <c r="B29" s="40" t="s">
        <v>6</v>
      </c>
      <c r="C29" s="41">
        <v>105</v>
      </c>
      <c r="D29" s="5"/>
    </row>
    <row r="30" spans="1:28" x14ac:dyDescent="0.35">
      <c r="B30" s="40" t="s">
        <v>7</v>
      </c>
      <c r="C30" s="41">
        <v>30</v>
      </c>
      <c r="D30" s="7"/>
    </row>
    <row r="31" spans="1:28" x14ac:dyDescent="0.35">
      <c r="B31" s="29" t="s">
        <v>18</v>
      </c>
      <c r="C31" s="42">
        <f>SUBTOTAL(109,C28:C30)</f>
        <v>430</v>
      </c>
    </row>
    <row r="34" spans="1:6" x14ac:dyDescent="0.35">
      <c r="B34" s="4" t="s">
        <v>86</v>
      </c>
    </row>
    <row r="35" spans="1:6" ht="31.5" customHeight="1" x14ac:dyDescent="0.35">
      <c r="A35" s="1">
        <v>5</v>
      </c>
      <c r="B35" s="43" t="s">
        <v>69</v>
      </c>
      <c r="C35" s="43" t="s">
        <v>87</v>
      </c>
      <c r="D35" s="43" t="s">
        <v>88</v>
      </c>
      <c r="E35" s="43" t="s">
        <v>89</v>
      </c>
      <c r="F35" s="43" t="s">
        <v>90</v>
      </c>
    </row>
    <row r="36" spans="1:6" x14ac:dyDescent="0.35">
      <c r="B36" s="40" t="s">
        <v>5</v>
      </c>
      <c r="C36" s="37"/>
      <c r="D36" s="37"/>
      <c r="E36" s="37"/>
      <c r="F36" s="37"/>
    </row>
    <row r="37" spans="1:6" x14ac:dyDescent="0.35">
      <c r="B37" s="40" t="s">
        <v>6</v>
      </c>
      <c r="C37" s="37"/>
      <c r="D37" s="37"/>
      <c r="E37" s="37"/>
      <c r="F37" s="37"/>
    </row>
    <row r="38" spans="1:6" x14ac:dyDescent="0.35">
      <c r="B38" s="40" t="s">
        <v>7</v>
      </c>
      <c r="C38" s="37"/>
      <c r="D38" s="37"/>
      <c r="E38" s="37"/>
      <c r="F38" s="37"/>
    </row>
    <row r="39" spans="1:6" x14ac:dyDescent="0.35">
      <c r="B39" s="40"/>
      <c r="C39" s="37"/>
      <c r="D39" s="37"/>
      <c r="E39" s="37"/>
      <c r="F39" s="37"/>
    </row>
    <row r="40" spans="1:6" x14ac:dyDescent="0.35">
      <c r="B40" s="180"/>
      <c r="C40" s="181"/>
      <c r="D40" s="181"/>
      <c r="E40" s="181"/>
      <c r="F40" s="181"/>
    </row>
    <row r="42" spans="1:6" x14ac:dyDescent="0.35">
      <c r="B42" s="4" t="s">
        <v>91</v>
      </c>
    </row>
    <row r="43" spans="1:6" ht="38.25" customHeight="1" x14ac:dyDescent="0.35">
      <c r="A43" s="1">
        <v>6</v>
      </c>
      <c r="B43" s="44" t="s">
        <v>69</v>
      </c>
      <c r="C43" s="45" t="s">
        <v>92</v>
      </c>
      <c r="D43" s="46" t="s">
        <v>93</v>
      </c>
      <c r="E43" s="166" t="s">
        <v>94</v>
      </c>
      <c r="F43" s="166" t="s">
        <v>95</v>
      </c>
    </row>
    <row r="44" spans="1:6" ht="24" customHeight="1" x14ac:dyDescent="0.35">
      <c r="B44" s="40" t="s">
        <v>5</v>
      </c>
      <c r="C44" s="37"/>
      <c r="D44" s="37"/>
      <c r="E44" s="165"/>
      <c r="F44" s="183"/>
    </row>
    <row r="45" spans="1:6" ht="24" customHeight="1" x14ac:dyDescent="0.35">
      <c r="B45" s="40" t="s">
        <v>6</v>
      </c>
      <c r="C45" s="37">
        <v>15</v>
      </c>
      <c r="D45" s="37">
        <v>9</v>
      </c>
      <c r="E45" s="165">
        <v>5</v>
      </c>
      <c r="F45" s="165">
        <v>9</v>
      </c>
    </row>
    <row r="46" spans="1:6" ht="24" customHeight="1" x14ac:dyDescent="0.35">
      <c r="B46" s="40" t="s">
        <v>7</v>
      </c>
      <c r="C46" s="47">
        <v>0</v>
      </c>
      <c r="D46" s="37">
        <v>0</v>
      </c>
      <c r="E46" s="165">
        <v>0</v>
      </c>
      <c r="F46" s="165">
        <v>0</v>
      </c>
    </row>
    <row r="49" spans="1:8" x14ac:dyDescent="0.35">
      <c r="B49" s="4" t="s">
        <v>96</v>
      </c>
    </row>
    <row r="50" spans="1:8" s="226" customFormat="1" ht="38.25" customHeight="1" x14ac:dyDescent="0.35">
      <c r="A50" s="226">
        <v>7</v>
      </c>
      <c r="B50" s="48" t="s">
        <v>97</v>
      </c>
      <c r="C50" s="49" t="s">
        <v>98</v>
      </c>
      <c r="D50" s="49" t="s">
        <v>99</v>
      </c>
      <c r="E50" s="49" t="s">
        <v>100</v>
      </c>
      <c r="F50" s="50" t="s">
        <v>101</v>
      </c>
      <c r="G50" s="49" t="s">
        <v>102</v>
      </c>
      <c r="H50" s="51"/>
    </row>
    <row r="51" spans="1:8" ht="36.75" customHeight="1" x14ac:dyDescent="0.35">
      <c r="B51" s="52" t="s">
        <v>103</v>
      </c>
      <c r="C51" s="53" t="s">
        <v>104</v>
      </c>
      <c r="D51" s="227">
        <v>105</v>
      </c>
      <c r="E51" s="228" t="s">
        <v>105</v>
      </c>
      <c r="F51" s="227" t="s">
        <v>106</v>
      </c>
      <c r="G51" s="55"/>
      <c r="H51" s="56"/>
    </row>
    <row r="52" spans="1:8" ht="36.75" customHeight="1" x14ac:dyDescent="0.35">
      <c r="B52" s="52" t="s">
        <v>107</v>
      </c>
      <c r="C52" s="57" t="s">
        <v>108</v>
      </c>
      <c r="D52" s="229">
        <v>89</v>
      </c>
      <c r="E52" s="230" t="s">
        <v>109</v>
      </c>
      <c r="F52" s="230" t="s">
        <v>110</v>
      </c>
      <c r="G52" s="58"/>
      <c r="H52" s="59"/>
    </row>
    <row r="53" spans="1:8" ht="36.75" customHeight="1" x14ac:dyDescent="0.35">
      <c r="B53" s="52" t="s">
        <v>111</v>
      </c>
      <c r="C53" s="60" t="s">
        <v>112</v>
      </c>
      <c r="D53" s="231">
        <v>113</v>
      </c>
      <c r="E53" s="232" t="s">
        <v>113</v>
      </c>
      <c r="F53" s="231" t="s">
        <v>114</v>
      </c>
      <c r="G53" s="61"/>
      <c r="H53" s="56"/>
    </row>
    <row r="54" spans="1:8" ht="27.75" customHeight="1" x14ac:dyDescent="0.35">
      <c r="C54" s="5"/>
      <c r="F54" s="62"/>
      <c r="G54" s="63"/>
      <c r="H54" s="63"/>
    </row>
    <row r="55" spans="1:8" s="5" customFormat="1" ht="42" customHeight="1" x14ac:dyDescent="0.35">
      <c r="A55" s="5">
        <v>8</v>
      </c>
      <c r="B55" s="64" t="s">
        <v>97</v>
      </c>
      <c r="C55" s="64" t="s">
        <v>98</v>
      </c>
      <c r="D55" s="64" t="s">
        <v>99</v>
      </c>
      <c r="E55" s="64" t="s">
        <v>100</v>
      </c>
      <c r="F55" s="64" t="s">
        <v>101</v>
      </c>
      <c r="G55" s="64" t="s">
        <v>102</v>
      </c>
      <c r="H55" s="65"/>
    </row>
    <row r="56" spans="1:8" ht="35.25" customHeight="1" x14ac:dyDescent="0.35">
      <c r="B56" s="66" t="s">
        <v>115</v>
      </c>
      <c r="C56" s="67" t="s">
        <v>116</v>
      </c>
      <c r="D56" s="233">
        <v>59</v>
      </c>
      <c r="E56" s="234">
        <v>5.64</v>
      </c>
      <c r="F56" s="234">
        <f>+D56/E56</f>
        <v>10.460992907801419</v>
      </c>
      <c r="G56" s="68"/>
      <c r="H56" s="69"/>
    </row>
    <row r="57" spans="1:8" ht="35.25" customHeight="1" x14ac:dyDescent="0.35">
      <c r="B57" s="70" t="s">
        <v>117</v>
      </c>
      <c r="C57" s="71" t="s">
        <v>118</v>
      </c>
      <c r="D57" s="235">
        <v>61</v>
      </c>
      <c r="E57" s="236">
        <v>5.68</v>
      </c>
      <c r="F57" s="237">
        <f>+D57/E57</f>
        <v>10.73943661971831</v>
      </c>
      <c r="G57" s="72"/>
      <c r="H57" s="73"/>
    </row>
    <row r="58" spans="1:8" ht="27.75" customHeight="1" x14ac:dyDescent="0.35">
      <c r="C58" s="5"/>
      <c r="D58" s="63"/>
      <c r="E58" s="63"/>
      <c r="F58" s="63"/>
      <c r="G58" s="63"/>
      <c r="H58" s="63"/>
    </row>
    <row r="59" spans="1:8" s="5" customFormat="1" ht="48" customHeight="1" x14ac:dyDescent="0.35">
      <c r="A59" s="5">
        <v>9</v>
      </c>
      <c r="B59" s="74" t="s">
        <v>97</v>
      </c>
      <c r="C59" s="75" t="s">
        <v>98</v>
      </c>
      <c r="D59" s="75" t="s">
        <v>99</v>
      </c>
      <c r="E59" s="75" t="s">
        <v>100</v>
      </c>
      <c r="F59" s="76" t="s">
        <v>101</v>
      </c>
      <c r="G59" s="75" t="s">
        <v>102</v>
      </c>
      <c r="H59" s="77"/>
    </row>
    <row r="60" spans="1:8" ht="48.75" customHeight="1" x14ac:dyDescent="0.35">
      <c r="B60" s="78" t="s">
        <v>119</v>
      </c>
      <c r="C60" s="79" t="s">
        <v>120</v>
      </c>
      <c r="D60" s="238">
        <v>38</v>
      </c>
      <c r="E60" s="239">
        <v>5.6589999999999998</v>
      </c>
      <c r="F60" s="240">
        <f>D60/E60</f>
        <v>6.7149673087117865</v>
      </c>
      <c r="G60" s="148" t="s">
        <v>121</v>
      </c>
      <c r="H60" s="80"/>
    </row>
    <row r="61" spans="1:8" ht="22.5" customHeight="1" x14ac:dyDescent="0.35">
      <c r="B61" s="81"/>
    </row>
    <row r="64" spans="1:8" x14ac:dyDescent="0.35">
      <c r="B64" s="4" t="s">
        <v>122</v>
      </c>
    </row>
    <row r="65" spans="1:8" ht="31.5" customHeight="1" x14ac:dyDescent="0.35">
      <c r="A65" s="1">
        <v>10</v>
      </c>
      <c r="B65" s="48" t="s">
        <v>97</v>
      </c>
      <c r="C65" s="49" t="s">
        <v>98</v>
      </c>
      <c r="D65" s="49" t="s">
        <v>123</v>
      </c>
      <c r="E65" s="49" t="s">
        <v>124</v>
      </c>
      <c r="F65" s="49" t="s">
        <v>125</v>
      </c>
      <c r="G65" s="50" t="s">
        <v>102</v>
      </c>
      <c r="H65" s="51"/>
    </row>
    <row r="66" spans="1:8" ht="35.25" customHeight="1" x14ac:dyDescent="0.35">
      <c r="B66" s="52" t="s">
        <v>103</v>
      </c>
      <c r="C66" s="82" t="s">
        <v>104</v>
      </c>
      <c r="D66" s="54">
        <v>105</v>
      </c>
      <c r="E66" s="55">
        <v>0</v>
      </c>
      <c r="F66" s="155"/>
      <c r="G66" s="155"/>
      <c r="H66" s="83"/>
    </row>
    <row r="67" spans="1:8" ht="33.75" customHeight="1" x14ac:dyDescent="0.35">
      <c r="B67" s="52" t="s">
        <v>107</v>
      </c>
      <c r="C67" s="84" t="s">
        <v>108</v>
      </c>
      <c r="D67" s="54">
        <v>89</v>
      </c>
      <c r="E67" s="58">
        <v>0</v>
      </c>
      <c r="F67" s="155"/>
      <c r="G67" s="85"/>
      <c r="H67" s="86"/>
    </row>
    <row r="68" spans="1:8" ht="35.25" customHeight="1" x14ac:dyDescent="0.35">
      <c r="B68" s="52" t="s">
        <v>111</v>
      </c>
      <c r="C68" s="82" t="s">
        <v>112</v>
      </c>
      <c r="D68" s="54">
        <v>113</v>
      </c>
      <c r="E68" s="61">
        <v>0</v>
      </c>
      <c r="F68" s="155"/>
      <c r="G68" s="87"/>
      <c r="H68" s="83"/>
    </row>
    <row r="69" spans="1:8" ht="22.5" customHeight="1" x14ac:dyDescent="0.35">
      <c r="E69" s="63"/>
    </row>
    <row r="70" spans="1:8" ht="22.5" customHeight="1" x14ac:dyDescent="0.35"/>
    <row r="71" spans="1:8" ht="30.75" customHeight="1" x14ac:dyDescent="0.35">
      <c r="A71" s="1">
        <v>11</v>
      </c>
      <c r="B71" s="88" t="s">
        <v>97</v>
      </c>
      <c r="C71" s="89" t="s">
        <v>98</v>
      </c>
      <c r="D71" s="89" t="s">
        <v>123</v>
      </c>
      <c r="E71" s="89" t="s">
        <v>126</v>
      </c>
      <c r="F71" s="89" t="s">
        <v>127</v>
      </c>
      <c r="G71" s="90" t="s">
        <v>102</v>
      </c>
      <c r="H71" s="65"/>
    </row>
    <row r="72" spans="1:8" ht="22.5" customHeight="1" x14ac:dyDescent="0.35">
      <c r="B72" s="91" t="s">
        <v>115</v>
      </c>
      <c r="C72" s="92" t="s">
        <v>116</v>
      </c>
      <c r="D72" s="93">
        <v>59</v>
      </c>
      <c r="E72" s="94">
        <v>59</v>
      </c>
      <c r="F72" s="95"/>
      <c r="G72" s="95"/>
      <c r="H72" s="96"/>
    </row>
    <row r="73" spans="1:8" ht="22.5" customHeight="1" x14ac:dyDescent="0.35">
      <c r="B73" s="91" t="s">
        <v>117</v>
      </c>
      <c r="C73" s="97" t="s">
        <v>128</v>
      </c>
      <c r="D73" s="98">
        <v>61</v>
      </c>
      <c r="E73" s="99">
        <v>61</v>
      </c>
      <c r="F73" s="100"/>
      <c r="G73" s="100"/>
      <c r="H73" s="101"/>
    </row>
    <row r="74" spans="1:8" ht="22.5" customHeight="1" x14ac:dyDescent="0.35">
      <c r="D74" s="63"/>
      <c r="E74" s="63"/>
    </row>
    <row r="75" spans="1:8" ht="22.5" customHeight="1" x14ac:dyDescent="0.35"/>
    <row r="76" spans="1:8" ht="38.25" customHeight="1" x14ac:dyDescent="0.35">
      <c r="A76" s="1">
        <v>12</v>
      </c>
      <c r="B76" s="74" t="s">
        <v>97</v>
      </c>
      <c r="C76" s="75" t="s">
        <v>98</v>
      </c>
      <c r="D76" s="75" t="s">
        <v>123</v>
      </c>
      <c r="E76" s="75" t="s">
        <v>126</v>
      </c>
      <c r="F76" s="75" t="s">
        <v>125</v>
      </c>
      <c r="G76" s="76" t="s">
        <v>102</v>
      </c>
      <c r="H76" s="77"/>
    </row>
    <row r="77" spans="1:8" x14ac:dyDescent="0.35">
      <c r="B77" s="102" t="s">
        <v>119</v>
      </c>
      <c r="C77" s="103" t="s">
        <v>129</v>
      </c>
      <c r="D77" s="182"/>
      <c r="E77" s="182"/>
      <c r="F77" s="104"/>
      <c r="G77" s="105"/>
      <c r="H77" s="106"/>
    </row>
    <row r="78" spans="1:8" x14ac:dyDescent="0.35">
      <c r="B78" s="81"/>
    </row>
    <row r="79" spans="1:8" x14ac:dyDescent="0.35">
      <c r="B79" s="81"/>
    </row>
    <row r="80" spans="1:8" ht="23.25" customHeight="1" x14ac:dyDescent="0.4">
      <c r="C80" s="107" t="s">
        <v>130</v>
      </c>
      <c r="D80" s="108" t="s">
        <v>69</v>
      </c>
      <c r="E80" s="189" t="s">
        <v>131</v>
      </c>
      <c r="F80" s="193" t="s">
        <v>132</v>
      </c>
    </row>
    <row r="81" spans="1:6" x14ac:dyDescent="0.35">
      <c r="A81" s="1">
        <v>12</v>
      </c>
      <c r="C81" s="156"/>
      <c r="D81" s="157"/>
      <c r="E81" s="190" t="s">
        <v>133</v>
      </c>
      <c r="F81" s="194">
        <v>105</v>
      </c>
    </row>
    <row r="82" spans="1:6" ht="20.25" customHeight="1" x14ac:dyDescent="0.35">
      <c r="E82" s="191" t="s">
        <v>134</v>
      </c>
      <c r="F82" s="195">
        <v>18</v>
      </c>
    </row>
    <row r="83" spans="1:6" ht="20.25" customHeight="1" x14ac:dyDescent="0.35">
      <c r="E83" s="191" t="s">
        <v>135</v>
      </c>
      <c r="F83" s="195">
        <v>14</v>
      </c>
    </row>
    <row r="84" spans="1:6" ht="20.25" customHeight="1" x14ac:dyDescent="0.35">
      <c r="E84" s="191" t="s">
        <v>136</v>
      </c>
      <c r="F84" s="195">
        <v>15</v>
      </c>
    </row>
    <row r="85" spans="1:6" ht="20.25" customHeight="1" x14ac:dyDescent="0.35">
      <c r="E85" s="191" t="s">
        <v>137</v>
      </c>
      <c r="F85" s="195">
        <v>16</v>
      </c>
    </row>
    <row r="86" spans="1:6" ht="20.25" customHeight="1" x14ac:dyDescent="0.35">
      <c r="E86" s="191" t="s">
        <v>138</v>
      </c>
      <c r="F86" s="195">
        <v>10</v>
      </c>
    </row>
    <row r="87" spans="1:6" ht="20.25" customHeight="1" x14ac:dyDescent="0.35">
      <c r="E87" s="191" t="s">
        <v>139</v>
      </c>
      <c r="F87" s="195">
        <v>16</v>
      </c>
    </row>
    <row r="88" spans="1:6" x14ac:dyDescent="0.35">
      <c r="E88" s="191" t="s">
        <v>140</v>
      </c>
      <c r="F88" s="195">
        <v>16</v>
      </c>
    </row>
    <row r="89" spans="1:6" ht="20.25" customHeight="1" x14ac:dyDescent="0.35">
      <c r="E89" s="190" t="s">
        <v>141</v>
      </c>
      <c r="F89" s="194">
        <v>113</v>
      </c>
    </row>
    <row r="90" spans="1:6" ht="20.25" customHeight="1" x14ac:dyDescent="0.35">
      <c r="E90" s="191" t="s">
        <v>142</v>
      </c>
      <c r="F90" s="195">
        <v>15</v>
      </c>
    </row>
    <row r="91" spans="1:6" ht="20.25" customHeight="1" x14ac:dyDescent="0.35">
      <c r="E91" s="191" t="s">
        <v>143</v>
      </c>
      <c r="F91" s="195">
        <v>20</v>
      </c>
    </row>
    <row r="92" spans="1:6" ht="20.25" customHeight="1" x14ac:dyDescent="0.35">
      <c r="E92" s="191" t="s">
        <v>144</v>
      </c>
      <c r="F92" s="195">
        <v>20</v>
      </c>
    </row>
    <row r="93" spans="1:6" ht="20.25" customHeight="1" x14ac:dyDescent="0.35">
      <c r="E93" s="191" t="s">
        <v>145</v>
      </c>
      <c r="F93" s="195">
        <v>18</v>
      </c>
    </row>
    <row r="94" spans="1:6" x14ac:dyDescent="0.35">
      <c r="E94" s="191" t="s">
        <v>146</v>
      </c>
      <c r="F94" s="195">
        <v>20</v>
      </c>
    </row>
    <row r="95" spans="1:6" ht="20.25" customHeight="1" x14ac:dyDescent="0.35">
      <c r="E95" s="191" t="s">
        <v>147</v>
      </c>
      <c r="F95" s="195">
        <v>12</v>
      </c>
    </row>
    <row r="96" spans="1:6" ht="20.25" customHeight="1" x14ac:dyDescent="0.35">
      <c r="E96" s="191" t="s">
        <v>148</v>
      </c>
      <c r="F96" s="195">
        <v>8</v>
      </c>
    </row>
    <row r="97" spans="3:6" ht="20.25" customHeight="1" x14ac:dyDescent="0.35">
      <c r="E97" s="190" t="s">
        <v>149</v>
      </c>
      <c r="F97" s="194">
        <v>89</v>
      </c>
    </row>
    <row r="98" spans="3:6" ht="20.25" customHeight="1" x14ac:dyDescent="0.35">
      <c r="E98" s="191" t="s">
        <v>150</v>
      </c>
      <c r="F98" s="195">
        <v>10</v>
      </c>
    </row>
    <row r="99" spans="3:6" ht="20.25" customHeight="1" x14ac:dyDescent="0.35">
      <c r="E99" s="191" t="s">
        <v>151</v>
      </c>
      <c r="F99" s="195">
        <v>17</v>
      </c>
    </row>
    <row r="100" spans="3:6" ht="20.25" customHeight="1" x14ac:dyDescent="0.35">
      <c r="E100" s="191" t="s">
        <v>152</v>
      </c>
      <c r="F100" s="195">
        <v>9</v>
      </c>
    </row>
    <row r="101" spans="3:6" ht="20.25" customHeight="1" x14ac:dyDescent="0.35">
      <c r="E101" s="191" t="s">
        <v>153</v>
      </c>
      <c r="F101" s="195">
        <v>17</v>
      </c>
    </row>
    <row r="102" spans="3:6" ht="23.25" customHeight="1" x14ac:dyDescent="0.35">
      <c r="C102" s="109"/>
      <c r="D102" s="110"/>
      <c r="E102" s="191" t="s">
        <v>154</v>
      </c>
      <c r="F102" s="195">
        <v>19</v>
      </c>
    </row>
    <row r="103" spans="3:6" ht="23.25" customHeight="1" x14ac:dyDescent="0.35">
      <c r="C103" s="109"/>
      <c r="D103" s="110"/>
      <c r="E103" s="191" t="s">
        <v>155</v>
      </c>
      <c r="F103" s="195">
        <v>17</v>
      </c>
    </row>
    <row r="104" spans="3:6" ht="23.25" customHeight="1" x14ac:dyDescent="0.4">
      <c r="C104" s="109"/>
      <c r="D104" s="110"/>
      <c r="E104" s="189" t="s">
        <v>156</v>
      </c>
      <c r="F104" s="193">
        <v>307</v>
      </c>
    </row>
    <row r="105" spans="3:6" ht="23.25" customHeight="1" x14ac:dyDescent="0.4">
      <c r="C105" s="109"/>
      <c r="D105" s="110"/>
      <c r="E105" s="192"/>
      <c r="F105" s="192"/>
    </row>
    <row r="106" spans="3:6" ht="23.25" customHeight="1" x14ac:dyDescent="0.4">
      <c r="C106" s="109"/>
      <c r="D106" s="110"/>
      <c r="E106" s="192"/>
      <c r="F106" s="192"/>
    </row>
    <row r="107" spans="3:6" ht="40.5" customHeight="1" x14ac:dyDescent="0.35">
      <c r="C107" s="107" t="s">
        <v>157</v>
      </c>
      <c r="D107" s="108" t="s">
        <v>69</v>
      </c>
      <c r="E107" s="113" t="s">
        <v>158</v>
      </c>
      <c r="F107" s="147">
        <f>SUM(F108:F113)</f>
        <v>59</v>
      </c>
    </row>
    <row r="108" spans="3:6" x14ac:dyDescent="0.35">
      <c r="C108" s="114"/>
      <c r="D108" s="111" t="s">
        <v>115</v>
      </c>
      <c r="E108" s="110" t="s">
        <v>159</v>
      </c>
      <c r="F108" s="115">
        <v>10</v>
      </c>
    </row>
    <row r="109" spans="3:6" x14ac:dyDescent="0.35">
      <c r="C109" s="114"/>
      <c r="D109" s="111" t="s">
        <v>115</v>
      </c>
      <c r="E109" s="110" t="s">
        <v>160</v>
      </c>
      <c r="F109" s="115">
        <v>10</v>
      </c>
    </row>
    <row r="110" spans="3:6" x14ac:dyDescent="0.35">
      <c r="C110" s="114"/>
      <c r="D110" s="111" t="s">
        <v>115</v>
      </c>
      <c r="E110" s="110" t="s">
        <v>161</v>
      </c>
      <c r="F110" s="115">
        <v>10</v>
      </c>
    </row>
    <row r="111" spans="3:6" x14ac:dyDescent="0.35">
      <c r="C111" s="114"/>
      <c r="D111" s="111" t="s">
        <v>115</v>
      </c>
      <c r="E111" s="110" t="s">
        <v>162</v>
      </c>
      <c r="F111" s="115">
        <v>10</v>
      </c>
    </row>
    <row r="112" spans="3:6" x14ac:dyDescent="0.35">
      <c r="C112" s="114"/>
      <c r="D112" s="111" t="s">
        <v>115</v>
      </c>
      <c r="E112" s="110" t="s">
        <v>163</v>
      </c>
      <c r="F112" s="115">
        <v>9</v>
      </c>
    </row>
    <row r="113" spans="2:15" x14ac:dyDescent="0.35">
      <c r="C113" s="114"/>
      <c r="D113" s="111" t="s">
        <v>115</v>
      </c>
      <c r="E113" s="110" t="s">
        <v>164</v>
      </c>
      <c r="F113" s="115">
        <v>10</v>
      </c>
    </row>
    <row r="114" spans="2:15" ht="34.5" customHeight="1" x14ac:dyDescent="0.35">
      <c r="C114" s="107" t="s">
        <v>165</v>
      </c>
      <c r="D114" s="108" t="s">
        <v>117</v>
      </c>
      <c r="E114" s="116" t="s">
        <v>166</v>
      </c>
      <c r="F114" s="147">
        <f>SUM(F115:F120)</f>
        <v>61</v>
      </c>
    </row>
    <row r="115" spans="2:15" x14ac:dyDescent="0.35">
      <c r="C115" s="114"/>
      <c r="D115" s="111" t="s">
        <v>117</v>
      </c>
      <c r="E115" s="110" t="s">
        <v>167</v>
      </c>
      <c r="F115" s="115">
        <v>10</v>
      </c>
    </row>
    <row r="116" spans="2:15" x14ac:dyDescent="0.35">
      <c r="C116" s="114"/>
      <c r="D116" s="111" t="s">
        <v>117</v>
      </c>
      <c r="E116" s="110" t="s">
        <v>168</v>
      </c>
      <c r="F116" s="115">
        <v>10</v>
      </c>
    </row>
    <row r="117" spans="2:15" x14ac:dyDescent="0.35">
      <c r="C117" s="114"/>
      <c r="D117" s="111" t="s">
        <v>117</v>
      </c>
      <c r="E117" s="110" t="s">
        <v>169</v>
      </c>
      <c r="F117" s="115">
        <v>9</v>
      </c>
    </row>
    <row r="118" spans="2:15" x14ac:dyDescent="0.35">
      <c r="C118" s="114"/>
      <c r="D118" s="111" t="s">
        <v>117</v>
      </c>
      <c r="E118" s="110" t="s">
        <v>170</v>
      </c>
      <c r="F118" s="115">
        <v>11</v>
      </c>
    </row>
    <row r="119" spans="2:15" x14ac:dyDescent="0.35">
      <c r="C119" s="114"/>
      <c r="D119" s="111" t="s">
        <v>117</v>
      </c>
      <c r="E119" s="110" t="s">
        <v>171</v>
      </c>
      <c r="F119" s="115">
        <v>10</v>
      </c>
    </row>
    <row r="120" spans="2:15" x14ac:dyDescent="0.35">
      <c r="C120" s="114"/>
      <c r="D120" s="111" t="s">
        <v>115</v>
      </c>
      <c r="E120" s="110" t="s">
        <v>172</v>
      </c>
      <c r="F120" s="115">
        <v>11</v>
      </c>
    </row>
    <row r="121" spans="2:15" ht="15" customHeight="1" x14ac:dyDescent="0.35">
      <c r="C121" s="117"/>
      <c r="D121" s="108" t="s">
        <v>173</v>
      </c>
      <c r="E121" s="113"/>
      <c r="F121" s="118">
        <f>+F107+F114</f>
        <v>120</v>
      </c>
    </row>
    <row r="122" spans="2:15" ht="15" customHeight="1" x14ac:dyDescent="0.35">
      <c r="C122" s="109"/>
      <c r="D122" s="119"/>
      <c r="E122" s="111"/>
      <c r="F122" s="112"/>
    </row>
    <row r="123" spans="2:15" ht="31" x14ac:dyDescent="0.35">
      <c r="C123" s="120" t="s">
        <v>174</v>
      </c>
      <c r="D123" s="108" t="s">
        <v>69</v>
      </c>
      <c r="E123" s="113" t="s">
        <v>175</v>
      </c>
      <c r="F123" s="121"/>
      <c r="I123" s="151"/>
      <c r="J123" s="151"/>
      <c r="K123" s="151"/>
      <c r="L123" s="151"/>
      <c r="M123" s="151"/>
      <c r="N123" s="151"/>
      <c r="O123" s="151"/>
    </row>
    <row r="124" spans="2:15" ht="26.25" customHeight="1" x14ac:dyDescent="0.35">
      <c r="B124" s="122"/>
      <c r="C124" s="109"/>
      <c r="D124" s="111" t="s">
        <v>119</v>
      </c>
      <c r="E124" s="110" t="s">
        <v>176</v>
      </c>
      <c r="F124" s="115">
        <v>4</v>
      </c>
      <c r="I124" s="152"/>
      <c r="J124" s="152"/>
      <c r="K124" s="153"/>
      <c r="L124" s="152"/>
      <c r="M124" s="152"/>
      <c r="N124" s="152"/>
      <c r="O124" s="152"/>
    </row>
    <row r="125" spans="2:15" x14ac:dyDescent="0.35">
      <c r="B125" s="122"/>
      <c r="C125" s="109"/>
      <c r="D125" s="111" t="s">
        <v>119</v>
      </c>
      <c r="E125" s="110" t="s">
        <v>177</v>
      </c>
      <c r="F125" s="115">
        <v>4</v>
      </c>
      <c r="I125" s="150"/>
      <c r="J125" s="150"/>
      <c r="K125" s="150"/>
      <c r="L125" s="150"/>
      <c r="M125" s="150"/>
      <c r="N125" s="150"/>
      <c r="O125" s="150"/>
    </row>
    <row r="126" spans="2:15" x14ac:dyDescent="0.35">
      <c r="B126" s="122"/>
      <c r="C126" s="109"/>
      <c r="D126" s="111" t="s">
        <v>119</v>
      </c>
      <c r="E126" s="110" t="s">
        <v>178</v>
      </c>
      <c r="F126" s="115">
        <v>9</v>
      </c>
      <c r="I126" s="150"/>
      <c r="J126" s="150"/>
      <c r="K126" s="150"/>
      <c r="L126" s="150"/>
      <c r="M126" s="150"/>
      <c r="N126" s="150"/>
      <c r="O126" s="150"/>
    </row>
    <row r="127" spans="2:15" x14ac:dyDescent="0.35">
      <c r="B127" s="122"/>
      <c r="C127" s="109"/>
      <c r="D127" s="111" t="s">
        <v>119</v>
      </c>
      <c r="E127" s="110" t="s">
        <v>179</v>
      </c>
      <c r="F127" s="115">
        <v>1</v>
      </c>
      <c r="G127" s="1" t="s">
        <v>180</v>
      </c>
      <c r="I127" s="150"/>
      <c r="J127" s="150"/>
      <c r="K127" s="150"/>
      <c r="L127" s="150"/>
      <c r="M127" s="150"/>
      <c r="N127" s="150"/>
      <c r="O127" s="150"/>
    </row>
    <row r="128" spans="2:15" x14ac:dyDescent="0.35">
      <c r="B128" s="122"/>
      <c r="C128" s="109"/>
      <c r="D128" s="111" t="s">
        <v>119</v>
      </c>
      <c r="E128" s="110" t="s">
        <v>181</v>
      </c>
      <c r="F128" s="115">
        <v>2</v>
      </c>
      <c r="I128" s="154"/>
      <c r="J128" s="154"/>
      <c r="K128" s="154"/>
      <c r="L128" s="154"/>
      <c r="M128" s="154"/>
      <c r="N128" s="154"/>
      <c r="O128" s="154"/>
    </row>
    <row r="129" spans="2:23" x14ac:dyDescent="0.35">
      <c r="B129" s="122"/>
      <c r="C129" s="109"/>
      <c r="D129" s="111" t="s">
        <v>119</v>
      </c>
      <c r="E129" s="110" t="s">
        <v>182</v>
      </c>
      <c r="F129" s="115">
        <v>2</v>
      </c>
      <c r="I129" s="123"/>
    </row>
    <row r="130" spans="2:23" x14ac:dyDescent="0.35">
      <c r="B130" s="122"/>
      <c r="C130" s="109"/>
      <c r="D130" s="111" t="s">
        <v>119</v>
      </c>
      <c r="E130" s="110" t="s">
        <v>183</v>
      </c>
      <c r="F130" s="115">
        <v>16</v>
      </c>
      <c r="I130" s="123"/>
    </row>
    <row r="131" spans="2:23" x14ac:dyDescent="0.35">
      <c r="C131" s="124"/>
      <c r="D131" s="125" t="s">
        <v>184</v>
      </c>
      <c r="E131" s="126"/>
      <c r="F131" s="149">
        <f>SUM(F124:F130)</f>
        <v>38</v>
      </c>
      <c r="I131" s="123"/>
    </row>
    <row r="132" spans="2:23" x14ac:dyDescent="0.35">
      <c r="C132" s="225" t="s">
        <v>185</v>
      </c>
    </row>
    <row r="135" spans="2:23" x14ac:dyDescent="0.35">
      <c r="B135" s="4" t="s">
        <v>186</v>
      </c>
      <c r="E135" s="4"/>
      <c r="I135" s="169" t="s">
        <v>187</v>
      </c>
      <c r="J135" s="171"/>
      <c r="K135" s="171"/>
      <c r="L135" s="171"/>
      <c r="M135" s="171"/>
      <c r="N135" s="171"/>
      <c r="O135" s="171"/>
      <c r="P135" s="171"/>
    </row>
    <row r="136" spans="2:23" x14ac:dyDescent="0.35">
      <c r="I136" s="169"/>
      <c r="J136" s="169"/>
      <c r="K136" s="169"/>
      <c r="L136" s="169"/>
      <c r="M136" s="169"/>
      <c r="N136" s="169"/>
      <c r="O136" s="171"/>
      <c r="P136" s="171"/>
    </row>
    <row r="137" spans="2:23" ht="35.25" customHeight="1" x14ac:dyDescent="0.35">
      <c r="B137" s="127" t="s">
        <v>188</v>
      </c>
      <c r="C137" s="128" t="s">
        <v>5</v>
      </c>
      <c r="D137" s="128" t="s">
        <v>6</v>
      </c>
      <c r="E137" s="128" t="s">
        <v>7</v>
      </c>
      <c r="F137" s="128" t="s">
        <v>189</v>
      </c>
      <c r="I137" s="197" t="s">
        <v>190</v>
      </c>
      <c r="J137" s="172" t="s">
        <v>191</v>
      </c>
      <c r="K137" s="172" t="s">
        <v>192</v>
      </c>
      <c r="L137" s="172" t="s">
        <v>193</v>
      </c>
      <c r="M137" s="172" t="s">
        <v>194</v>
      </c>
      <c r="N137" s="172" t="s">
        <v>195</v>
      </c>
      <c r="O137" s="172" t="s">
        <v>196</v>
      </c>
      <c r="P137" s="172" t="s">
        <v>156</v>
      </c>
      <c r="Q137" s="170"/>
    </row>
    <row r="138" spans="2:23" ht="28.5" customHeight="1" x14ac:dyDescent="0.35">
      <c r="B138" s="129" t="s">
        <v>197</v>
      </c>
      <c r="C138" s="185">
        <v>269</v>
      </c>
      <c r="D138" s="130">
        <v>93</v>
      </c>
      <c r="E138" s="130">
        <v>22</v>
      </c>
      <c r="F138" s="130"/>
      <c r="I138" s="198" t="s">
        <v>198</v>
      </c>
      <c r="J138" s="199" t="s">
        <v>199</v>
      </c>
      <c r="K138" s="200">
        <v>10</v>
      </c>
      <c r="L138" s="200">
        <v>5</v>
      </c>
      <c r="M138" s="200">
        <v>27</v>
      </c>
      <c r="N138" s="201">
        <v>1</v>
      </c>
      <c r="O138" s="201" t="s">
        <v>199</v>
      </c>
      <c r="P138" s="201">
        <v>43</v>
      </c>
      <c r="Q138" s="171"/>
    </row>
    <row r="139" spans="2:23" ht="28.5" customHeight="1" x14ac:dyDescent="0.35">
      <c r="B139" s="129" t="s">
        <v>200</v>
      </c>
      <c r="C139" s="185">
        <v>9</v>
      </c>
      <c r="D139" s="130">
        <v>0</v>
      </c>
      <c r="E139" s="130">
        <v>7</v>
      </c>
      <c r="F139" s="130"/>
      <c r="I139" s="198" t="s">
        <v>201</v>
      </c>
      <c r="J139" s="202" t="s">
        <v>199</v>
      </c>
      <c r="K139" s="200">
        <v>1</v>
      </c>
      <c r="L139" s="200" t="s">
        <v>199</v>
      </c>
      <c r="M139" s="200" t="s">
        <v>199</v>
      </c>
      <c r="N139" s="201" t="s">
        <v>199</v>
      </c>
      <c r="O139" s="201" t="s">
        <v>199</v>
      </c>
      <c r="P139" s="201">
        <v>1</v>
      </c>
      <c r="Q139" s="171"/>
    </row>
    <row r="140" spans="2:23" ht="28.5" customHeight="1" x14ac:dyDescent="0.35">
      <c r="B140" s="129" t="s">
        <v>202</v>
      </c>
      <c r="C140" s="186">
        <v>25</v>
      </c>
      <c r="D140" s="130">
        <v>27</v>
      </c>
      <c r="E140" s="130">
        <v>0</v>
      </c>
      <c r="F140" s="130"/>
      <c r="I140" s="198" t="s">
        <v>203</v>
      </c>
      <c r="J140" s="202" t="s">
        <v>199</v>
      </c>
      <c r="K140" s="200">
        <v>4</v>
      </c>
      <c r="L140" s="200">
        <v>1</v>
      </c>
      <c r="M140" s="200">
        <v>25</v>
      </c>
      <c r="N140" s="201" t="s">
        <v>199</v>
      </c>
      <c r="O140" s="201" t="s">
        <v>199</v>
      </c>
      <c r="P140" s="201">
        <v>30</v>
      </c>
      <c r="Q140" s="171"/>
    </row>
    <row r="141" spans="2:23" ht="28.5" customHeight="1" x14ac:dyDescent="0.35">
      <c r="B141" s="129" t="s">
        <v>204</v>
      </c>
      <c r="C141" s="185">
        <v>4</v>
      </c>
      <c r="D141" s="130">
        <v>0</v>
      </c>
      <c r="E141" s="130">
        <v>7</v>
      </c>
      <c r="F141" s="129"/>
      <c r="I141" s="203" t="s">
        <v>156</v>
      </c>
      <c r="J141" s="204">
        <v>0</v>
      </c>
      <c r="K141" s="204">
        <v>15</v>
      </c>
      <c r="L141" s="204">
        <v>6</v>
      </c>
      <c r="M141" s="204">
        <v>52</v>
      </c>
      <c r="N141" s="204">
        <v>1</v>
      </c>
      <c r="O141" s="204">
        <v>0</v>
      </c>
      <c r="P141" s="204">
        <v>74</v>
      </c>
      <c r="Q141" s="169"/>
    </row>
    <row r="142" spans="2:23" ht="28.5" customHeight="1" x14ac:dyDescent="0.35">
      <c r="B142" s="175" t="s">
        <v>205</v>
      </c>
      <c r="C142" s="184">
        <v>0</v>
      </c>
      <c r="D142" s="176">
        <v>0</v>
      </c>
      <c r="E142" s="176">
        <v>0</v>
      </c>
      <c r="F142" s="175"/>
      <c r="I142" s="205" t="s">
        <v>199</v>
      </c>
      <c r="J142" s="206"/>
      <c r="K142" s="206"/>
      <c r="L142" s="206"/>
      <c r="M142" s="169"/>
      <c r="N142" s="169"/>
      <c r="O142" s="171"/>
      <c r="P142" s="171"/>
    </row>
    <row r="143" spans="2:23" ht="28.5" customHeight="1" x14ac:dyDescent="0.35">
      <c r="B143" s="175" t="s">
        <v>206</v>
      </c>
      <c r="C143" s="184">
        <v>0</v>
      </c>
      <c r="D143" s="176">
        <v>0</v>
      </c>
      <c r="E143" s="176">
        <v>2</v>
      </c>
      <c r="F143" s="175"/>
      <c r="I143" s="207" t="s">
        <v>207</v>
      </c>
      <c r="J143" s="251" t="s">
        <v>208</v>
      </c>
      <c r="K143" s="252"/>
      <c r="L143" s="171"/>
      <c r="M143" s="169"/>
      <c r="N143" s="171"/>
      <c r="O143" s="171"/>
      <c r="P143" s="171"/>
      <c r="T143" s="151"/>
      <c r="U143" s="151"/>
      <c r="V143" s="151"/>
      <c r="W143" s="151"/>
    </row>
    <row r="144" spans="2:23" ht="28.5" customHeight="1" x14ac:dyDescent="0.35">
      <c r="B144" s="175" t="s">
        <v>189</v>
      </c>
      <c r="C144" s="176">
        <v>307</v>
      </c>
      <c r="D144" s="177">
        <f>SUM(D138:D143)</f>
        <v>120</v>
      </c>
      <c r="E144" s="177">
        <f>SUM(E138:E143)</f>
        <v>38</v>
      </c>
      <c r="F144" s="175"/>
      <c r="I144" s="197" t="s">
        <v>209</v>
      </c>
      <c r="J144" s="173" t="s">
        <v>210</v>
      </c>
      <c r="K144" s="208" t="s">
        <v>211</v>
      </c>
      <c r="L144" s="209" t="s">
        <v>156</v>
      </c>
      <c r="M144" s="169"/>
      <c r="N144" s="171"/>
      <c r="O144" s="171"/>
      <c r="P144" s="171"/>
      <c r="T144" s="152"/>
      <c r="U144" s="152"/>
      <c r="V144" s="152"/>
      <c r="W144" s="152"/>
    </row>
    <row r="145" spans="2:23" ht="28.5" customHeight="1" x14ac:dyDescent="0.35">
      <c r="B145" s="175"/>
      <c r="C145" s="175"/>
      <c r="D145" s="176"/>
      <c r="E145" s="175"/>
      <c r="F145" s="175"/>
      <c r="I145" s="198" t="s">
        <v>192</v>
      </c>
      <c r="J145" s="200">
        <v>8</v>
      </c>
      <c r="K145" s="200">
        <v>7</v>
      </c>
      <c r="L145" s="201">
        <v>15</v>
      </c>
      <c r="M145" s="169"/>
      <c r="N145" s="171"/>
      <c r="O145" s="171"/>
      <c r="P145" s="171"/>
      <c r="T145" s="150"/>
      <c r="U145" s="150"/>
      <c r="V145" s="150"/>
      <c r="W145" s="150"/>
    </row>
    <row r="146" spans="2:23" ht="28.5" customHeight="1" x14ac:dyDescent="0.35">
      <c r="I146" s="198" t="s">
        <v>193</v>
      </c>
      <c r="J146" s="200">
        <v>6</v>
      </c>
      <c r="K146" s="200" t="s">
        <v>199</v>
      </c>
      <c r="L146" s="201">
        <v>6</v>
      </c>
      <c r="M146" s="169"/>
      <c r="N146" s="171"/>
      <c r="O146" s="171"/>
      <c r="P146" s="171"/>
      <c r="T146" s="150"/>
      <c r="U146" s="150"/>
      <c r="V146" s="150"/>
      <c r="W146" s="150"/>
    </row>
    <row r="147" spans="2:23" x14ac:dyDescent="0.35">
      <c r="I147" s="203" t="s">
        <v>156</v>
      </c>
      <c r="J147" s="204">
        <v>14</v>
      </c>
      <c r="K147" s="204">
        <v>7</v>
      </c>
      <c r="L147" s="204">
        <v>21</v>
      </c>
      <c r="M147" s="171"/>
      <c r="N147" s="171"/>
      <c r="O147" s="171"/>
      <c r="P147" s="171"/>
      <c r="T147" s="154"/>
      <c r="U147" s="154"/>
      <c r="V147" s="154"/>
      <c r="W147" s="154"/>
    </row>
    <row r="148" spans="2:23" x14ac:dyDescent="0.35">
      <c r="I148" s="171"/>
      <c r="J148" s="171"/>
      <c r="K148" s="171"/>
      <c r="L148" s="171"/>
      <c r="M148" s="171"/>
      <c r="N148" s="171"/>
      <c r="O148" s="171"/>
      <c r="P148" s="171"/>
    </row>
    <row r="149" spans="2:23" x14ac:dyDescent="0.35">
      <c r="I149" s="171"/>
      <c r="J149" s="171"/>
      <c r="K149" s="171"/>
      <c r="L149" s="171"/>
      <c r="M149" s="171"/>
      <c r="N149" s="171"/>
      <c r="O149" s="171"/>
      <c r="P149" s="171"/>
    </row>
    <row r="150" spans="2:23" x14ac:dyDescent="0.35">
      <c r="I150" s="210" t="s">
        <v>212</v>
      </c>
      <c r="J150" s="253" t="s">
        <v>213</v>
      </c>
      <c r="K150" s="253"/>
      <c r="L150" s="253"/>
      <c r="M150" s="254" t="s">
        <v>214</v>
      </c>
      <c r="N150" s="254"/>
      <c r="O150" s="254"/>
      <c r="P150" s="171"/>
    </row>
    <row r="151" spans="2:23" x14ac:dyDescent="0.35">
      <c r="B151" s="4" t="s">
        <v>215</v>
      </c>
      <c r="I151" s="197" t="s">
        <v>216</v>
      </c>
      <c r="J151" s="209" t="s">
        <v>15</v>
      </c>
      <c r="K151" s="209" t="s">
        <v>17</v>
      </c>
      <c r="L151" s="209" t="s">
        <v>217</v>
      </c>
      <c r="M151" s="209" t="s">
        <v>15</v>
      </c>
      <c r="N151" s="209" t="s">
        <v>17</v>
      </c>
      <c r="O151" s="209" t="s">
        <v>217</v>
      </c>
      <c r="P151" s="171"/>
    </row>
    <row r="152" spans="2:23" x14ac:dyDescent="0.35">
      <c r="I152" s="152" t="s">
        <v>218</v>
      </c>
      <c r="J152" s="211">
        <v>2</v>
      </c>
      <c r="K152" s="202" t="s">
        <v>199</v>
      </c>
      <c r="L152" s="202" t="s">
        <v>199</v>
      </c>
      <c r="M152" s="202">
        <v>10</v>
      </c>
      <c r="N152" s="202">
        <v>1</v>
      </c>
      <c r="O152" s="202" t="s">
        <v>199</v>
      </c>
      <c r="P152" s="171"/>
    </row>
    <row r="153" spans="2:23" x14ac:dyDescent="0.35">
      <c r="B153" s="131"/>
      <c r="C153" s="132"/>
      <c r="D153" s="132"/>
      <c r="I153" s="152" t="s">
        <v>219</v>
      </c>
      <c r="J153" s="211" t="s">
        <v>199</v>
      </c>
      <c r="K153" s="202" t="s">
        <v>199</v>
      </c>
      <c r="L153" s="202" t="s">
        <v>199</v>
      </c>
      <c r="M153" s="202" t="s">
        <v>199</v>
      </c>
      <c r="N153" s="202">
        <v>2</v>
      </c>
      <c r="O153" s="202" t="s">
        <v>199</v>
      </c>
      <c r="P153" s="171"/>
    </row>
    <row r="154" spans="2:23" x14ac:dyDescent="0.35">
      <c r="B154" s="133"/>
      <c r="C154" s="134" t="s">
        <v>220</v>
      </c>
      <c r="D154" s="134" t="s">
        <v>221</v>
      </c>
      <c r="I154" s="152" t="s">
        <v>222</v>
      </c>
      <c r="J154" s="211">
        <v>1</v>
      </c>
      <c r="K154" s="202" t="s">
        <v>199</v>
      </c>
      <c r="L154" s="202" t="s">
        <v>199</v>
      </c>
      <c r="M154" s="202" t="s">
        <v>199</v>
      </c>
      <c r="N154" s="202" t="s">
        <v>199</v>
      </c>
      <c r="O154" s="202" t="s">
        <v>199</v>
      </c>
      <c r="P154" s="171"/>
    </row>
    <row r="155" spans="2:23" ht="58" x14ac:dyDescent="0.35">
      <c r="B155" s="135" t="s">
        <v>5</v>
      </c>
      <c r="C155" s="136"/>
      <c r="D155" s="136"/>
      <c r="I155" s="153" t="s">
        <v>223</v>
      </c>
      <c r="J155" s="211" t="s">
        <v>199</v>
      </c>
      <c r="K155" s="202">
        <v>2</v>
      </c>
      <c r="L155" s="202" t="s">
        <v>199</v>
      </c>
      <c r="M155" s="202" t="s">
        <v>199</v>
      </c>
      <c r="N155" s="202" t="s">
        <v>199</v>
      </c>
      <c r="O155" s="202" t="s">
        <v>199</v>
      </c>
      <c r="P155" s="171"/>
    </row>
    <row r="156" spans="2:23" ht="31" x14ac:dyDescent="0.35">
      <c r="B156" s="137" t="s">
        <v>6</v>
      </c>
      <c r="C156" s="178">
        <v>3</v>
      </c>
      <c r="D156" s="179" t="s">
        <v>224</v>
      </c>
      <c r="I156" s="152" t="s">
        <v>225</v>
      </c>
      <c r="J156" s="211" t="s">
        <v>199</v>
      </c>
      <c r="K156" s="202" t="s">
        <v>199</v>
      </c>
      <c r="L156" s="202" t="s">
        <v>199</v>
      </c>
      <c r="M156" s="202" t="s">
        <v>199</v>
      </c>
      <c r="N156" s="202">
        <v>1</v>
      </c>
      <c r="O156" s="202" t="s">
        <v>199</v>
      </c>
      <c r="P156" s="171"/>
    </row>
    <row r="157" spans="2:23" ht="43.5" x14ac:dyDescent="0.35">
      <c r="B157" s="138" t="s">
        <v>7</v>
      </c>
      <c r="C157" s="136" t="s">
        <v>226</v>
      </c>
      <c r="D157" s="196" t="s">
        <v>227</v>
      </c>
      <c r="I157" s="153" t="s">
        <v>228</v>
      </c>
      <c r="J157" s="211" t="s">
        <v>199</v>
      </c>
      <c r="K157" s="202">
        <v>1</v>
      </c>
      <c r="L157" s="202" t="s">
        <v>199</v>
      </c>
      <c r="M157" s="202" t="s">
        <v>199</v>
      </c>
      <c r="N157" s="202" t="s">
        <v>199</v>
      </c>
      <c r="O157" s="202" t="s">
        <v>199</v>
      </c>
      <c r="P157" s="171"/>
    </row>
    <row r="158" spans="2:23" x14ac:dyDescent="0.35">
      <c r="B158" s="139" t="s">
        <v>18</v>
      </c>
      <c r="C158" s="139"/>
      <c r="D158" s="139"/>
      <c r="I158" s="152" t="s">
        <v>229</v>
      </c>
      <c r="J158" s="211" t="s">
        <v>199</v>
      </c>
      <c r="K158" s="200">
        <v>1</v>
      </c>
      <c r="L158" s="202" t="s">
        <v>199</v>
      </c>
      <c r="M158" s="202" t="s">
        <v>199</v>
      </c>
      <c r="N158" s="202" t="s">
        <v>199</v>
      </c>
      <c r="O158" s="202" t="s">
        <v>199</v>
      </c>
      <c r="P158" s="171"/>
    </row>
    <row r="159" spans="2:23" x14ac:dyDescent="0.35">
      <c r="I159" s="203" t="s">
        <v>156</v>
      </c>
      <c r="J159" s="204">
        <v>3</v>
      </c>
      <c r="K159" s="204">
        <v>4</v>
      </c>
      <c r="L159" s="204">
        <v>0</v>
      </c>
      <c r="M159" s="204">
        <v>10</v>
      </c>
      <c r="N159" s="204">
        <v>4</v>
      </c>
      <c r="O159" s="204">
        <v>0</v>
      </c>
      <c r="P159" s="171"/>
    </row>
    <row r="160" spans="2:23" x14ac:dyDescent="0.35">
      <c r="I160" s="171"/>
      <c r="J160" s="171"/>
      <c r="K160" s="171"/>
      <c r="L160" s="171"/>
      <c r="M160" s="171"/>
      <c r="N160" s="171"/>
      <c r="O160" s="171"/>
      <c r="P160" s="171"/>
    </row>
    <row r="161" spans="9:16" x14ac:dyDescent="0.35">
      <c r="I161" s="171"/>
      <c r="J161" s="171"/>
      <c r="K161" s="171"/>
      <c r="L161" s="171"/>
      <c r="M161" s="171"/>
      <c r="N161" s="171"/>
      <c r="O161" s="171"/>
      <c r="P161" s="171"/>
    </row>
    <row r="162" spans="9:16" x14ac:dyDescent="0.35">
      <c r="I162" s="171"/>
      <c r="J162" s="171"/>
      <c r="K162" s="171"/>
      <c r="L162" s="171"/>
      <c r="M162" s="171"/>
      <c r="N162" s="171"/>
      <c r="O162" s="171"/>
      <c r="P162" s="171"/>
    </row>
    <row r="163" spans="9:16" x14ac:dyDescent="0.35">
      <c r="I163" s="212" t="s">
        <v>199</v>
      </c>
      <c r="J163" s="213" t="s">
        <v>15</v>
      </c>
      <c r="K163" s="213" t="s">
        <v>17</v>
      </c>
      <c r="L163" s="213" t="s">
        <v>16</v>
      </c>
      <c r="M163" s="213" t="s">
        <v>18</v>
      </c>
      <c r="N163" s="171"/>
      <c r="O163" s="171"/>
      <c r="P163" s="171"/>
    </row>
    <row r="164" spans="9:16" x14ac:dyDescent="0.35">
      <c r="I164" s="174" t="s">
        <v>191</v>
      </c>
      <c r="J164" s="214">
        <v>0</v>
      </c>
      <c r="K164" s="214">
        <v>0</v>
      </c>
      <c r="L164" s="214">
        <v>0</v>
      </c>
      <c r="M164" s="215">
        <v>0</v>
      </c>
      <c r="N164" s="171"/>
      <c r="O164" s="171"/>
      <c r="P164" s="171"/>
    </row>
    <row r="165" spans="9:16" ht="31" x14ac:dyDescent="0.35">
      <c r="I165" s="174" t="s">
        <v>230</v>
      </c>
      <c r="J165" s="214">
        <v>8</v>
      </c>
      <c r="K165" s="214">
        <v>7</v>
      </c>
      <c r="L165" s="214" t="s">
        <v>199</v>
      </c>
      <c r="M165" s="215">
        <v>15</v>
      </c>
      <c r="N165" s="171"/>
      <c r="O165" s="171"/>
      <c r="P165" s="171"/>
    </row>
    <row r="166" spans="9:16" ht="31" x14ac:dyDescent="0.35">
      <c r="I166" s="174" t="s">
        <v>231</v>
      </c>
      <c r="J166" s="214">
        <v>5</v>
      </c>
      <c r="K166" s="214">
        <v>1</v>
      </c>
      <c r="L166" s="214" t="s">
        <v>199</v>
      </c>
      <c r="M166" s="215">
        <v>6</v>
      </c>
      <c r="N166" s="171"/>
      <c r="O166" s="171"/>
      <c r="P166" s="171"/>
    </row>
    <row r="167" spans="9:16" x14ac:dyDescent="0.35">
      <c r="I167" s="174" t="s">
        <v>194</v>
      </c>
      <c r="J167" s="214">
        <v>49</v>
      </c>
      <c r="K167" s="214">
        <v>1</v>
      </c>
      <c r="L167" s="214">
        <v>2</v>
      </c>
      <c r="M167" s="215">
        <v>52</v>
      </c>
      <c r="N167" s="171"/>
      <c r="O167" s="171"/>
      <c r="P167" s="171"/>
    </row>
    <row r="168" spans="9:16" x14ac:dyDescent="0.35">
      <c r="I168" s="174" t="s">
        <v>195</v>
      </c>
      <c r="J168" s="214" t="s">
        <v>199</v>
      </c>
      <c r="K168" s="214" t="s">
        <v>199</v>
      </c>
      <c r="L168" s="214">
        <v>1</v>
      </c>
      <c r="M168" s="215">
        <v>1</v>
      </c>
      <c r="N168" s="171"/>
      <c r="O168" s="171"/>
      <c r="P168" s="171"/>
    </row>
    <row r="169" spans="9:16" x14ac:dyDescent="0.35">
      <c r="I169" s="174" t="s">
        <v>196</v>
      </c>
      <c r="J169" s="214" t="s">
        <v>199</v>
      </c>
      <c r="K169" s="214" t="s">
        <v>199</v>
      </c>
      <c r="L169" s="214" t="s">
        <v>199</v>
      </c>
      <c r="M169" s="215">
        <v>0</v>
      </c>
      <c r="N169" s="171"/>
      <c r="O169" s="171"/>
      <c r="P169" s="171"/>
    </row>
    <row r="170" spans="9:16" x14ac:dyDescent="0.35">
      <c r="I170" s="216" t="s">
        <v>18</v>
      </c>
      <c r="J170" s="215">
        <v>62</v>
      </c>
      <c r="K170" s="215">
        <v>9</v>
      </c>
      <c r="L170" s="215">
        <v>3</v>
      </c>
      <c r="M170" s="215">
        <v>74</v>
      </c>
      <c r="N170" s="171"/>
      <c r="O170" s="171"/>
      <c r="P170" s="171"/>
    </row>
    <row r="171" spans="9:16" x14ac:dyDescent="0.35">
      <c r="I171" s="171"/>
      <c r="J171" s="171"/>
      <c r="K171" s="171"/>
      <c r="L171" s="171"/>
      <c r="M171" s="171"/>
      <c r="N171" s="171"/>
      <c r="O171" s="171"/>
      <c r="P171" s="171"/>
    </row>
    <row r="172" spans="9:16" x14ac:dyDescent="0.35">
      <c r="I172" s="171"/>
      <c r="J172" s="171"/>
      <c r="K172" s="171"/>
      <c r="L172" s="171"/>
      <c r="M172" s="171"/>
      <c r="N172" s="171"/>
      <c r="O172" s="171"/>
      <c r="P172" s="171"/>
    </row>
    <row r="173" spans="9:16" x14ac:dyDescent="0.35">
      <c r="I173" s="217" t="s">
        <v>199</v>
      </c>
      <c r="J173" s="218" t="s">
        <v>232</v>
      </c>
      <c r="K173" s="171"/>
      <c r="L173" s="171"/>
      <c r="M173" s="171"/>
      <c r="N173" s="171"/>
      <c r="O173" s="171"/>
      <c r="P173" s="171"/>
    </row>
    <row r="174" spans="9:16" x14ac:dyDescent="0.35">
      <c r="I174" s="219" t="s">
        <v>233</v>
      </c>
      <c r="J174" s="220">
        <v>43</v>
      </c>
      <c r="K174" s="171"/>
      <c r="L174" s="171"/>
      <c r="M174" s="171"/>
      <c r="N174" s="171"/>
      <c r="O174" s="171"/>
      <c r="P174" s="171"/>
    </row>
    <row r="175" spans="9:16" x14ac:dyDescent="0.35">
      <c r="I175" s="221" t="s">
        <v>234</v>
      </c>
      <c r="J175" s="201">
        <v>1</v>
      </c>
      <c r="K175" s="171" t="s">
        <v>180</v>
      </c>
      <c r="L175" s="171"/>
      <c r="M175" s="171"/>
      <c r="N175" s="171"/>
      <c r="O175" s="171"/>
      <c r="P175" s="171"/>
    </row>
    <row r="176" spans="9:16" x14ac:dyDescent="0.35">
      <c r="I176" s="221" t="s">
        <v>235</v>
      </c>
      <c r="J176" s="201">
        <v>30</v>
      </c>
      <c r="K176" s="171"/>
      <c r="L176" s="171"/>
      <c r="M176" s="171"/>
      <c r="N176" s="171"/>
      <c r="O176" s="171"/>
      <c r="P176" s="171"/>
    </row>
    <row r="177" spans="9:16" x14ac:dyDescent="0.35">
      <c r="I177" s="222" t="s">
        <v>18</v>
      </c>
      <c r="J177" s="203">
        <v>74</v>
      </c>
      <c r="K177" s="171"/>
      <c r="L177" s="171"/>
      <c r="M177" s="171"/>
      <c r="N177" s="171"/>
      <c r="O177" s="171"/>
      <c r="P177" s="171"/>
    </row>
    <row r="178" spans="9:16" x14ac:dyDescent="0.35">
      <c r="I178" s="223" t="s">
        <v>236</v>
      </c>
      <c r="J178" s="150"/>
      <c r="K178" s="150"/>
      <c r="L178" s="150"/>
      <c r="M178" s="150"/>
      <c r="N178" s="150"/>
      <c r="O178" s="150"/>
      <c r="P178" s="150"/>
    </row>
    <row r="179" spans="9:16" x14ac:dyDescent="0.35">
      <c r="I179" s="171"/>
      <c r="J179" s="171"/>
      <c r="K179" s="171"/>
      <c r="L179" s="171"/>
      <c r="M179" s="171"/>
      <c r="N179" s="171"/>
      <c r="O179" s="171"/>
      <c r="P179" s="171"/>
    </row>
    <row r="180" spans="9:16" x14ac:dyDescent="0.35">
      <c r="I180" s="171"/>
      <c r="J180" s="171"/>
      <c r="K180" s="171"/>
      <c r="L180" s="171"/>
      <c r="M180" s="171"/>
      <c r="N180" s="171"/>
      <c r="O180" s="171"/>
      <c r="P180" s="171"/>
    </row>
    <row r="181" spans="9:16" x14ac:dyDescent="0.35">
      <c r="I181" s="169"/>
      <c r="J181" s="169"/>
      <c r="K181" s="171"/>
      <c r="L181" s="171"/>
      <c r="M181" s="171"/>
      <c r="N181" s="171"/>
      <c r="O181" s="171"/>
      <c r="P181" s="171"/>
    </row>
    <row r="182" spans="9:16" x14ac:dyDescent="0.35">
      <c r="I182" s="169"/>
      <c r="J182" s="171"/>
      <c r="K182" s="171"/>
      <c r="L182" s="171"/>
      <c r="M182" s="171"/>
      <c r="N182" s="171"/>
      <c r="O182" s="171"/>
      <c r="P182" s="171"/>
    </row>
    <row r="183" spans="9:16" x14ac:dyDescent="0.35">
      <c r="I183" s="169"/>
      <c r="J183" s="171"/>
      <c r="K183" s="171"/>
      <c r="L183" s="171"/>
      <c r="M183" s="171"/>
      <c r="N183" s="171"/>
      <c r="O183" s="171"/>
      <c r="P183" s="171"/>
    </row>
    <row r="184" spans="9:16" x14ac:dyDescent="0.35">
      <c r="I184" s="169"/>
      <c r="J184" s="171"/>
      <c r="K184" s="171"/>
      <c r="L184" s="171"/>
      <c r="M184" s="171"/>
      <c r="N184" s="171"/>
      <c r="O184" s="171"/>
      <c r="P184" s="171"/>
    </row>
    <row r="185" spans="9:16" x14ac:dyDescent="0.35">
      <c r="I185" s="169"/>
      <c r="J185" s="171"/>
      <c r="K185" s="171"/>
      <c r="L185" s="171"/>
      <c r="M185" s="171"/>
      <c r="N185" s="171"/>
      <c r="O185" s="171"/>
      <c r="P185" s="171"/>
    </row>
    <row r="186" spans="9:16" x14ac:dyDescent="0.35">
      <c r="I186" s="169"/>
      <c r="J186" s="169"/>
      <c r="K186" s="171"/>
      <c r="L186" s="171"/>
      <c r="M186" s="171"/>
      <c r="N186" s="171"/>
      <c r="O186" s="171"/>
      <c r="P186" s="171"/>
    </row>
    <row r="187" spans="9:16" x14ac:dyDescent="0.35">
      <c r="I187" s="224"/>
      <c r="J187" s="150"/>
      <c r="K187" s="150"/>
      <c r="L187" s="150"/>
      <c r="M187" s="150"/>
      <c r="N187" s="150"/>
      <c r="O187" s="150"/>
      <c r="P187" s="150"/>
    </row>
  </sheetData>
  <mergeCells count="3">
    <mergeCell ref="J143:K143"/>
    <mergeCell ref="J150:L150"/>
    <mergeCell ref="M150:O150"/>
  </mergeCells>
  <conditionalFormatting sqref="A65 A59 A4 A12 A19 A28 A35 A43 A50 A55 A71 A76">
    <cfRule type="iconSet" priority="6">
      <iconSet iconSet="3Symbols2" showValue="0">
        <cfvo type="percent" val="0"/>
        <cfvo type="num" val="0"/>
        <cfvo type="num" val="0"/>
      </iconSet>
    </cfRule>
  </conditionalFormatting>
  <conditionalFormatting sqref="A81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ED51-9AB3-4EF0-AC27-F3112044D124}">
  <dimension ref="B4:J8"/>
  <sheetViews>
    <sheetView workbookViewId="0"/>
  </sheetViews>
  <sheetFormatPr baseColWidth="10" defaultRowHeight="14.5" x14ac:dyDescent="0.35"/>
  <cols>
    <col min="4" max="6" width="9.1796875" bestFit="1" customWidth="1"/>
    <col min="7" max="7" width="9.26953125" bestFit="1" customWidth="1"/>
    <col min="8" max="8" width="9.1796875" bestFit="1" customWidth="1"/>
  </cols>
  <sheetData>
    <row r="4" spans="2:10" x14ac:dyDescent="0.35">
      <c r="D4">
        <v>226</v>
      </c>
      <c r="E4">
        <v>109</v>
      </c>
      <c r="F4">
        <v>37</v>
      </c>
      <c r="G4">
        <v>63</v>
      </c>
    </row>
    <row r="5" spans="2:10" x14ac:dyDescent="0.35">
      <c r="C5" s="187"/>
      <c r="D5" s="187" t="s">
        <v>5</v>
      </c>
      <c r="E5" s="187" t="s">
        <v>6</v>
      </c>
      <c r="F5" s="187" t="s">
        <v>7</v>
      </c>
      <c r="G5" s="187" t="s">
        <v>49</v>
      </c>
      <c r="H5" s="187" t="s">
        <v>18</v>
      </c>
      <c r="I5" s="187"/>
      <c r="J5" s="187"/>
    </row>
    <row r="6" spans="2:10" x14ac:dyDescent="0.35">
      <c r="C6">
        <v>2023</v>
      </c>
      <c r="D6">
        <v>4095</v>
      </c>
      <c r="E6">
        <v>966</v>
      </c>
      <c r="F6">
        <v>175</v>
      </c>
      <c r="G6">
        <v>934</v>
      </c>
      <c r="H6">
        <f>SUM(D6:G6)</f>
        <v>6170</v>
      </c>
      <c r="I6" s="325"/>
    </row>
    <row r="7" spans="2:10" x14ac:dyDescent="0.35">
      <c r="C7">
        <v>2024</v>
      </c>
      <c r="D7">
        <v>2866</v>
      </c>
      <c r="E7">
        <v>946</v>
      </c>
      <c r="F7">
        <v>221</v>
      </c>
      <c r="G7">
        <v>999</v>
      </c>
      <c r="H7">
        <f>SUM(D7:G7)</f>
        <v>5032</v>
      </c>
      <c r="I7" s="326"/>
    </row>
    <row r="8" spans="2:10" x14ac:dyDescent="0.35">
      <c r="B8" s="324">
        <v>45978</v>
      </c>
      <c r="C8">
        <v>2025</v>
      </c>
      <c r="D8">
        <v>2338</v>
      </c>
      <c r="E8">
        <v>1092</v>
      </c>
      <c r="F8">
        <v>768</v>
      </c>
      <c r="G8">
        <v>1126</v>
      </c>
      <c r="H8">
        <f>SUM(D8:G8)</f>
        <v>5324</v>
      </c>
      <c r="I8" s="3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291C-4996-42DA-88A0-BE07CBCA8F37}">
  <dimension ref="B2:BA46"/>
  <sheetViews>
    <sheetView topLeftCell="G32" workbookViewId="0">
      <selection activeCell="Y40" sqref="Y40"/>
    </sheetView>
  </sheetViews>
  <sheetFormatPr baseColWidth="10" defaultRowHeight="14.5" outlineLevelRow="1" x14ac:dyDescent="0.35"/>
  <cols>
    <col min="2" max="2" width="18.54296875" customWidth="1"/>
    <col min="12" max="12" width="26" customWidth="1"/>
    <col min="13" max="21" width="8" hidden="1" customWidth="1"/>
    <col min="22" max="23" width="8" customWidth="1"/>
    <col min="24" max="24" width="8.7265625" customWidth="1"/>
    <col min="25" max="25" width="10.7265625" customWidth="1"/>
    <col min="27" max="27" width="25" customWidth="1"/>
    <col min="28" max="28" width="11.453125" hidden="1" customWidth="1"/>
    <col min="29" max="29" width="6.81640625" customWidth="1"/>
    <col min="30" max="31" width="8.1796875" customWidth="1"/>
    <col min="32" max="32" width="7.81640625" customWidth="1"/>
    <col min="33" max="41" width="6.81640625" customWidth="1"/>
  </cols>
  <sheetData>
    <row r="2" spans="2:53" ht="15.5" x14ac:dyDescent="0.35">
      <c r="L2" s="259" t="s">
        <v>244</v>
      </c>
      <c r="M2" s="259" t="s">
        <v>245</v>
      </c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</row>
    <row r="3" spans="2:53" ht="15.5" x14ac:dyDescent="0.35">
      <c r="L3" s="260" t="s">
        <v>246</v>
      </c>
      <c r="M3" s="260" t="s">
        <v>247</v>
      </c>
      <c r="N3" s="257"/>
      <c r="O3" s="257"/>
      <c r="P3" s="257"/>
      <c r="Q3" s="257"/>
      <c r="R3" s="257"/>
      <c r="S3" s="257"/>
      <c r="T3" s="257"/>
      <c r="U3" s="257"/>
      <c r="V3" s="257"/>
      <c r="W3" s="257"/>
      <c r="X3" s="257"/>
      <c r="Y3" s="257"/>
      <c r="AL3" s="255"/>
      <c r="AM3" s="255">
        <v>2020</v>
      </c>
      <c r="AN3" s="255">
        <v>2021</v>
      </c>
      <c r="AO3" s="255">
        <v>2022</v>
      </c>
      <c r="AP3" s="255">
        <v>2023</v>
      </c>
      <c r="AQ3" s="255">
        <v>2024</v>
      </c>
      <c r="AR3" s="255">
        <v>2025</v>
      </c>
      <c r="AS3" s="255"/>
      <c r="AT3" s="255"/>
      <c r="AU3" s="255"/>
      <c r="AV3" s="255"/>
      <c r="AW3" s="255"/>
      <c r="AX3" s="255"/>
      <c r="AY3" s="255"/>
      <c r="AZ3" s="255"/>
      <c r="BA3" s="255" t="s">
        <v>156</v>
      </c>
    </row>
    <row r="4" spans="2:53" ht="15.5" x14ac:dyDescent="0.35">
      <c r="L4" s="257"/>
      <c r="M4" s="257"/>
      <c r="N4" s="257"/>
      <c r="O4" s="257"/>
      <c r="P4" s="257"/>
      <c r="Q4" s="257"/>
      <c r="R4" s="257"/>
      <c r="S4" s="257"/>
      <c r="T4" s="257"/>
      <c r="U4" s="257"/>
      <c r="V4" s="257"/>
      <c r="W4" s="257"/>
      <c r="X4" s="257"/>
      <c r="Y4" s="257"/>
      <c r="AL4" s="255"/>
      <c r="AM4" s="255"/>
      <c r="AN4" s="255"/>
      <c r="AO4" s="255"/>
      <c r="AP4" s="255"/>
      <c r="AQ4" s="255"/>
      <c r="AR4" s="255" t="s">
        <v>251</v>
      </c>
      <c r="AS4" s="255" t="s">
        <v>252</v>
      </c>
      <c r="AT4" s="255" t="s">
        <v>253</v>
      </c>
      <c r="AU4" s="255" t="s">
        <v>254</v>
      </c>
      <c r="AV4" s="255" t="s">
        <v>255</v>
      </c>
      <c r="AW4" s="255" t="s">
        <v>256</v>
      </c>
      <c r="AX4" s="255" t="s">
        <v>257</v>
      </c>
      <c r="AY4" s="255" t="s">
        <v>258</v>
      </c>
      <c r="AZ4" s="255" t="s">
        <v>259</v>
      </c>
      <c r="BA4" s="255"/>
    </row>
    <row r="5" spans="2:53" ht="15.5" x14ac:dyDescent="0.35">
      <c r="L5" s="255" t="s">
        <v>239</v>
      </c>
      <c r="M5" s="255" t="s">
        <v>240</v>
      </c>
      <c r="N5" s="255"/>
      <c r="O5" s="255"/>
      <c r="P5" s="255"/>
      <c r="Q5" s="255"/>
      <c r="R5" s="255"/>
      <c r="S5" s="255"/>
      <c r="T5" s="255"/>
      <c r="U5" s="255"/>
      <c r="V5" s="255"/>
      <c r="W5" s="255"/>
      <c r="X5" s="255"/>
      <c r="Y5" s="255"/>
      <c r="AL5" s="256" t="s">
        <v>241</v>
      </c>
      <c r="AM5" s="256"/>
      <c r="AN5" s="256"/>
      <c r="AO5" s="256"/>
      <c r="AP5" s="256"/>
      <c r="AQ5" s="256"/>
      <c r="AR5" s="256"/>
      <c r="AS5" s="256"/>
      <c r="AT5" s="256"/>
      <c r="AU5" s="256"/>
      <c r="AV5" s="256"/>
      <c r="AW5" s="256"/>
      <c r="AX5" s="256"/>
      <c r="AY5" s="256"/>
      <c r="AZ5" s="256"/>
      <c r="BA5" s="256"/>
    </row>
    <row r="6" spans="2:53" ht="15.5" x14ac:dyDescent="0.35">
      <c r="B6" s="249" t="s">
        <v>237</v>
      </c>
      <c r="C6" s="243" t="s">
        <v>238</v>
      </c>
      <c r="D6" s="243" t="s">
        <v>27</v>
      </c>
      <c r="E6" s="243" t="s">
        <v>28</v>
      </c>
      <c r="F6" s="243" t="s">
        <v>29</v>
      </c>
      <c r="G6" s="243" t="s">
        <v>30</v>
      </c>
      <c r="H6" s="243" t="s">
        <v>31</v>
      </c>
      <c r="I6" s="243" t="s">
        <v>32</v>
      </c>
      <c r="J6" s="243" t="s">
        <v>33</v>
      </c>
      <c r="L6" s="256"/>
      <c r="M6" s="256">
        <v>2008</v>
      </c>
      <c r="N6" s="256">
        <v>2014</v>
      </c>
      <c r="O6" s="256">
        <v>2015</v>
      </c>
      <c r="P6" s="256">
        <v>2016</v>
      </c>
      <c r="Q6" s="256">
        <v>2017</v>
      </c>
      <c r="R6" s="256">
        <v>2019</v>
      </c>
      <c r="S6" s="256">
        <v>2020</v>
      </c>
      <c r="T6" s="256">
        <v>2021</v>
      </c>
      <c r="U6" s="256">
        <v>2022</v>
      </c>
      <c r="V6" s="256">
        <v>2023</v>
      </c>
      <c r="W6" s="256">
        <v>2024</v>
      </c>
      <c r="X6" s="256">
        <v>2025</v>
      </c>
      <c r="Y6" s="256" t="s">
        <v>156</v>
      </c>
      <c r="AA6" s="256"/>
      <c r="AB6" t="s">
        <v>237</v>
      </c>
      <c r="AC6" s="256">
        <v>2020</v>
      </c>
      <c r="AD6" s="256">
        <v>2021</v>
      </c>
      <c r="AE6" s="256">
        <v>2022</v>
      </c>
      <c r="AF6" s="256">
        <v>2023</v>
      </c>
      <c r="AG6" s="256">
        <v>2024</v>
      </c>
      <c r="AH6" s="256">
        <v>2025</v>
      </c>
      <c r="AI6" s="256" t="s">
        <v>156</v>
      </c>
      <c r="AL6" s="257" t="s">
        <v>42</v>
      </c>
      <c r="AM6" s="257">
        <v>13</v>
      </c>
      <c r="AN6" s="257">
        <v>1</v>
      </c>
      <c r="AO6" s="257">
        <v>4</v>
      </c>
      <c r="AP6" s="257">
        <v>1</v>
      </c>
      <c r="AQ6" s="257">
        <v>1</v>
      </c>
      <c r="AR6" s="257"/>
      <c r="AS6" s="257"/>
      <c r="AT6" s="257"/>
      <c r="AU6" s="257">
        <v>6</v>
      </c>
      <c r="AV6" s="257">
        <v>19</v>
      </c>
      <c r="AW6" s="257">
        <v>31</v>
      </c>
      <c r="AX6" s="257">
        <v>52</v>
      </c>
      <c r="AY6" s="257">
        <v>38</v>
      </c>
      <c r="AZ6" s="257">
        <v>22</v>
      </c>
      <c r="BA6" s="257">
        <v>188</v>
      </c>
    </row>
    <row r="7" spans="2:53" ht="15.5" x14ac:dyDescent="0.35">
      <c r="B7" s="242" t="s">
        <v>38</v>
      </c>
      <c r="D7">
        <v>14</v>
      </c>
      <c r="E7">
        <v>331</v>
      </c>
      <c r="F7">
        <v>2017</v>
      </c>
      <c r="G7">
        <v>3423</v>
      </c>
      <c r="H7">
        <v>3057</v>
      </c>
      <c r="I7">
        <v>4842</v>
      </c>
      <c r="J7">
        <v>13684</v>
      </c>
      <c r="L7" s="257" t="s">
        <v>38</v>
      </c>
      <c r="M7" s="257">
        <v>2</v>
      </c>
      <c r="N7" s="257">
        <v>2</v>
      </c>
      <c r="O7" s="257"/>
      <c r="P7" s="257">
        <v>2</v>
      </c>
      <c r="Q7" s="257">
        <v>2</v>
      </c>
      <c r="R7" s="257">
        <v>1</v>
      </c>
      <c r="S7" s="257">
        <v>11</v>
      </c>
      <c r="T7" s="257">
        <v>318</v>
      </c>
      <c r="U7" s="257">
        <v>1870</v>
      </c>
      <c r="V7" s="257">
        <v>3142</v>
      </c>
      <c r="W7" s="257">
        <v>2880</v>
      </c>
      <c r="X7" s="257">
        <v>4762</v>
      </c>
      <c r="Y7" s="257">
        <v>12992</v>
      </c>
      <c r="AA7" s="257" t="s">
        <v>38</v>
      </c>
      <c r="AC7" s="257">
        <v>1</v>
      </c>
      <c r="AD7" s="257"/>
      <c r="AE7" s="257"/>
      <c r="AF7" s="257">
        <v>10</v>
      </c>
      <c r="AG7" s="257"/>
      <c r="AH7" s="257">
        <v>2343</v>
      </c>
      <c r="AI7" s="257">
        <v>2354</v>
      </c>
      <c r="AL7" s="257" t="s">
        <v>44</v>
      </c>
      <c r="AM7" s="257"/>
      <c r="AN7" s="257"/>
      <c r="AO7" s="257"/>
      <c r="AP7" s="257">
        <v>2</v>
      </c>
      <c r="AQ7" s="257"/>
      <c r="AR7" s="257"/>
      <c r="AS7" s="257">
        <v>1</v>
      </c>
      <c r="AT7" s="257">
        <v>1</v>
      </c>
      <c r="AU7" s="257">
        <v>4</v>
      </c>
      <c r="AV7" s="257">
        <v>12</v>
      </c>
      <c r="AW7" s="257">
        <v>24</v>
      </c>
      <c r="AX7" s="257">
        <v>16</v>
      </c>
      <c r="AY7" s="257">
        <v>27</v>
      </c>
      <c r="AZ7" s="257">
        <v>10</v>
      </c>
      <c r="BA7" s="257">
        <v>97</v>
      </c>
    </row>
    <row r="8" spans="2:53" ht="15.5" x14ac:dyDescent="0.35">
      <c r="B8" s="242" t="s">
        <v>40</v>
      </c>
      <c r="E8">
        <v>2</v>
      </c>
      <c r="F8">
        <v>161</v>
      </c>
      <c r="G8">
        <v>262</v>
      </c>
      <c r="H8">
        <v>729</v>
      </c>
      <c r="I8">
        <v>1057</v>
      </c>
      <c r="J8">
        <v>2211</v>
      </c>
      <c r="L8" s="257" t="s">
        <v>243</v>
      </c>
      <c r="M8" s="257"/>
      <c r="N8" s="257"/>
      <c r="O8" s="257"/>
      <c r="P8" s="257"/>
      <c r="Q8" s="257"/>
      <c r="R8" s="257"/>
      <c r="S8" s="257"/>
      <c r="T8" s="257"/>
      <c r="U8" s="257">
        <v>127</v>
      </c>
      <c r="V8" s="257">
        <v>223</v>
      </c>
      <c r="W8" s="257">
        <v>702</v>
      </c>
      <c r="X8" s="257">
        <v>1034</v>
      </c>
      <c r="Y8" s="257">
        <v>2086</v>
      </c>
      <c r="AA8" s="257" t="s">
        <v>261</v>
      </c>
      <c r="AC8" s="257"/>
      <c r="AD8" s="257"/>
      <c r="AE8" s="257"/>
      <c r="AF8" s="257"/>
      <c r="AG8" s="257">
        <v>2</v>
      </c>
      <c r="AH8" s="257">
        <v>766</v>
      </c>
      <c r="AI8" s="257">
        <v>768</v>
      </c>
      <c r="AL8" s="257" t="s">
        <v>47</v>
      </c>
      <c r="AM8" s="257"/>
      <c r="AN8" s="257"/>
      <c r="AO8" s="257">
        <v>1</v>
      </c>
      <c r="AP8" s="257"/>
      <c r="AQ8" s="257"/>
      <c r="AR8" s="257"/>
      <c r="AS8" s="257"/>
      <c r="AT8" s="257">
        <v>2</v>
      </c>
      <c r="AU8" s="257">
        <v>15</v>
      </c>
      <c r="AV8" s="257">
        <v>7</v>
      </c>
      <c r="AW8" s="257">
        <v>8</v>
      </c>
      <c r="AX8" s="257">
        <v>28</v>
      </c>
      <c r="AY8" s="257">
        <v>29</v>
      </c>
      <c r="AZ8" s="257">
        <v>4</v>
      </c>
      <c r="BA8" s="257">
        <v>94</v>
      </c>
    </row>
    <row r="9" spans="2:53" ht="15.5" outlineLevel="1" x14ac:dyDescent="0.35">
      <c r="B9" s="242" t="s">
        <v>42</v>
      </c>
      <c r="D9">
        <v>21</v>
      </c>
      <c r="E9">
        <v>19</v>
      </c>
      <c r="F9">
        <v>291</v>
      </c>
      <c r="G9">
        <v>298</v>
      </c>
      <c r="H9">
        <v>446</v>
      </c>
      <c r="I9">
        <v>426</v>
      </c>
      <c r="J9">
        <v>1501</v>
      </c>
      <c r="L9" t="s">
        <v>248</v>
      </c>
      <c r="O9" s="262">
        <v>1</v>
      </c>
      <c r="P9" s="262">
        <v>0</v>
      </c>
      <c r="Q9" s="262">
        <v>0</v>
      </c>
      <c r="R9" s="262">
        <v>0</v>
      </c>
      <c r="S9" s="262">
        <v>17</v>
      </c>
      <c r="T9" s="262">
        <v>30</v>
      </c>
      <c r="U9" s="262">
        <v>737</v>
      </c>
      <c r="V9" s="262">
        <v>1261</v>
      </c>
      <c r="W9" s="262">
        <v>1611</v>
      </c>
      <c r="X9" s="262">
        <v>1809</v>
      </c>
      <c r="Y9" s="262">
        <v>5466</v>
      </c>
      <c r="AA9" t="s">
        <v>248</v>
      </c>
      <c r="AC9">
        <v>13</v>
      </c>
      <c r="AD9">
        <v>1</v>
      </c>
      <c r="AE9">
        <v>6</v>
      </c>
      <c r="AF9">
        <v>6</v>
      </c>
      <c r="AG9">
        <v>3</v>
      </c>
      <c r="AH9">
        <v>684</v>
      </c>
      <c r="AI9">
        <v>713</v>
      </c>
      <c r="AL9" s="257" t="s">
        <v>79</v>
      </c>
      <c r="AM9" s="257"/>
      <c r="AN9" s="257"/>
      <c r="AO9" s="257"/>
      <c r="AP9" s="257"/>
      <c r="AQ9" s="257"/>
      <c r="AR9" s="257"/>
      <c r="AS9" s="257"/>
      <c r="AT9" s="257"/>
      <c r="AU9" s="257">
        <v>6</v>
      </c>
      <c r="AV9" s="257">
        <v>3</v>
      </c>
      <c r="AW9" s="257">
        <v>22</v>
      </c>
      <c r="AX9" s="257">
        <v>21</v>
      </c>
      <c r="AY9" s="257">
        <v>18</v>
      </c>
      <c r="AZ9" s="257">
        <v>2</v>
      </c>
      <c r="BA9" s="257">
        <v>72</v>
      </c>
    </row>
    <row r="10" spans="2:53" ht="15.5" outlineLevel="1" x14ac:dyDescent="0.35">
      <c r="B10" s="242" t="s">
        <v>44</v>
      </c>
      <c r="D10">
        <v>1</v>
      </c>
      <c r="E10">
        <v>2</v>
      </c>
      <c r="F10">
        <v>159</v>
      </c>
      <c r="G10">
        <v>242</v>
      </c>
      <c r="H10">
        <v>303</v>
      </c>
      <c r="I10">
        <v>225</v>
      </c>
      <c r="J10">
        <v>932</v>
      </c>
      <c r="M10" s="257" t="s">
        <v>42</v>
      </c>
      <c r="N10" s="257"/>
      <c r="O10" s="257"/>
      <c r="P10" s="257"/>
      <c r="Q10" s="257"/>
      <c r="R10" s="257"/>
      <c r="S10" s="257">
        <v>13</v>
      </c>
      <c r="T10" s="257">
        <v>16</v>
      </c>
      <c r="U10" s="257">
        <v>229</v>
      </c>
      <c r="V10" s="257">
        <v>252</v>
      </c>
      <c r="W10" s="257">
        <v>391</v>
      </c>
      <c r="X10" s="257">
        <v>380</v>
      </c>
      <c r="Y10" s="257">
        <v>1281</v>
      </c>
      <c r="AB10" s="257" t="s">
        <v>42</v>
      </c>
      <c r="AC10" s="257">
        <v>13</v>
      </c>
      <c r="AD10" s="257">
        <v>1</v>
      </c>
      <c r="AE10" s="257">
        <v>4</v>
      </c>
      <c r="AF10" s="257">
        <v>1</v>
      </c>
      <c r="AG10" s="257">
        <v>1</v>
      </c>
      <c r="AH10" s="257">
        <v>168</v>
      </c>
      <c r="AI10" s="257">
        <v>188</v>
      </c>
      <c r="AL10" s="257" t="s">
        <v>51</v>
      </c>
      <c r="AM10" s="257"/>
      <c r="AN10" s="257"/>
      <c r="AO10" s="257"/>
      <c r="AP10" s="257">
        <v>2</v>
      </c>
      <c r="AQ10" s="257"/>
      <c r="AR10" s="257">
        <v>1</v>
      </c>
      <c r="AS10" s="257"/>
      <c r="AT10" s="257"/>
      <c r="AU10" s="257">
        <v>7</v>
      </c>
      <c r="AV10" s="257">
        <v>9</v>
      </c>
      <c r="AW10" s="257">
        <v>13</v>
      </c>
      <c r="AX10" s="257">
        <v>9</v>
      </c>
      <c r="AY10" s="257">
        <v>13</v>
      </c>
      <c r="AZ10" s="257">
        <v>2</v>
      </c>
      <c r="BA10" s="257">
        <v>56</v>
      </c>
    </row>
    <row r="11" spans="2:53" ht="15.5" outlineLevel="1" x14ac:dyDescent="0.35">
      <c r="B11" s="242" t="s">
        <v>47</v>
      </c>
      <c r="E11">
        <v>6</v>
      </c>
      <c r="F11">
        <v>124</v>
      </c>
      <c r="G11">
        <v>212</v>
      </c>
      <c r="H11">
        <v>123</v>
      </c>
      <c r="I11">
        <v>131</v>
      </c>
      <c r="J11">
        <v>596</v>
      </c>
      <c r="M11" s="257" t="s">
        <v>44</v>
      </c>
      <c r="N11" s="257"/>
      <c r="O11" s="257"/>
      <c r="P11" s="257"/>
      <c r="Q11" s="257"/>
      <c r="R11" s="257"/>
      <c r="S11" s="257">
        <v>1</v>
      </c>
      <c r="T11" s="257">
        <v>2</v>
      </c>
      <c r="U11" s="257">
        <v>136</v>
      </c>
      <c r="V11" s="257">
        <v>216</v>
      </c>
      <c r="W11" s="257">
        <v>267</v>
      </c>
      <c r="X11" s="257">
        <v>203</v>
      </c>
      <c r="Y11" s="257">
        <v>825</v>
      </c>
      <c r="AB11" s="257" t="s">
        <v>44</v>
      </c>
      <c r="AC11" s="257"/>
      <c r="AD11" s="257"/>
      <c r="AE11" s="257"/>
      <c r="AF11" s="257">
        <v>2</v>
      </c>
      <c r="AG11" s="257"/>
      <c r="AH11" s="257">
        <v>95</v>
      </c>
      <c r="AI11" s="257">
        <v>97</v>
      </c>
      <c r="AL11" s="257" t="s">
        <v>68</v>
      </c>
      <c r="AM11" s="257"/>
      <c r="AN11" s="257"/>
      <c r="AO11" s="257"/>
      <c r="AP11" s="257"/>
      <c r="AQ11" s="257">
        <v>1</v>
      </c>
      <c r="AR11" s="257"/>
      <c r="AS11" s="257"/>
      <c r="AT11" s="257">
        <v>1</v>
      </c>
      <c r="AU11" s="257">
        <v>16</v>
      </c>
      <c r="AV11" s="257">
        <v>3</v>
      </c>
      <c r="AW11" s="257">
        <v>2</v>
      </c>
      <c r="AX11" s="257">
        <v>11</v>
      </c>
      <c r="AY11" s="257">
        <v>4</v>
      </c>
      <c r="AZ11" s="257"/>
      <c r="BA11" s="257">
        <v>38</v>
      </c>
    </row>
    <row r="12" spans="2:53" ht="15.5" outlineLevel="1" x14ac:dyDescent="0.35">
      <c r="B12" s="242" t="s">
        <v>51</v>
      </c>
      <c r="E12">
        <v>1</v>
      </c>
      <c r="F12">
        <v>59</v>
      </c>
      <c r="G12">
        <v>128</v>
      </c>
      <c r="H12">
        <v>217</v>
      </c>
      <c r="I12">
        <v>179</v>
      </c>
      <c r="J12">
        <v>584</v>
      </c>
      <c r="M12" s="257" t="s">
        <v>47</v>
      </c>
      <c r="N12" s="257"/>
      <c r="O12" s="257"/>
      <c r="P12" s="257"/>
      <c r="Q12" s="257"/>
      <c r="R12" s="257"/>
      <c r="S12" s="257"/>
      <c r="T12" s="257">
        <v>5</v>
      </c>
      <c r="U12" s="257">
        <v>98</v>
      </c>
      <c r="V12" s="257">
        <v>180</v>
      </c>
      <c r="W12" s="257">
        <v>128</v>
      </c>
      <c r="X12" s="257">
        <v>351</v>
      </c>
      <c r="Y12" s="257">
        <v>762</v>
      </c>
      <c r="AB12" s="257" t="s">
        <v>47</v>
      </c>
      <c r="AC12" s="257"/>
      <c r="AD12" s="257"/>
      <c r="AE12" s="257">
        <v>1</v>
      </c>
      <c r="AF12" s="257"/>
      <c r="AG12" s="257"/>
      <c r="AH12" s="257">
        <v>93</v>
      </c>
      <c r="AI12" s="257">
        <v>94</v>
      </c>
      <c r="AL12" s="257" t="s">
        <v>54</v>
      </c>
      <c r="AM12" s="257"/>
      <c r="AN12" s="257"/>
      <c r="AO12" s="257"/>
      <c r="AP12" s="257">
        <v>1</v>
      </c>
      <c r="AQ12" s="257">
        <v>1</v>
      </c>
      <c r="AR12" s="257"/>
      <c r="AS12" s="257">
        <v>2</v>
      </c>
      <c r="AT12" s="257">
        <v>2</v>
      </c>
      <c r="AU12" s="257">
        <v>3</v>
      </c>
      <c r="AV12" s="257">
        <v>6</v>
      </c>
      <c r="AW12" s="257">
        <v>7</v>
      </c>
      <c r="AX12" s="257">
        <v>12</v>
      </c>
      <c r="AY12" s="257">
        <v>1</v>
      </c>
      <c r="AZ12" s="257">
        <v>3</v>
      </c>
      <c r="BA12" s="257">
        <v>38</v>
      </c>
    </row>
    <row r="13" spans="2:53" ht="15.5" outlineLevel="1" x14ac:dyDescent="0.35">
      <c r="B13" s="242" t="s">
        <v>54</v>
      </c>
      <c r="D13">
        <v>1</v>
      </c>
      <c r="E13">
        <v>1</v>
      </c>
      <c r="F13">
        <v>64</v>
      </c>
      <c r="G13">
        <v>99</v>
      </c>
      <c r="H13">
        <v>140</v>
      </c>
      <c r="I13">
        <v>109</v>
      </c>
      <c r="J13">
        <v>414</v>
      </c>
      <c r="M13" s="257" t="s">
        <v>51</v>
      </c>
      <c r="N13" s="257"/>
      <c r="O13" s="257"/>
      <c r="P13" s="257"/>
      <c r="Q13" s="257"/>
      <c r="R13" s="257"/>
      <c r="S13" s="257"/>
      <c r="T13" s="257">
        <v>1</v>
      </c>
      <c r="U13" s="257">
        <v>48</v>
      </c>
      <c r="V13" s="257">
        <v>97</v>
      </c>
      <c r="W13" s="257">
        <v>193</v>
      </c>
      <c r="X13" s="257">
        <v>154</v>
      </c>
      <c r="Y13" s="257">
        <v>493</v>
      </c>
      <c r="AB13" s="257" t="s">
        <v>79</v>
      </c>
      <c r="AC13" s="257"/>
      <c r="AD13" s="257"/>
      <c r="AE13" s="257"/>
      <c r="AF13" s="257"/>
      <c r="AG13" s="257"/>
      <c r="AH13" s="257">
        <v>72</v>
      </c>
      <c r="AI13" s="257">
        <v>72</v>
      </c>
      <c r="AL13" s="257" t="s">
        <v>242</v>
      </c>
      <c r="AM13" s="257"/>
      <c r="AN13" s="257"/>
      <c r="AO13" s="257"/>
      <c r="AP13" s="257"/>
      <c r="AQ13" s="257"/>
      <c r="AR13" s="257"/>
      <c r="AS13" s="257"/>
      <c r="AT13" s="257"/>
      <c r="AU13" s="257">
        <v>1</v>
      </c>
      <c r="AV13" s="257">
        <v>6</v>
      </c>
      <c r="AW13" s="257">
        <v>2</v>
      </c>
      <c r="AX13" s="257">
        <v>5</v>
      </c>
      <c r="AY13" s="257">
        <v>11</v>
      </c>
      <c r="AZ13" s="257">
        <v>3</v>
      </c>
      <c r="BA13" s="257">
        <v>28</v>
      </c>
    </row>
    <row r="14" spans="2:53" ht="15.5" outlineLevel="1" x14ac:dyDescent="0.35">
      <c r="B14" s="242" t="s">
        <v>58</v>
      </c>
      <c r="E14">
        <v>2</v>
      </c>
      <c r="F14">
        <v>62</v>
      </c>
      <c r="G14">
        <v>90</v>
      </c>
      <c r="H14">
        <v>75</v>
      </c>
      <c r="I14">
        <v>98</v>
      </c>
      <c r="J14">
        <v>327</v>
      </c>
      <c r="M14" s="257" t="s">
        <v>54</v>
      </c>
      <c r="N14" s="257"/>
      <c r="O14" s="257"/>
      <c r="P14" s="257"/>
      <c r="Q14" s="257"/>
      <c r="R14" s="257"/>
      <c r="S14" s="257">
        <v>1</v>
      </c>
      <c r="T14" s="257">
        <v>1</v>
      </c>
      <c r="U14" s="257">
        <v>53</v>
      </c>
      <c r="V14" s="257">
        <v>83</v>
      </c>
      <c r="W14" s="257">
        <v>122</v>
      </c>
      <c r="X14" s="257">
        <v>104</v>
      </c>
      <c r="Y14" s="257">
        <v>364</v>
      </c>
      <c r="AB14" s="257" t="s">
        <v>51</v>
      </c>
      <c r="AC14" s="257"/>
      <c r="AD14" s="257"/>
      <c r="AE14" s="257"/>
      <c r="AF14" s="257">
        <v>2</v>
      </c>
      <c r="AG14" s="257"/>
      <c r="AH14" s="257">
        <v>54</v>
      </c>
      <c r="AI14" s="257">
        <v>56</v>
      </c>
      <c r="AL14" s="257" t="s">
        <v>70</v>
      </c>
      <c r="AM14" s="257"/>
      <c r="AN14" s="257"/>
      <c r="AO14" s="257"/>
      <c r="AP14" s="257"/>
      <c r="AQ14" s="257"/>
      <c r="AR14" s="257"/>
      <c r="AS14" s="257"/>
      <c r="AT14" s="257"/>
      <c r="AU14" s="257"/>
      <c r="AV14" s="257">
        <v>1</v>
      </c>
      <c r="AW14" s="257">
        <v>4</v>
      </c>
      <c r="AX14" s="257">
        <v>2</v>
      </c>
      <c r="AY14" s="257">
        <v>6</v>
      </c>
      <c r="AZ14" s="257">
        <v>4</v>
      </c>
      <c r="BA14" s="257">
        <v>17</v>
      </c>
    </row>
    <row r="15" spans="2:53" ht="15.5" outlineLevel="1" x14ac:dyDescent="0.35">
      <c r="B15" s="242" t="s">
        <v>62</v>
      </c>
      <c r="F15">
        <v>2</v>
      </c>
      <c r="G15">
        <v>25</v>
      </c>
      <c r="H15">
        <v>26</v>
      </c>
      <c r="I15">
        <v>233</v>
      </c>
      <c r="J15">
        <v>286</v>
      </c>
      <c r="M15" s="257" t="s">
        <v>242</v>
      </c>
      <c r="N15" s="257"/>
      <c r="O15" s="257">
        <v>1</v>
      </c>
      <c r="P15" s="257"/>
      <c r="Q15" s="257"/>
      <c r="R15" s="257"/>
      <c r="S15" s="257"/>
      <c r="T15" s="257">
        <v>2</v>
      </c>
      <c r="U15" s="257">
        <v>51</v>
      </c>
      <c r="V15" s="257">
        <v>74</v>
      </c>
      <c r="W15" s="257">
        <v>66</v>
      </c>
      <c r="X15" s="257">
        <v>90</v>
      </c>
      <c r="Y15" s="257">
        <v>284</v>
      </c>
      <c r="AB15" s="257" t="s">
        <v>68</v>
      </c>
      <c r="AC15" s="257"/>
      <c r="AD15" s="257"/>
      <c r="AE15" s="257"/>
      <c r="AF15" s="257"/>
      <c r="AG15" s="257">
        <v>1</v>
      </c>
      <c r="AH15" s="257">
        <v>37</v>
      </c>
      <c r="AI15" s="257">
        <v>38</v>
      </c>
      <c r="AL15" s="257" t="s">
        <v>78</v>
      </c>
      <c r="AM15" s="257"/>
      <c r="AN15" s="257"/>
      <c r="AO15" s="257"/>
      <c r="AP15" s="257"/>
      <c r="AQ15" s="257"/>
      <c r="AR15" s="257"/>
      <c r="AS15" s="257"/>
      <c r="AT15" s="257"/>
      <c r="AU15" s="257">
        <v>2</v>
      </c>
      <c r="AV15" s="257"/>
      <c r="AW15" s="257"/>
      <c r="AX15" s="257">
        <v>8</v>
      </c>
      <c r="AY15" s="257">
        <v>2</v>
      </c>
      <c r="AZ15" s="257">
        <v>2</v>
      </c>
      <c r="BA15" s="257">
        <v>14</v>
      </c>
    </row>
    <row r="16" spans="2:53" ht="15.5" outlineLevel="1" x14ac:dyDescent="0.35">
      <c r="B16" s="242" t="s">
        <v>64</v>
      </c>
      <c r="D16">
        <v>2</v>
      </c>
      <c r="E16">
        <v>1</v>
      </c>
      <c r="F16">
        <v>29</v>
      </c>
      <c r="G16">
        <v>88</v>
      </c>
      <c r="H16">
        <v>76</v>
      </c>
      <c r="I16">
        <v>56</v>
      </c>
      <c r="J16">
        <v>252</v>
      </c>
      <c r="M16" s="257" t="s">
        <v>64</v>
      </c>
      <c r="N16" s="257"/>
      <c r="O16" s="257"/>
      <c r="P16" s="257"/>
      <c r="Q16" s="257"/>
      <c r="R16" s="257"/>
      <c r="S16" s="257">
        <v>2</v>
      </c>
      <c r="T16" s="257">
        <v>1</v>
      </c>
      <c r="U16" s="257">
        <v>24</v>
      </c>
      <c r="V16" s="257">
        <v>80</v>
      </c>
      <c r="W16" s="257">
        <v>63</v>
      </c>
      <c r="X16" s="257">
        <v>54</v>
      </c>
      <c r="Y16" s="257">
        <v>224</v>
      </c>
      <c r="AB16" s="257" t="s">
        <v>54</v>
      </c>
      <c r="AC16" s="257"/>
      <c r="AD16" s="257"/>
      <c r="AE16" s="257"/>
      <c r="AF16" s="257">
        <v>1</v>
      </c>
      <c r="AG16" s="257">
        <v>1</v>
      </c>
      <c r="AH16" s="257">
        <v>36</v>
      </c>
      <c r="AI16" s="257">
        <v>38</v>
      </c>
      <c r="AL16" s="257" t="s">
        <v>66</v>
      </c>
      <c r="AM16" s="257"/>
      <c r="AN16" s="257"/>
      <c r="AO16" s="257"/>
      <c r="AP16" s="257"/>
      <c r="AQ16" s="257"/>
      <c r="AR16" s="257"/>
      <c r="AS16" s="257"/>
      <c r="AT16" s="257"/>
      <c r="AU16" s="257"/>
      <c r="AV16" s="257">
        <v>2</v>
      </c>
      <c r="AW16" s="257">
        <v>1</v>
      </c>
      <c r="AX16" s="257">
        <v>3</v>
      </c>
      <c r="AY16" s="257">
        <v>7</v>
      </c>
      <c r="AZ16" s="257">
        <v>1</v>
      </c>
      <c r="BA16" s="257">
        <v>14</v>
      </c>
    </row>
    <row r="17" spans="2:53" ht="15.5" outlineLevel="1" x14ac:dyDescent="0.35">
      <c r="B17" s="242" t="s">
        <v>66</v>
      </c>
      <c r="F17">
        <v>24</v>
      </c>
      <c r="G17">
        <v>83</v>
      </c>
      <c r="H17">
        <v>82</v>
      </c>
      <c r="I17">
        <v>39</v>
      </c>
      <c r="J17">
        <v>228</v>
      </c>
      <c r="M17" s="257" t="s">
        <v>66</v>
      </c>
      <c r="N17" s="257"/>
      <c r="O17" s="257"/>
      <c r="P17" s="257"/>
      <c r="Q17" s="257"/>
      <c r="R17" s="257"/>
      <c r="S17" s="257"/>
      <c r="T17" s="257"/>
      <c r="U17" s="257">
        <v>20</v>
      </c>
      <c r="V17" s="257">
        <v>76</v>
      </c>
      <c r="W17" s="257">
        <v>79</v>
      </c>
      <c r="X17" s="257">
        <v>39</v>
      </c>
      <c r="Y17" s="257">
        <v>214</v>
      </c>
      <c r="AB17" s="257" t="s">
        <v>242</v>
      </c>
      <c r="AC17" s="257"/>
      <c r="AD17" s="257"/>
      <c r="AE17" s="257"/>
      <c r="AF17" s="257"/>
      <c r="AG17" s="257"/>
      <c r="AH17" s="257">
        <v>28</v>
      </c>
      <c r="AI17" s="257">
        <v>28</v>
      </c>
      <c r="AL17" s="257" t="s">
        <v>73</v>
      </c>
      <c r="AM17" s="257"/>
      <c r="AN17" s="257"/>
      <c r="AO17" s="257"/>
      <c r="AP17" s="257"/>
      <c r="AQ17" s="257"/>
      <c r="AR17" s="257"/>
      <c r="AS17" s="257"/>
      <c r="AT17" s="257"/>
      <c r="AU17" s="257">
        <v>2</v>
      </c>
      <c r="AV17" s="257">
        <v>4</v>
      </c>
      <c r="AW17" s="257">
        <v>4</v>
      </c>
      <c r="AX17" s="257">
        <v>1</v>
      </c>
      <c r="AY17" s="257">
        <v>2</v>
      </c>
      <c r="AZ17" s="257">
        <v>1</v>
      </c>
      <c r="BA17" s="257">
        <v>14</v>
      </c>
    </row>
    <row r="18" spans="2:53" ht="15.5" outlineLevel="1" x14ac:dyDescent="0.35">
      <c r="B18" s="242" t="s">
        <v>68</v>
      </c>
      <c r="E18">
        <v>2</v>
      </c>
      <c r="F18">
        <v>19</v>
      </c>
      <c r="G18">
        <v>47</v>
      </c>
      <c r="H18">
        <v>32</v>
      </c>
      <c r="I18">
        <v>116</v>
      </c>
      <c r="J18">
        <v>216</v>
      </c>
      <c r="M18" s="257" t="s">
        <v>68</v>
      </c>
      <c r="N18" s="257"/>
      <c r="O18" s="257"/>
      <c r="P18" s="257"/>
      <c r="Q18" s="257"/>
      <c r="R18" s="257"/>
      <c r="S18" s="257"/>
      <c r="T18" s="257">
        <v>2</v>
      </c>
      <c r="U18" s="257">
        <v>15</v>
      </c>
      <c r="V18" s="257">
        <v>34</v>
      </c>
      <c r="W18" s="257">
        <v>29</v>
      </c>
      <c r="X18" s="257">
        <v>106</v>
      </c>
      <c r="Y18" s="257">
        <v>186</v>
      </c>
      <c r="AB18" s="257" t="s">
        <v>70</v>
      </c>
      <c r="AC18" s="257"/>
      <c r="AD18" s="257"/>
      <c r="AE18" s="257"/>
      <c r="AF18" s="257"/>
      <c r="AG18" s="257"/>
      <c r="AH18" s="257">
        <v>17</v>
      </c>
      <c r="AI18" s="257">
        <v>17</v>
      </c>
      <c r="AL18" s="257" t="s">
        <v>77</v>
      </c>
      <c r="AM18" s="257"/>
      <c r="AN18" s="257"/>
      <c r="AO18" s="257"/>
      <c r="AP18" s="257"/>
      <c r="AQ18" s="257"/>
      <c r="AR18" s="257"/>
      <c r="AS18" s="257"/>
      <c r="AT18" s="257"/>
      <c r="AU18" s="257"/>
      <c r="AV18" s="257"/>
      <c r="AW18" s="257">
        <v>5</v>
      </c>
      <c r="AX18" s="257">
        <v>2</v>
      </c>
      <c r="AY18" s="257">
        <v>3</v>
      </c>
      <c r="AZ18" s="257">
        <v>3</v>
      </c>
      <c r="BA18" s="257">
        <v>13</v>
      </c>
    </row>
    <row r="19" spans="2:53" ht="15.5" outlineLevel="1" x14ac:dyDescent="0.35">
      <c r="B19" s="242" t="s">
        <v>70</v>
      </c>
      <c r="F19">
        <v>15</v>
      </c>
      <c r="G19">
        <v>46</v>
      </c>
      <c r="H19">
        <v>54</v>
      </c>
      <c r="I19">
        <v>37</v>
      </c>
      <c r="J19">
        <v>152</v>
      </c>
      <c r="M19" s="257" t="s">
        <v>73</v>
      </c>
      <c r="N19" s="257"/>
      <c r="O19" s="257"/>
      <c r="P19" s="257"/>
      <c r="Q19" s="257"/>
      <c r="R19" s="257"/>
      <c r="S19" s="257"/>
      <c r="T19" s="257"/>
      <c r="U19" s="257">
        <v>7</v>
      </c>
      <c r="V19" s="257">
        <v>17</v>
      </c>
      <c r="W19" s="257">
        <v>48</v>
      </c>
      <c r="X19" s="257">
        <v>50</v>
      </c>
      <c r="Y19" s="257">
        <v>122</v>
      </c>
      <c r="AB19" s="257" t="s">
        <v>66</v>
      </c>
      <c r="AC19" s="257"/>
      <c r="AD19" s="257"/>
      <c r="AE19" s="257"/>
      <c r="AF19" s="257"/>
      <c r="AG19" s="257"/>
      <c r="AH19" s="257">
        <v>14</v>
      </c>
      <c r="AI19" s="257">
        <v>14</v>
      </c>
      <c r="AL19" s="257" t="s">
        <v>75</v>
      </c>
      <c r="AM19" s="257"/>
      <c r="AN19" s="257"/>
      <c r="AO19" s="257"/>
      <c r="AP19" s="257"/>
      <c r="AQ19" s="257"/>
      <c r="AR19" s="257"/>
      <c r="AS19" s="257"/>
      <c r="AT19" s="257"/>
      <c r="AU19" s="257"/>
      <c r="AV19" s="257">
        <v>3</v>
      </c>
      <c r="AW19" s="257">
        <v>1</v>
      </c>
      <c r="AX19" s="257">
        <v>2</v>
      </c>
      <c r="AY19" s="257">
        <v>4</v>
      </c>
      <c r="AZ19" s="257">
        <v>3</v>
      </c>
      <c r="BA19" s="257">
        <v>13</v>
      </c>
    </row>
    <row r="20" spans="2:53" ht="15.5" outlineLevel="1" x14ac:dyDescent="0.35">
      <c r="B20" s="242" t="s">
        <v>73</v>
      </c>
      <c r="F20">
        <v>9</v>
      </c>
      <c r="G20">
        <v>22</v>
      </c>
      <c r="H20">
        <v>50</v>
      </c>
      <c r="I20">
        <v>54</v>
      </c>
      <c r="J20">
        <v>135</v>
      </c>
      <c r="M20" s="257" t="s">
        <v>70</v>
      </c>
      <c r="N20" s="257"/>
      <c r="O20" s="257"/>
      <c r="P20" s="257"/>
      <c r="Q20" s="257"/>
      <c r="R20" s="257"/>
      <c r="S20" s="257"/>
      <c r="T20" s="257"/>
      <c r="U20" s="257">
        <v>11</v>
      </c>
      <c r="V20" s="257">
        <v>32</v>
      </c>
      <c r="W20" s="257">
        <v>42</v>
      </c>
      <c r="X20" s="257">
        <v>35</v>
      </c>
      <c r="Y20" s="257">
        <v>120</v>
      </c>
      <c r="AB20" s="257" t="s">
        <v>78</v>
      </c>
      <c r="AC20" s="257"/>
      <c r="AD20" s="257"/>
      <c r="AE20" s="257"/>
      <c r="AF20" s="257"/>
      <c r="AG20" s="257"/>
      <c r="AH20" s="257">
        <v>14</v>
      </c>
      <c r="AI20" s="257">
        <v>14</v>
      </c>
      <c r="AL20" s="257" t="s">
        <v>76</v>
      </c>
      <c r="AM20" s="257"/>
      <c r="AN20" s="257"/>
      <c r="AO20" s="257"/>
      <c r="AP20" s="257"/>
      <c r="AQ20" s="257"/>
      <c r="AR20" s="257"/>
      <c r="AS20" s="257"/>
      <c r="AT20" s="257">
        <v>1</v>
      </c>
      <c r="AU20" s="257">
        <v>1</v>
      </c>
      <c r="AV20" s="257">
        <v>1</v>
      </c>
      <c r="AW20" s="257">
        <v>1</v>
      </c>
      <c r="AX20" s="257"/>
      <c r="AY20" s="257">
        <v>2</v>
      </c>
      <c r="AZ20" s="257"/>
      <c r="BA20" s="257">
        <v>6</v>
      </c>
    </row>
    <row r="21" spans="2:53" ht="15.5" outlineLevel="1" x14ac:dyDescent="0.35">
      <c r="B21" s="242" t="s">
        <v>75</v>
      </c>
      <c r="F21">
        <v>23</v>
      </c>
      <c r="G21">
        <v>37</v>
      </c>
      <c r="H21">
        <v>24</v>
      </c>
      <c r="I21">
        <v>48</v>
      </c>
      <c r="J21">
        <v>132</v>
      </c>
      <c r="M21" s="257" t="s">
        <v>76</v>
      </c>
      <c r="N21" s="257"/>
      <c r="O21" s="257"/>
      <c r="P21" s="257"/>
      <c r="Q21" s="257"/>
      <c r="R21" s="257"/>
      <c r="S21" s="257"/>
      <c r="T21" s="257"/>
      <c r="U21" s="257">
        <v>11</v>
      </c>
      <c r="V21" s="257">
        <v>42</v>
      </c>
      <c r="W21" s="257">
        <v>37</v>
      </c>
      <c r="X21" s="257">
        <v>26</v>
      </c>
      <c r="Y21" s="257">
        <v>116</v>
      </c>
      <c r="AB21" s="257" t="s">
        <v>73</v>
      </c>
      <c r="AC21" s="257"/>
      <c r="AD21" s="257"/>
      <c r="AE21" s="257"/>
      <c r="AF21" s="257"/>
      <c r="AG21" s="257"/>
      <c r="AH21" s="257">
        <v>14</v>
      </c>
      <c r="AI21" s="257">
        <v>14</v>
      </c>
      <c r="AL21" s="257" t="s">
        <v>81</v>
      </c>
      <c r="AM21" s="257"/>
      <c r="AN21" s="257"/>
      <c r="AO21" s="257">
        <v>1</v>
      </c>
      <c r="AP21" s="257"/>
      <c r="AQ21" s="257"/>
      <c r="AR21" s="257"/>
      <c r="AS21" s="257"/>
      <c r="AT21" s="257"/>
      <c r="AU21" s="257">
        <v>1</v>
      </c>
      <c r="AV21" s="257"/>
      <c r="AW21" s="257">
        <v>1</v>
      </c>
      <c r="AX21" s="257">
        <v>2</v>
      </c>
      <c r="AY21" s="257">
        <v>1</v>
      </c>
      <c r="AZ21" s="257"/>
      <c r="BA21" s="257">
        <v>6</v>
      </c>
    </row>
    <row r="22" spans="2:53" ht="15.5" outlineLevel="1" x14ac:dyDescent="0.35">
      <c r="B22" s="242" t="s">
        <v>76</v>
      </c>
      <c r="F22">
        <v>13</v>
      </c>
      <c r="G22">
        <v>48</v>
      </c>
      <c r="H22">
        <v>43</v>
      </c>
      <c r="I22">
        <v>26</v>
      </c>
      <c r="J22">
        <v>130</v>
      </c>
      <c r="M22" s="257" t="s">
        <v>77</v>
      </c>
      <c r="N22" s="257"/>
      <c r="O22" s="257"/>
      <c r="P22" s="257"/>
      <c r="Q22" s="257"/>
      <c r="R22" s="257"/>
      <c r="S22" s="257"/>
      <c r="T22" s="257"/>
      <c r="U22" s="257">
        <v>3</v>
      </c>
      <c r="V22" s="257">
        <v>15</v>
      </c>
      <c r="W22" s="257">
        <v>60</v>
      </c>
      <c r="X22" s="257">
        <v>32</v>
      </c>
      <c r="Y22" s="257">
        <v>110</v>
      </c>
      <c r="AB22" s="257" t="s">
        <v>75</v>
      </c>
      <c r="AC22" s="257"/>
      <c r="AD22" s="257"/>
      <c r="AE22" s="257"/>
      <c r="AF22" s="257"/>
      <c r="AG22" s="257"/>
      <c r="AH22" s="257">
        <v>13</v>
      </c>
      <c r="AI22" s="257">
        <v>13</v>
      </c>
      <c r="AL22" s="257" t="s">
        <v>64</v>
      </c>
      <c r="AM22" s="257"/>
      <c r="AN22" s="257"/>
      <c r="AO22" s="257"/>
      <c r="AP22" s="257"/>
      <c r="AQ22" s="257"/>
      <c r="AR22" s="257"/>
      <c r="AS22" s="257"/>
      <c r="AT22" s="257"/>
      <c r="AU22" s="257"/>
      <c r="AV22" s="257">
        <v>3</v>
      </c>
      <c r="AW22" s="257"/>
      <c r="AX22" s="257"/>
      <c r="AY22" s="257"/>
      <c r="AZ22" s="257">
        <v>2</v>
      </c>
      <c r="BA22" s="257">
        <v>5</v>
      </c>
    </row>
    <row r="23" spans="2:53" ht="15.5" outlineLevel="1" x14ac:dyDescent="0.35">
      <c r="B23" s="242" t="s">
        <v>77</v>
      </c>
      <c r="F23">
        <v>5</v>
      </c>
      <c r="G23">
        <v>17</v>
      </c>
      <c r="H23">
        <v>67</v>
      </c>
      <c r="I23">
        <v>35</v>
      </c>
      <c r="J23">
        <v>124</v>
      </c>
      <c r="M23" s="257" t="s">
        <v>78</v>
      </c>
      <c r="N23" s="257"/>
      <c r="O23" s="257"/>
      <c r="P23" s="257"/>
      <c r="Q23" s="257"/>
      <c r="R23" s="257"/>
      <c r="S23" s="257"/>
      <c r="T23" s="257"/>
      <c r="U23" s="257">
        <v>8</v>
      </c>
      <c r="V23" s="257">
        <v>15</v>
      </c>
      <c r="W23" s="257">
        <v>47</v>
      </c>
      <c r="X23" s="257">
        <v>38</v>
      </c>
      <c r="Y23" s="257">
        <v>108</v>
      </c>
      <c r="AB23" s="257" t="s">
        <v>77</v>
      </c>
      <c r="AC23" s="257"/>
      <c r="AD23" s="257"/>
      <c r="AE23" s="257"/>
      <c r="AF23" s="257"/>
      <c r="AG23" s="257"/>
      <c r="AH23" s="257">
        <v>13</v>
      </c>
      <c r="AI23" s="257">
        <v>13</v>
      </c>
      <c r="AL23" s="258" t="s">
        <v>156</v>
      </c>
      <c r="AM23" s="258">
        <v>13</v>
      </c>
      <c r="AN23" s="258">
        <v>1</v>
      </c>
      <c r="AO23" s="258">
        <v>6</v>
      </c>
      <c r="AP23" s="258">
        <v>6</v>
      </c>
      <c r="AQ23" s="258">
        <v>3</v>
      </c>
      <c r="AR23" s="258">
        <v>1</v>
      </c>
      <c r="AS23" s="258">
        <v>3</v>
      </c>
      <c r="AT23" s="258">
        <v>7</v>
      </c>
      <c r="AU23" s="258">
        <v>64</v>
      </c>
      <c r="AV23" s="258">
        <v>79</v>
      </c>
      <c r="AW23" s="258">
        <v>126</v>
      </c>
      <c r="AX23" s="258">
        <v>174</v>
      </c>
      <c r="AY23" s="258">
        <v>168</v>
      </c>
      <c r="AZ23" s="258">
        <v>62</v>
      </c>
      <c r="BA23" s="258">
        <v>713</v>
      </c>
    </row>
    <row r="24" spans="2:53" ht="15.5" outlineLevel="1" x14ac:dyDescent="0.35">
      <c r="B24" s="242" t="s">
        <v>78</v>
      </c>
      <c r="F24">
        <v>9</v>
      </c>
      <c r="G24">
        <v>17</v>
      </c>
      <c r="H24">
        <v>49</v>
      </c>
      <c r="I24">
        <v>38</v>
      </c>
      <c r="J24">
        <v>113</v>
      </c>
      <c r="M24" s="257" t="s">
        <v>75</v>
      </c>
      <c r="N24" s="257"/>
      <c r="O24" s="257"/>
      <c r="P24" s="257"/>
      <c r="Q24" s="257"/>
      <c r="R24" s="257"/>
      <c r="S24" s="257"/>
      <c r="T24" s="257"/>
      <c r="U24" s="257">
        <v>14</v>
      </c>
      <c r="V24" s="257">
        <v>19</v>
      </c>
      <c r="W24" s="257">
        <v>22</v>
      </c>
      <c r="X24" s="257">
        <v>45</v>
      </c>
      <c r="Y24" s="257">
        <v>100</v>
      </c>
      <c r="AB24" s="257" t="s">
        <v>76</v>
      </c>
      <c r="AC24" s="257"/>
      <c r="AD24" s="257"/>
      <c r="AE24" s="257"/>
      <c r="AF24" s="257"/>
      <c r="AG24" s="257"/>
      <c r="AH24" s="257">
        <v>6</v>
      </c>
      <c r="AI24" s="257">
        <v>6</v>
      </c>
    </row>
    <row r="25" spans="2:53" ht="15.5" outlineLevel="1" x14ac:dyDescent="0.35">
      <c r="B25" s="242" t="s">
        <v>79</v>
      </c>
      <c r="I25">
        <v>87</v>
      </c>
      <c r="J25">
        <v>87</v>
      </c>
      <c r="M25" s="257" t="s">
        <v>79</v>
      </c>
      <c r="N25" s="257"/>
      <c r="O25" s="257"/>
      <c r="P25" s="257"/>
      <c r="Q25" s="257"/>
      <c r="R25" s="257"/>
      <c r="S25" s="257"/>
      <c r="T25" s="257"/>
      <c r="U25" s="257"/>
      <c r="V25" s="257"/>
      <c r="W25" s="257"/>
      <c r="X25" s="257">
        <v>89</v>
      </c>
      <c r="Y25" s="257">
        <v>89</v>
      </c>
      <c r="AB25" s="257" t="s">
        <v>81</v>
      </c>
      <c r="AC25" s="257"/>
      <c r="AD25" s="257"/>
      <c r="AE25" s="257">
        <v>1</v>
      </c>
      <c r="AF25" s="257"/>
      <c r="AG25" s="257"/>
      <c r="AH25" s="257">
        <v>5</v>
      </c>
      <c r="AI25" s="257">
        <v>6</v>
      </c>
    </row>
    <row r="26" spans="2:53" ht="15.5" outlineLevel="1" x14ac:dyDescent="0.35">
      <c r="B26" s="242" t="s">
        <v>81</v>
      </c>
      <c r="F26">
        <v>9</v>
      </c>
      <c r="G26">
        <v>34</v>
      </c>
      <c r="H26">
        <v>18</v>
      </c>
      <c r="I26">
        <v>15</v>
      </c>
      <c r="J26">
        <v>76</v>
      </c>
      <c r="M26" s="257" t="s">
        <v>81</v>
      </c>
      <c r="N26" s="257"/>
      <c r="O26" s="257"/>
      <c r="P26" s="257"/>
      <c r="Q26" s="257"/>
      <c r="R26" s="257"/>
      <c r="S26" s="257"/>
      <c r="T26" s="257"/>
      <c r="U26" s="257">
        <v>9</v>
      </c>
      <c r="V26" s="257">
        <v>29</v>
      </c>
      <c r="W26" s="257">
        <v>17</v>
      </c>
      <c r="X26" s="257">
        <v>13</v>
      </c>
      <c r="Y26" s="257">
        <v>68</v>
      </c>
      <c r="AB26" s="257" t="s">
        <v>64</v>
      </c>
      <c r="AC26" s="257"/>
      <c r="AD26" s="257"/>
      <c r="AE26" s="257"/>
      <c r="AF26" s="257"/>
      <c r="AG26" s="257"/>
      <c r="AH26" s="257">
        <v>5</v>
      </c>
      <c r="AI26" s="257">
        <v>5</v>
      </c>
    </row>
    <row r="27" spans="2:53" ht="15.5" outlineLevel="1" x14ac:dyDescent="0.35">
      <c r="B27" s="242" t="s">
        <v>84</v>
      </c>
      <c r="F27">
        <v>1</v>
      </c>
      <c r="G27">
        <v>8</v>
      </c>
      <c r="H27">
        <v>1</v>
      </c>
      <c r="I27">
        <v>1</v>
      </c>
      <c r="J27">
        <v>11</v>
      </c>
      <c r="L27" s="258" t="s">
        <v>156</v>
      </c>
      <c r="M27" s="258">
        <v>2</v>
      </c>
      <c r="N27" s="258">
        <v>2</v>
      </c>
      <c r="O27" s="258">
        <v>1</v>
      </c>
      <c r="P27" s="258">
        <v>2</v>
      </c>
      <c r="Q27" s="258">
        <v>2</v>
      </c>
      <c r="R27" s="258">
        <v>1</v>
      </c>
      <c r="S27" s="258">
        <v>28</v>
      </c>
      <c r="T27" s="258">
        <v>348</v>
      </c>
      <c r="U27" s="258">
        <v>2734</v>
      </c>
      <c r="V27" s="258">
        <v>4626</v>
      </c>
      <c r="W27" s="258">
        <v>5193</v>
      </c>
      <c r="X27" s="258">
        <v>7605</v>
      </c>
      <c r="Y27" s="258">
        <v>20544</v>
      </c>
      <c r="AA27" s="258" t="s">
        <v>156</v>
      </c>
      <c r="AC27" s="258">
        <v>14</v>
      </c>
      <c r="AD27" s="258">
        <v>1</v>
      </c>
      <c r="AE27" s="258">
        <v>6</v>
      </c>
      <c r="AF27" s="258">
        <v>16</v>
      </c>
      <c r="AG27" s="258">
        <v>5</v>
      </c>
      <c r="AH27" s="258">
        <v>3793</v>
      </c>
      <c r="AI27" s="258">
        <v>3835</v>
      </c>
    </row>
    <row r="28" spans="2:53" outlineLevel="1" x14ac:dyDescent="0.35">
      <c r="B28" s="245" t="s">
        <v>85</v>
      </c>
      <c r="C28" s="247">
        <v>1</v>
      </c>
      <c r="D28" s="247"/>
      <c r="E28" s="247"/>
      <c r="F28" s="247"/>
      <c r="G28" s="247"/>
      <c r="H28" s="247"/>
      <c r="I28" s="247"/>
      <c r="J28" s="247">
        <v>1</v>
      </c>
    </row>
    <row r="29" spans="2:53" x14ac:dyDescent="0.35">
      <c r="B29" s="244" t="s">
        <v>33</v>
      </c>
      <c r="C29" s="246">
        <v>1</v>
      </c>
      <c r="D29" s="246">
        <v>39</v>
      </c>
      <c r="E29" s="246">
        <v>367</v>
      </c>
      <c r="F29" s="246">
        <v>3095</v>
      </c>
      <c r="G29" s="246">
        <v>5226</v>
      </c>
      <c r="H29" s="246">
        <v>5612</v>
      </c>
      <c r="I29" s="246">
        <v>7852</v>
      </c>
      <c r="J29" s="250">
        <v>22192</v>
      </c>
    </row>
    <row r="30" spans="2:53" x14ac:dyDescent="0.35">
      <c r="L30" t="s">
        <v>250</v>
      </c>
      <c r="AA30" t="s">
        <v>249</v>
      </c>
    </row>
    <row r="33" spans="12:44" ht="15.5" x14ac:dyDescent="0.35">
      <c r="L33" s="256"/>
      <c r="M33" s="256">
        <v>2008</v>
      </c>
      <c r="N33" s="256">
        <v>2014</v>
      </c>
      <c r="O33" s="256">
        <v>2015</v>
      </c>
      <c r="P33" s="256">
        <v>2016</v>
      </c>
      <c r="Q33" s="256">
        <v>2017</v>
      </c>
      <c r="R33" s="256">
        <v>2019</v>
      </c>
      <c r="S33" s="256">
        <v>2020</v>
      </c>
      <c r="T33" s="256">
        <v>2021</v>
      </c>
      <c r="U33" s="256">
        <v>2022</v>
      </c>
      <c r="V33" s="256">
        <v>2023</v>
      </c>
      <c r="W33" s="256">
        <v>2024</v>
      </c>
      <c r="X33" s="256">
        <v>2025</v>
      </c>
      <c r="Y33" s="256" t="s">
        <v>156</v>
      </c>
      <c r="AA33" s="256" t="s">
        <v>237</v>
      </c>
      <c r="AB33" t="s">
        <v>237</v>
      </c>
      <c r="AC33" s="256">
        <v>2020</v>
      </c>
      <c r="AD33" s="256">
        <v>2021</v>
      </c>
      <c r="AE33" s="256">
        <v>2022</v>
      </c>
      <c r="AF33" s="256">
        <v>2023</v>
      </c>
      <c r="AG33" s="256">
        <v>2024</v>
      </c>
      <c r="AH33" s="256">
        <v>2025</v>
      </c>
      <c r="AI33" s="256" t="s">
        <v>156</v>
      </c>
    </row>
    <row r="34" spans="12:44" ht="15.5" x14ac:dyDescent="0.35">
      <c r="L34" s="257" t="s">
        <v>38</v>
      </c>
      <c r="M34" s="257">
        <v>2</v>
      </c>
      <c r="N34" s="257">
        <v>2</v>
      </c>
      <c r="O34" s="257"/>
      <c r="P34" s="257">
        <v>2</v>
      </c>
      <c r="Q34" s="257">
        <v>2</v>
      </c>
      <c r="R34" s="257">
        <v>1</v>
      </c>
      <c r="S34" s="257">
        <v>11</v>
      </c>
      <c r="T34" s="257">
        <v>318</v>
      </c>
      <c r="U34" s="257">
        <v>1870</v>
      </c>
      <c r="V34" s="257">
        <v>3142</v>
      </c>
      <c r="W34" s="257">
        <v>2880</v>
      </c>
      <c r="X34" s="257">
        <v>4762</v>
      </c>
      <c r="Y34" s="257">
        <v>12992</v>
      </c>
      <c r="AA34" s="257" t="s">
        <v>38</v>
      </c>
      <c r="AB34" s="257" t="s">
        <v>38</v>
      </c>
      <c r="AC34" s="257">
        <v>1</v>
      </c>
      <c r="AD34" s="257"/>
      <c r="AE34" s="257"/>
      <c r="AF34" s="257">
        <v>10</v>
      </c>
      <c r="AG34" s="257"/>
      <c r="AH34" s="257">
        <v>2343</v>
      </c>
      <c r="AI34" s="257">
        <v>2354</v>
      </c>
    </row>
    <row r="35" spans="12:44" ht="15.5" x14ac:dyDescent="0.35">
      <c r="L35" s="257" t="s">
        <v>17</v>
      </c>
      <c r="M35" s="257"/>
      <c r="N35" s="257"/>
      <c r="O35" s="257"/>
      <c r="P35" s="257"/>
      <c r="Q35" s="257"/>
      <c r="R35" s="257"/>
      <c r="S35" s="257"/>
      <c r="T35" s="257"/>
      <c r="U35" s="257">
        <v>127</v>
      </c>
      <c r="V35" s="257">
        <v>223</v>
      </c>
      <c r="W35" s="257">
        <v>702</v>
      </c>
      <c r="X35" s="257">
        <v>1034</v>
      </c>
      <c r="Y35" s="257">
        <v>2086</v>
      </c>
      <c r="AA35" s="257" t="s">
        <v>261</v>
      </c>
      <c r="AB35" s="257" t="s">
        <v>243</v>
      </c>
      <c r="AC35" s="257"/>
      <c r="AD35" s="257"/>
      <c r="AE35" s="257"/>
      <c r="AF35" s="257"/>
      <c r="AG35" s="257">
        <v>2</v>
      </c>
      <c r="AH35" s="257">
        <v>766</v>
      </c>
      <c r="AI35" s="257">
        <v>768</v>
      </c>
    </row>
    <row r="36" spans="12:44" x14ac:dyDescent="0.35">
      <c r="L36" t="s">
        <v>248</v>
      </c>
      <c r="O36" s="261">
        <v>1</v>
      </c>
      <c r="P36" s="261">
        <v>0</v>
      </c>
      <c r="Q36" s="261">
        <v>0</v>
      </c>
      <c r="R36" s="261">
        <v>0</v>
      </c>
      <c r="S36" s="261">
        <v>17</v>
      </c>
      <c r="T36" s="261">
        <v>30</v>
      </c>
      <c r="U36" s="261">
        <v>737</v>
      </c>
      <c r="V36" s="261">
        <v>1261</v>
      </c>
      <c r="W36" s="261">
        <v>1611</v>
      </c>
      <c r="X36" s="261">
        <v>1809</v>
      </c>
      <c r="Y36" s="261">
        <v>5466</v>
      </c>
      <c r="AA36" t="s">
        <v>248</v>
      </c>
      <c r="AB36" t="s">
        <v>248</v>
      </c>
      <c r="AC36">
        <v>13</v>
      </c>
      <c r="AD36">
        <v>1</v>
      </c>
      <c r="AE36">
        <v>6</v>
      </c>
      <c r="AF36">
        <v>6</v>
      </c>
      <c r="AG36">
        <v>3</v>
      </c>
      <c r="AH36">
        <v>684</v>
      </c>
      <c r="AI36">
        <v>713</v>
      </c>
    </row>
    <row r="37" spans="12:44" ht="15.5" x14ac:dyDescent="0.35">
      <c r="L37" s="258" t="s">
        <v>156</v>
      </c>
      <c r="M37" s="258">
        <v>2</v>
      </c>
      <c r="N37" s="258">
        <v>2</v>
      </c>
      <c r="O37" s="258">
        <v>1</v>
      </c>
      <c r="P37" s="258">
        <v>2</v>
      </c>
      <c r="Q37" s="258">
        <v>2</v>
      </c>
      <c r="R37" s="258">
        <v>1</v>
      </c>
      <c r="S37" s="258">
        <v>28</v>
      </c>
      <c r="T37" s="258">
        <v>348</v>
      </c>
      <c r="U37" s="258">
        <v>2734</v>
      </c>
      <c r="V37" s="258">
        <v>4626</v>
      </c>
      <c r="W37" s="258">
        <v>5193</v>
      </c>
      <c r="X37" s="258">
        <v>7605</v>
      </c>
      <c r="Y37" s="258">
        <v>20544</v>
      </c>
      <c r="AA37" s="258" t="s">
        <v>156</v>
      </c>
      <c r="AC37" s="258">
        <v>14</v>
      </c>
      <c r="AD37" s="258">
        <v>1</v>
      </c>
      <c r="AE37" s="258">
        <v>6</v>
      </c>
      <c r="AF37" s="258">
        <v>16</v>
      </c>
      <c r="AG37" s="258">
        <v>5</v>
      </c>
      <c r="AH37" s="258">
        <v>3793</v>
      </c>
      <c r="AI37" s="258">
        <v>3835</v>
      </c>
    </row>
    <row r="39" spans="12:44" x14ac:dyDescent="0.35">
      <c r="AA39" t="s">
        <v>249</v>
      </c>
    </row>
    <row r="41" spans="12:44" ht="15.5" x14ac:dyDescent="0.35">
      <c r="AA41" s="255"/>
      <c r="AB41" s="255">
        <v>2020</v>
      </c>
      <c r="AC41" s="256">
        <v>2020</v>
      </c>
      <c r="AD41" s="255">
        <v>2021</v>
      </c>
      <c r="AE41" s="255">
        <v>2022</v>
      </c>
      <c r="AF41" s="255">
        <v>2023</v>
      </c>
      <c r="AG41" s="255">
        <v>2024</v>
      </c>
      <c r="AH41" s="255">
        <v>2025</v>
      </c>
      <c r="AI41" s="255"/>
      <c r="AJ41" s="255"/>
      <c r="AK41" s="255"/>
      <c r="AL41" s="255"/>
      <c r="AM41" s="255"/>
      <c r="AN41" s="255"/>
      <c r="AO41" s="255"/>
      <c r="AP41" s="255"/>
      <c r="AQ41" s="255"/>
      <c r="AR41" s="255" t="s">
        <v>156</v>
      </c>
    </row>
    <row r="42" spans="12:44" ht="15.5" x14ac:dyDescent="0.35">
      <c r="AA42" s="255"/>
      <c r="AB42" s="255"/>
      <c r="AC42" s="256"/>
      <c r="AD42" s="255"/>
      <c r="AE42" s="255"/>
      <c r="AF42" s="255"/>
      <c r="AG42" s="255"/>
      <c r="AH42" s="255" t="s">
        <v>260</v>
      </c>
      <c r="AI42" s="255" t="s">
        <v>251</v>
      </c>
      <c r="AJ42" s="255" t="s">
        <v>252</v>
      </c>
      <c r="AK42" s="255" t="s">
        <v>253</v>
      </c>
      <c r="AL42" s="255" t="s">
        <v>254</v>
      </c>
      <c r="AM42" s="255" t="s">
        <v>255</v>
      </c>
      <c r="AN42" s="255" t="s">
        <v>256</v>
      </c>
      <c r="AO42" s="255" t="s">
        <v>257</v>
      </c>
      <c r="AP42" s="255" t="s">
        <v>258</v>
      </c>
      <c r="AQ42" s="255" t="s">
        <v>259</v>
      </c>
      <c r="AR42" s="255"/>
    </row>
    <row r="43" spans="12:44" ht="15.5" x14ac:dyDescent="0.35">
      <c r="AA43" s="257" t="s">
        <v>38</v>
      </c>
      <c r="AB43" s="257">
        <v>1</v>
      </c>
      <c r="AC43" s="257">
        <v>1</v>
      </c>
      <c r="AD43" s="257"/>
      <c r="AE43" s="257"/>
      <c r="AF43" s="257">
        <v>10</v>
      </c>
      <c r="AG43" s="257"/>
      <c r="AH43" s="257">
        <v>1</v>
      </c>
      <c r="AI43" s="257"/>
      <c r="AJ43" s="257"/>
      <c r="AK43" s="257">
        <v>24</v>
      </c>
      <c r="AL43" s="257">
        <v>324</v>
      </c>
      <c r="AM43" s="257">
        <v>331</v>
      </c>
      <c r="AN43" s="257">
        <v>368</v>
      </c>
      <c r="AO43" s="257">
        <v>530</v>
      </c>
      <c r="AP43" s="257">
        <v>541</v>
      </c>
      <c r="AQ43" s="257">
        <v>224</v>
      </c>
      <c r="AR43" s="257">
        <v>2354</v>
      </c>
    </row>
    <row r="44" spans="12:44" ht="15.5" x14ac:dyDescent="0.35">
      <c r="AA44" s="257" t="s">
        <v>261</v>
      </c>
      <c r="AB44" s="257"/>
      <c r="AC44" s="257"/>
      <c r="AD44" s="257"/>
      <c r="AE44" s="257"/>
      <c r="AF44" s="257"/>
      <c r="AG44" s="257">
        <v>2</v>
      </c>
      <c r="AH44" s="257"/>
      <c r="AI44" s="257"/>
      <c r="AJ44" s="257"/>
      <c r="AK44" s="257"/>
      <c r="AL44" s="257">
        <v>12</v>
      </c>
      <c r="AM44" s="257">
        <v>3</v>
      </c>
      <c r="AN44" s="257">
        <v>476</v>
      </c>
      <c r="AO44" s="257">
        <v>171</v>
      </c>
      <c r="AP44" s="257">
        <v>69</v>
      </c>
      <c r="AQ44" s="257">
        <v>35</v>
      </c>
      <c r="AR44" s="257">
        <v>768</v>
      </c>
    </row>
    <row r="45" spans="12:44" x14ac:dyDescent="0.35">
      <c r="AA45" t="s">
        <v>248</v>
      </c>
      <c r="AB45">
        <v>13</v>
      </c>
      <c r="AC45">
        <v>13</v>
      </c>
      <c r="AD45">
        <v>1</v>
      </c>
      <c r="AE45">
        <v>6</v>
      </c>
      <c r="AF45">
        <v>6</v>
      </c>
      <c r="AG45">
        <v>3</v>
      </c>
      <c r="AI45">
        <v>1</v>
      </c>
      <c r="AJ45">
        <v>3</v>
      </c>
      <c r="AK45">
        <v>7</v>
      </c>
      <c r="AL45">
        <v>64</v>
      </c>
      <c r="AM45">
        <v>79</v>
      </c>
      <c r="AN45">
        <v>126</v>
      </c>
      <c r="AO45">
        <v>174</v>
      </c>
      <c r="AP45">
        <v>168</v>
      </c>
      <c r="AQ45">
        <v>62</v>
      </c>
      <c r="AR45">
        <v>713</v>
      </c>
    </row>
    <row r="46" spans="12:44" ht="15.5" x14ac:dyDescent="0.35">
      <c r="AA46" s="258" t="s">
        <v>156</v>
      </c>
      <c r="AB46" s="258">
        <v>14</v>
      </c>
      <c r="AC46" s="258">
        <v>14</v>
      </c>
      <c r="AD46" s="258">
        <v>1</v>
      </c>
      <c r="AE46" s="258">
        <v>6</v>
      </c>
      <c r="AF46" s="258">
        <v>16</v>
      </c>
      <c r="AG46" s="258">
        <v>5</v>
      </c>
      <c r="AH46" s="258">
        <v>1</v>
      </c>
      <c r="AI46" s="258">
        <v>1</v>
      </c>
      <c r="AJ46" s="258">
        <v>3</v>
      </c>
      <c r="AK46" s="258">
        <v>31</v>
      </c>
      <c r="AL46" s="258">
        <v>400</v>
      </c>
      <c r="AM46" s="258">
        <v>413</v>
      </c>
      <c r="AN46" s="258">
        <v>970</v>
      </c>
      <c r="AO46" s="258">
        <v>875</v>
      </c>
      <c r="AP46" s="258">
        <v>778</v>
      </c>
      <c r="AQ46" s="258">
        <v>321</v>
      </c>
      <c r="AR46" s="258">
        <v>3835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C3F29-46EC-40A0-9E34-285FB1E70440}">
  <dimension ref="B2:O58"/>
  <sheetViews>
    <sheetView tabSelected="1" topLeftCell="A35" workbookViewId="0">
      <selection activeCell="B44" sqref="B44"/>
    </sheetView>
  </sheetViews>
  <sheetFormatPr baseColWidth="10" defaultRowHeight="14.5" x14ac:dyDescent="0.35"/>
  <cols>
    <col min="2" max="2" width="23" customWidth="1"/>
    <col min="3" max="10" width="0" hidden="1" customWidth="1"/>
  </cols>
  <sheetData>
    <row r="2" spans="2:15" x14ac:dyDescent="0.35">
      <c r="B2" t="s">
        <v>262</v>
      </c>
    </row>
    <row r="4" spans="2:15" x14ac:dyDescent="0.35">
      <c r="B4" s="263" t="s">
        <v>244</v>
      </c>
      <c r="C4" t="s" vm="1">
        <v>245</v>
      </c>
    </row>
    <row r="5" spans="2:15" x14ac:dyDescent="0.35">
      <c r="B5" s="263" t="s">
        <v>263</v>
      </c>
      <c r="C5" t="s" vm="2">
        <v>264</v>
      </c>
    </row>
    <row r="6" spans="2:15" x14ac:dyDescent="0.35">
      <c r="B6" s="263" t="s">
        <v>246</v>
      </c>
      <c r="C6" t="s" vm="3">
        <v>247</v>
      </c>
    </row>
    <row r="8" spans="2:15" x14ac:dyDescent="0.35">
      <c r="B8" s="263" t="s">
        <v>265</v>
      </c>
      <c r="C8" s="263" t="s">
        <v>240</v>
      </c>
    </row>
    <row r="9" spans="2:15" x14ac:dyDescent="0.35">
      <c r="C9" t="s">
        <v>266</v>
      </c>
      <c r="D9" t="s">
        <v>267</v>
      </c>
      <c r="E9" t="s">
        <v>268</v>
      </c>
      <c r="F9" t="s">
        <v>269</v>
      </c>
      <c r="G9" t="s">
        <v>270</v>
      </c>
      <c r="H9" t="s">
        <v>238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32</v>
      </c>
      <c r="O9" t="s">
        <v>156</v>
      </c>
    </row>
    <row r="10" spans="2:15" x14ac:dyDescent="0.35">
      <c r="B10" s="263" t="s">
        <v>241</v>
      </c>
    </row>
    <row r="11" spans="2:15" x14ac:dyDescent="0.35">
      <c r="B11" s="242" t="s">
        <v>38</v>
      </c>
      <c r="C11" s="269">
        <v>2</v>
      </c>
      <c r="D11" s="269">
        <v>2</v>
      </c>
      <c r="E11" s="269"/>
      <c r="F11" s="269">
        <v>2</v>
      </c>
      <c r="G11" s="269">
        <v>2</v>
      </c>
      <c r="H11" s="269">
        <v>16</v>
      </c>
      <c r="I11" s="269">
        <v>11</v>
      </c>
      <c r="J11" s="269">
        <v>239</v>
      </c>
      <c r="K11" s="269">
        <v>1982</v>
      </c>
      <c r="L11" s="269">
        <v>3602</v>
      </c>
      <c r="M11" s="269">
        <v>3047</v>
      </c>
      <c r="N11" s="269">
        <v>4930</v>
      </c>
      <c r="O11" s="269">
        <v>13658</v>
      </c>
    </row>
    <row r="12" spans="2:15" x14ac:dyDescent="0.35">
      <c r="B12" s="242" t="s">
        <v>243</v>
      </c>
      <c r="C12" s="269"/>
      <c r="D12" s="269"/>
      <c r="E12" s="269"/>
      <c r="F12" s="269"/>
      <c r="G12" s="269"/>
      <c r="H12" s="269"/>
      <c r="I12" s="269"/>
      <c r="J12" s="269"/>
      <c r="K12" s="269">
        <v>1000</v>
      </c>
      <c r="L12" s="269">
        <v>2109</v>
      </c>
      <c r="M12" s="269">
        <v>1576</v>
      </c>
      <c r="N12" s="269">
        <v>6934</v>
      </c>
      <c r="O12" s="269">
        <v>11325</v>
      </c>
    </row>
    <row r="13" spans="2:15" x14ac:dyDescent="0.35">
      <c r="B13" s="242" t="s">
        <v>42</v>
      </c>
      <c r="C13" s="269"/>
      <c r="D13" s="269"/>
      <c r="E13" s="269"/>
      <c r="F13" s="269"/>
      <c r="G13" s="269"/>
      <c r="H13" s="269"/>
      <c r="I13" s="269">
        <v>13</v>
      </c>
      <c r="J13" s="269">
        <v>16</v>
      </c>
      <c r="K13" s="269">
        <v>288</v>
      </c>
      <c r="L13" s="269">
        <v>447</v>
      </c>
      <c r="M13" s="269">
        <v>576</v>
      </c>
      <c r="N13" s="269">
        <v>537</v>
      </c>
      <c r="O13" s="269">
        <v>1869</v>
      </c>
    </row>
    <row r="14" spans="2:15" x14ac:dyDescent="0.35">
      <c r="B14" s="242" t="s">
        <v>44</v>
      </c>
      <c r="C14" s="269"/>
      <c r="D14" s="269"/>
      <c r="E14" s="269"/>
      <c r="F14" s="269"/>
      <c r="G14" s="269"/>
      <c r="H14" s="269"/>
      <c r="I14" s="269">
        <v>1</v>
      </c>
      <c r="J14" s="269">
        <v>2</v>
      </c>
      <c r="K14" s="269">
        <v>659</v>
      </c>
      <c r="L14" s="269">
        <v>293</v>
      </c>
      <c r="M14" s="269">
        <v>467</v>
      </c>
      <c r="N14" s="269">
        <v>241</v>
      </c>
      <c r="O14" s="269">
        <v>1642</v>
      </c>
    </row>
    <row r="15" spans="2:15" x14ac:dyDescent="0.35">
      <c r="B15" s="242" t="s">
        <v>47</v>
      </c>
      <c r="C15" s="269"/>
      <c r="D15" s="269"/>
      <c r="E15" s="269"/>
      <c r="F15" s="269"/>
      <c r="G15" s="269"/>
      <c r="H15" s="269"/>
      <c r="I15" s="269"/>
      <c r="J15" s="269">
        <v>5</v>
      </c>
      <c r="K15" s="269">
        <v>103</v>
      </c>
      <c r="L15" s="269">
        <v>196</v>
      </c>
      <c r="M15" s="269">
        <v>226</v>
      </c>
      <c r="N15" s="269">
        <v>417</v>
      </c>
      <c r="O15" s="269">
        <v>924</v>
      </c>
    </row>
    <row r="16" spans="2:15" x14ac:dyDescent="0.35">
      <c r="B16" s="242" t="s">
        <v>51</v>
      </c>
      <c r="C16" s="269"/>
      <c r="D16" s="269"/>
      <c r="E16" s="269"/>
      <c r="F16" s="269"/>
      <c r="G16" s="269"/>
      <c r="H16" s="269"/>
      <c r="I16" s="269"/>
      <c r="J16" s="269">
        <v>1</v>
      </c>
      <c r="K16" s="269">
        <v>48</v>
      </c>
      <c r="L16" s="269">
        <v>120</v>
      </c>
      <c r="M16" s="269">
        <v>308</v>
      </c>
      <c r="N16" s="269">
        <v>153</v>
      </c>
      <c r="O16" s="269">
        <v>624</v>
      </c>
    </row>
    <row r="17" spans="2:15" x14ac:dyDescent="0.35">
      <c r="B17" s="242" t="s">
        <v>54</v>
      </c>
      <c r="C17" s="269"/>
      <c r="D17" s="269"/>
      <c r="E17" s="269"/>
      <c r="F17" s="269"/>
      <c r="G17" s="269"/>
      <c r="H17" s="269"/>
      <c r="I17" s="269">
        <v>1</v>
      </c>
      <c r="J17" s="269">
        <v>1</v>
      </c>
      <c r="K17" s="269">
        <v>61</v>
      </c>
      <c r="L17" s="269">
        <v>136</v>
      </c>
      <c r="M17" s="269">
        <v>222</v>
      </c>
      <c r="N17" s="269">
        <v>105</v>
      </c>
      <c r="O17" s="269">
        <v>522</v>
      </c>
    </row>
    <row r="18" spans="2:15" x14ac:dyDescent="0.35">
      <c r="B18" s="242" t="s">
        <v>242</v>
      </c>
      <c r="C18" s="269"/>
      <c r="D18" s="269"/>
      <c r="E18" s="269">
        <v>1</v>
      </c>
      <c r="F18" s="269"/>
      <c r="G18" s="269"/>
      <c r="H18" s="269"/>
      <c r="I18" s="269"/>
      <c r="J18" s="269">
        <v>2</v>
      </c>
      <c r="K18" s="269">
        <v>52</v>
      </c>
      <c r="L18" s="269">
        <v>86</v>
      </c>
      <c r="M18" s="269">
        <v>69</v>
      </c>
      <c r="N18" s="269">
        <v>93</v>
      </c>
      <c r="O18" s="269">
        <v>298</v>
      </c>
    </row>
    <row r="19" spans="2:15" x14ac:dyDescent="0.35">
      <c r="B19" s="242" t="s">
        <v>64</v>
      </c>
      <c r="C19" s="269"/>
      <c r="D19" s="269"/>
      <c r="E19" s="269"/>
      <c r="F19" s="269"/>
      <c r="G19" s="269"/>
      <c r="H19" s="269"/>
      <c r="I19" s="269">
        <v>2</v>
      </c>
      <c r="J19" s="269">
        <v>1</v>
      </c>
      <c r="K19" s="269">
        <v>24</v>
      </c>
      <c r="L19" s="269">
        <v>82</v>
      </c>
      <c r="M19" s="269">
        <v>100</v>
      </c>
      <c r="N19" s="269">
        <v>54</v>
      </c>
      <c r="O19" s="269">
        <v>259</v>
      </c>
    </row>
    <row r="20" spans="2:15" x14ac:dyDescent="0.35">
      <c r="B20" s="242" t="s">
        <v>66</v>
      </c>
      <c r="C20" s="269"/>
      <c r="D20" s="269"/>
      <c r="E20" s="269"/>
      <c r="F20" s="269"/>
      <c r="G20" s="269"/>
      <c r="H20" s="269"/>
      <c r="I20" s="269"/>
      <c r="J20" s="269"/>
      <c r="K20" s="269">
        <v>20</v>
      </c>
      <c r="L20" s="269">
        <v>76</v>
      </c>
      <c r="M20" s="269">
        <v>81</v>
      </c>
      <c r="N20" s="269">
        <v>40</v>
      </c>
      <c r="O20" s="269">
        <v>217</v>
      </c>
    </row>
    <row r="21" spans="2:15" x14ac:dyDescent="0.35">
      <c r="B21" s="242" t="s">
        <v>68</v>
      </c>
      <c r="C21" s="269"/>
      <c r="D21" s="269"/>
      <c r="E21" s="269"/>
      <c r="F21" s="269"/>
      <c r="G21" s="269"/>
      <c r="H21" s="269"/>
      <c r="I21" s="269"/>
      <c r="J21" s="269">
        <v>2</v>
      </c>
      <c r="K21" s="269">
        <v>15</v>
      </c>
      <c r="L21" s="269">
        <v>41</v>
      </c>
      <c r="M21" s="269">
        <v>30</v>
      </c>
      <c r="N21" s="269">
        <v>106</v>
      </c>
      <c r="O21" s="269">
        <v>194</v>
      </c>
    </row>
    <row r="22" spans="2:15" x14ac:dyDescent="0.35">
      <c r="B22" s="242" t="s">
        <v>78</v>
      </c>
      <c r="C22" s="269"/>
      <c r="D22" s="269"/>
      <c r="E22" s="269"/>
      <c r="F22" s="269"/>
      <c r="G22" s="269"/>
      <c r="H22" s="269"/>
      <c r="I22" s="269"/>
      <c r="J22" s="269"/>
      <c r="K22" s="269">
        <v>15</v>
      </c>
      <c r="L22" s="269">
        <v>18</v>
      </c>
      <c r="M22" s="269">
        <v>72</v>
      </c>
      <c r="N22" s="269">
        <v>37</v>
      </c>
      <c r="O22" s="269">
        <v>140</v>
      </c>
    </row>
    <row r="23" spans="2:15" x14ac:dyDescent="0.35">
      <c r="B23" s="242" t="s">
        <v>70</v>
      </c>
      <c r="C23" s="269"/>
      <c r="D23" s="269"/>
      <c r="E23" s="269"/>
      <c r="F23" s="269"/>
      <c r="G23" s="269"/>
      <c r="H23" s="269"/>
      <c r="I23" s="269"/>
      <c r="J23" s="269"/>
      <c r="K23" s="269">
        <v>11</v>
      </c>
      <c r="L23" s="269">
        <v>33</v>
      </c>
      <c r="M23" s="269">
        <v>57</v>
      </c>
      <c r="N23" s="269">
        <v>34</v>
      </c>
      <c r="O23" s="269">
        <v>131</v>
      </c>
    </row>
    <row r="24" spans="2:15" x14ac:dyDescent="0.35">
      <c r="B24" s="242" t="s">
        <v>73</v>
      </c>
      <c r="C24" s="269"/>
      <c r="D24" s="269"/>
      <c r="E24" s="269"/>
      <c r="F24" s="269"/>
      <c r="G24" s="269"/>
      <c r="H24" s="269"/>
      <c r="I24" s="269"/>
      <c r="J24" s="269"/>
      <c r="K24" s="269">
        <v>7</v>
      </c>
      <c r="L24" s="269">
        <v>15</v>
      </c>
      <c r="M24" s="269">
        <v>53</v>
      </c>
      <c r="N24" s="269">
        <v>51</v>
      </c>
      <c r="O24" s="269">
        <v>126</v>
      </c>
    </row>
    <row r="25" spans="2:15" x14ac:dyDescent="0.35">
      <c r="B25" s="242" t="s">
        <v>76</v>
      </c>
      <c r="C25" s="269"/>
      <c r="D25" s="269"/>
      <c r="E25" s="269"/>
      <c r="F25" s="269"/>
      <c r="G25" s="269"/>
      <c r="H25" s="269"/>
      <c r="I25" s="269"/>
      <c r="J25" s="269"/>
      <c r="K25" s="269">
        <v>11</v>
      </c>
      <c r="L25" s="269">
        <v>43</v>
      </c>
      <c r="M25" s="269">
        <v>35</v>
      </c>
      <c r="N25" s="269">
        <v>26</v>
      </c>
      <c r="O25" s="269">
        <v>115</v>
      </c>
    </row>
    <row r="26" spans="2:15" x14ac:dyDescent="0.35">
      <c r="B26" s="242" t="s">
        <v>75</v>
      </c>
      <c r="C26" s="269"/>
      <c r="D26" s="269"/>
      <c r="E26" s="269"/>
      <c r="F26" s="269"/>
      <c r="G26" s="269"/>
      <c r="H26" s="269"/>
      <c r="I26" s="269"/>
      <c r="J26" s="269"/>
      <c r="K26" s="269">
        <v>18</v>
      </c>
      <c r="L26" s="269">
        <v>24</v>
      </c>
      <c r="M26" s="269">
        <v>24</v>
      </c>
      <c r="N26" s="269">
        <v>44</v>
      </c>
      <c r="O26" s="269">
        <v>110</v>
      </c>
    </row>
    <row r="27" spans="2:15" x14ac:dyDescent="0.35">
      <c r="B27" s="242" t="s">
        <v>77</v>
      </c>
      <c r="C27" s="269"/>
      <c r="D27" s="269"/>
      <c r="E27" s="269"/>
      <c r="F27" s="269"/>
      <c r="G27" s="269"/>
      <c r="H27" s="269"/>
      <c r="I27" s="269"/>
      <c r="J27" s="269"/>
      <c r="K27" s="269">
        <v>3</v>
      </c>
      <c r="L27" s="269">
        <v>15</v>
      </c>
      <c r="M27" s="269">
        <v>59</v>
      </c>
      <c r="N27" s="269">
        <v>32</v>
      </c>
      <c r="O27" s="269">
        <v>108</v>
      </c>
    </row>
    <row r="28" spans="2:15" x14ac:dyDescent="0.35">
      <c r="B28" s="242" t="s">
        <v>79</v>
      </c>
      <c r="C28" s="269"/>
      <c r="D28" s="269"/>
      <c r="E28" s="269"/>
      <c r="F28" s="269"/>
      <c r="G28" s="269"/>
      <c r="H28" s="269"/>
      <c r="I28" s="269"/>
      <c r="J28" s="269"/>
      <c r="K28" s="269"/>
      <c r="L28" s="269"/>
      <c r="M28" s="269"/>
      <c r="N28" s="269">
        <v>89</v>
      </c>
      <c r="O28" s="269">
        <v>89</v>
      </c>
    </row>
    <row r="29" spans="2:15" x14ac:dyDescent="0.35">
      <c r="B29" s="242" t="s">
        <v>81</v>
      </c>
      <c r="C29" s="269"/>
      <c r="D29" s="269"/>
      <c r="E29" s="269"/>
      <c r="F29" s="269"/>
      <c r="G29" s="269"/>
      <c r="H29" s="269"/>
      <c r="I29" s="269"/>
      <c r="J29" s="269"/>
      <c r="K29" s="269">
        <v>8</v>
      </c>
      <c r="L29" s="269">
        <v>29</v>
      </c>
      <c r="M29" s="269">
        <v>17</v>
      </c>
      <c r="N29" s="269">
        <v>12</v>
      </c>
      <c r="O29" s="269">
        <v>66</v>
      </c>
    </row>
    <row r="30" spans="2:15" x14ac:dyDescent="0.35">
      <c r="B30" s="242" t="s">
        <v>156</v>
      </c>
      <c r="C30" s="269">
        <v>2</v>
      </c>
      <c r="D30" s="269">
        <v>2</v>
      </c>
      <c r="E30" s="269">
        <v>1</v>
      </c>
      <c r="F30" s="269">
        <v>2</v>
      </c>
      <c r="G30" s="269">
        <v>2</v>
      </c>
      <c r="H30" s="269">
        <v>16</v>
      </c>
      <c r="I30" s="269">
        <v>28</v>
      </c>
      <c r="J30" s="269">
        <v>269</v>
      </c>
      <c r="K30" s="269">
        <v>4288</v>
      </c>
      <c r="L30" s="269">
        <v>7091</v>
      </c>
      <c r="M30" s="269">
        <v>6792</v>
      </c>
      <c r="N30" s="269">
        <v>13797</v>
      </c>
      <c r="O30" s="269">
        <v>30771</v>
      </c>
    </row>
    <row r="37" spans="2:15" x14ac:dyDescent="0.35">
      <c r="B37" s="265" t="s">
        <v>241</v>
      </c>
      <c r="C37" s="264" t="s">
        <v>266</v>
      </c>
      <c r="D37" s="264" t="s">
        <v>267</v>
      </c>
      <c r="E37" s="264" t="s">
        <v>268</v>
      </c>
      <c r="F37" s="264" t="s">
        <v>269</v>
      </c>
      <c r="G37" s="264" t="s">
        <v>270</v>
      </c>
      <c r="H37" s="264" t="s">
        <v>238</v>
      </c>
      <c r="I37" s="264" t="s">
        <v>27</v>
      </c>
      <c r="J37" s="264" t="s">
        <v>28</v>
      </c>
      <c r="K37" s="268" t="s">
        <v>29</v>
      </c>
      <c r="L37" s="268" t="s">
        <v>30</v>
      </c>
      <c r="M37" s="268" t="s">
        <v>31</v>
      </c>
      <c r="N37" s="268" t="s">
        <v>32</v>
      </c>
      <c r="O37" s="264" t="s">
        <v>156</v>
      </c>
    </row>
    <row r="38" spans="2:15" x14ac:dyDescent="0.35">
      <c r="B38" s="242" t="s">
        <v>38</v>
      </c>
      <c r="C38">
        <v>2</v>
      </c>
      <c r="D38">
        <v>2</v>
      </c>
      <c r="F38">
        <v>2</v>
      </c>
      <c r="G38">
        <v>2</v>
      </c>
      <c r="H38">
        <v>16</v>
      </c>
      <c r="I38">
        <v>11</v>
      </c>
      <c r="J38">
        <v>239</v>
      </c>
      <c r="K38">
        <v>1982</v>
      </c>
      <c r="L38">
        <v>3602</v>
      </c>
      <c r="M38">
        <v>3047</v>
      </c>
      <c r="N38">
        <v>4930</v>
      </c>
      <c r="O38">
        <v>13658</v>
      </c>
    </row>
    <row r="39" spans="2:15" x14ac:dyDescent="0.35">
      <c r="B39" s="242" t="s">
        <v>17</v>
      </c>
      <c r="K39">
        <v>1000</v>
      </c>
      <c r="L39">
        <v>2109</v>
      </c>
      <c r="M39">
        <v>1576</v>
      </c>
      <c r="N39">
        <v>6934</v>
      </c>
      <c r="O39">
        <v>11325</v>
      </c>
    </row>
    <row r="40" spans="2:15" x14ac:dyDescent="0.35">
      <c r="B40" t="s">
        <v>248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17</v>
      </c>
      <c r="J40">
        <v>30</v>
      </c>
      <c r="K40">
        <v>1343</v>
      </c>
      <c r="L40">
        <v>1654</v>
      </c>
      <c r="M40">
        <v>2396</v>
      </c>
      <c r="N40">
        <v>2071</v>
      </c>
      <c r="O40">
        <v>7434</v>
      </c>
    </row>
    <row r="41" spans="2:15" x14ac:dyDescent="0.35">
      <c r="B41" s="267" t="s">
        <v>156</v>
      </c>
      <c r="C41" s="266">
        <v>2</v>
      </c>
      <c r="D41" s="266">
        <v>2</v>
      </c>
      <c r="E41" s="266">
        <v>1</v>
      </c>
      <c r="F41" s="266">
        <v>2</v>
      </c>
      <c r="G41" s="266">
        <v>2</v>
      </c>
      <c r="H41" s="266">
        <v>16</v>
      </c>
      <c r="I41" s="266">
        <v>28</v>
      </c>
      <c r="J41" s="266">
        <v>269</v>
      </c>
      <c r="K41" s="266">
        <v>4288</v>
      </c>
      <c r="L41" s="266">
        <v>7091</v>
      </c>
      <c r="M41" s="266">
        <v>6792</v>
      </c>
      <c r="N41" s="266">
        <v>13797</v>
      </c>
      <c r="O41" s="266">
        <v>30771</v>
      </c>
    </row>
    <row r="42" spans="2:15" x14ac:dyDescent="0.35">
      <c r="B42" s="242" t="s">
        <v>42</v>
      </c>
      <c r="I42">
        <v>13</v>
      </c>
      <c r="J42">
        <v>16</v>
      </c>
      <c r="K42">
        <v>288</v>
      </c>
      <c r="L42">
        <v>447</v>
      </c>
      <c r="M42">
        <v>576</v>
      </c>
      <c r="N42">
        <v>537</v>
      </c>
      <c r="O42">
        <v>1869</v>
      </c>
    </row>
    <row r="43" spans="2:15" x14ac:dyDescent="0.35">
      <c r="B43" s="242" t="s">
        <v>44</v>
      </c>
      <c r="I43">
        <v>1</v>
      </c>
      <c r="J43">
        <v>2</v>
      </c>
      <c r="K43">
        <v>659</v>
      </c>
      <c r="L43">
        <v>293</v>
      </c>
      <c r="M43">
        <v>467</v>
      </c>
      <c r="N43">
        <v>241</v>
      </c>
      <c r="O43">
        <v>1642</v>
      </c>
    </row>
    <row r="44" spans="2:15" x14ac:dyDescent="0.35">
      <c r="B44" s="242" t="s">
        <v>47</v>
      </c>
      <c r="J44">
        <v>5</v>
      </c>
      <c r="K44">
        <v>103</v>
      </c>
      <c r="L44">
        <v>196</v>
      </c>
      <c r="M44">
        <v>226</v>
      </c>
      <c r="N44">
        <v>417</v>
      </c>
      <c r="O44">
        <v>924</v>
      </c>
    </row>
    <row r="45" spans="2:15" x14ac:dyDescent="0.35">
      <c r="B45" s="242" t="s">
        <v>51</v>
      </c>
      <c r="J45">
        <v>1</v>
      </c>
      <c r="K45">
        <v>48</v>
      </c>
      <c r="L45">
        <v>120</v>
      </c>
      <c r="M45">
        <v>308</v>
      </c>
      <c r="N45">
        <v>153</v>
      </c>
      <c r="O45">
        <v>624</v>
      </c>
    </row>
    <row r="46" spans="2:15" x14ac:dyDescent="0.35">
      <c r="B46" s="242" t="s">
        <v>54</v>
      </c>
      <c r="I46">
        <v>1</v>
      </c>
      <c r="J46">
        <v>1</v>
      </c>
      <c r="K46">
        <v>61</v>
      </c>
      <c r="L46">
        <v>136</v>
      </c>
      <c r="M46">
        <v>222</v>
      </c>
      <c r="N46">
        <v>105</v>
      </c>
      <c r="O46">
        <v>522</v>
      </c>
    </row>
    <row r="47" spans="2:15" x14ac:dyDescent="0.35">
      <c r="B47" s="242" t="s">
        <v>242</v>
      </c>
      <c r="E47">
        <v>1</v>
      </c>
      <c r="J47">
        <v>2</v>
      </c>
      <c r="K47">
        <v>52</v>
      </c>
      <c r="L47">
        <v>86</v>
      </c>
      <c r="M47">
        <v>69</v>
      </c>
      <c r="N47">
        <v>93</v>
      </c>
      <c r="O47">
        <v>298</v>
      </c>
    </row>
    <row r="48" spans="2:15" x14ac:dyDescent="0.35">
      <c r="B48" s="242" t="s">
        <v>64</v>
      </c>
      <c r="I48">
        <v>2</v>
      </c>
      <c r="J48">
        <v>1</v>
      </c>
      <c r="K48">
        <v>24</v>
      </c>
      <c r="L48">
        <v>82</v>
      </c>
      <c r="M48">
        <v>100</v>
      </c>
      <c r="N48">
        <v>54</v>
      </c>
      <c r="O48">
        <v>259</v>
      </c>
    </row>
    <row r="49" spans="2:15" x14ac:dyDescent="0.35">
      <c r="B49" s="242" t="s">
        <v>66</v>
      </c>
      <c r="K49">
        <v>20</v>
      </c>
      <c r="L49">
        <v>76</v>
      </c>
      <c r="M49">
        <v>81</v>
      </c>
      <c r="N49">
        <v>40</v>
      </c>
      <c r="O49">
        <v>217</v>
      </c>
    </row>
    <row r="50" spans="2:15" x14ac:dyDescent="0.35">
      <c r="B50" s="242" t="s">
        <v>68</v>
      </c>
      <c r="J50">
        <v>2</v>
      </c>
      <c r="K50">
        <v>15</v>
      </c>
      <c r="L50">
        <v>41</v>
      </c>
      <c r="M50">
        <v>30</v>
      </c>
      <c r="N50">
        <v>106</v>
      </c>
      <c r="O50">
        <v>194</v>
      </c>
    </row>
    <row r="51" spans="2:15" x14ac:dyDescent="0.35">
      <c r="B51" s="242" t="s">
        <v>78</v>
      </c>
      <c r="K51">
        <v>15</v>
      </c>
      <c r="L51">
        <v>18</v>
      </c>
      <c r="M51">
        <v>72</v>
      </c>
      <c r="N51">
        <v>37</v>
      </c>
      <c r="O51">
        <v>140</v>
      </c>
    </row>
    <row r="52" spans="2:15" x14ac:dyDescent="0.35">
      <c r="B52" s="242" t="s">
        <v>70</v>
      </c>
      <c r="K52">
        <v>11</v>
      </c>
      <c r="L52">
        <v>33</v>
      </c>
      <c r="M52">
        <v>57</v>
      </c>
      <c r="N52">
        <v>34</v>
      </c>
      <c r="O52">
        <v>131</v>
      </c>
    </row>
    <row r="53" spans="2:15" x14ac:dyDescent="0.35">
      <c r="B53" s="242" t="s">
        <v>73</v>
      </c>
      <c r="K53">
        <v>7</v>
      </c>
      <c r="L53">
        <v>15</v>
      </c>
      <c r="M53">
        <v>53</v>
      </c>
      <c r="N53">
        <v>51</v>
      </c>
      <c r="O53">
        <v>126</v>
      </c>
    </row>
    <row r="54" spans="2:15" x14ac:dyDescent="0.35">
      <c r="B54" s="242" t="s">
        <v>76</v>
      </c>
      <c r="K54">
        <v>11</v>
      </c>
      <c r="L54">
        <v>43</v>
      </c>
      <c r="M54">
        <v>35</v>
      </c>
      <c r="N54">
        <v>26</v>
      </c>
      <c r="O54">
        <v>115</v>
      </c>
    </row>
    <row r="55" spans="2:15" x14ac:dyDescent="0.35">
      <c r="B55" s="242" t="s">
        <v>75</v>
      </c>
      <c r="K55">
        <v>18</v>
      </c>
      <c r="L55">
        <v>24</v>
      </c>
      <c r="M55">
        <v>24</v>
      </c>
      <c r="N55">
        <v>44</v>
      </c>
      <c r="O55">
        <v>110</v>
      </c>
    </row>
    <row r="56" spans="2:15" x14ac:dyDescent="0.35">
      <c r="B56" s="242" t="s">
        <v>77</v>
      </c>
      <c r="K56">
        <v>3</v>
      </c>
      <c r="L56">
        <v>15</v>
      </c>
      <c r="M56">
        <v>59</v>
      </c>
      <c r="N56">
        <v>32</v>
      </c>
      <c r="O56">
        <v>108</v>
      </c>
    </row>
    <row r="57" spans="2:15" x14ac:dyDescent="0.35">
      <c r="B57" s="242" t="s">
        <v>79</v>
      </c>
      <c r="N57">
        <v>89</v>
      </c>
      <c r="O57">
        <v>89</v>
      </c>
    </row>
    <row r="58" spans="2:15" x14ac:dyDescent="0.35">
      <c r="B58" s="242" t="s">
        <v>81</v>
      </c>
      <c r="K58">
        <v>8</v>
      </c>
      <c r="L58">
        <v>29</v>
      </c>
      <c r="M58">
        <v>17</v>
      </c>
      <c r="N58">
        <v>12</v>
      </c>
      <c r="O58">
        <v>66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4328-5A6A-4499-9A49-AA069F780BF9}">
  <dimension ref="A1:R56"/>
  <sheetViews>
    <sheetView topLeftCell="A43" workbookViewId="0">
      <selection activeCell="H58" sqref="H58"/>
    </sheetView>
  </sheetViews>
  <sheetFormatPr baseColWidth="10" defaultRowHeight="14.5" x14ac:dyDescent="0.35"/>
  <cols>
    <col min="3" max="3" width="19.453125" customWidth="1"/>
    <col min="4" max="4" width="15.90625" customWidth="1"/>
    <col min="5" max="5" width="14.08984375" customWidth="1"/>
    <col min="6" max="6" width="12.54296875" customWidth="1"/>
  </cols>
  <sheetData>
    <row r="1" spans="1:17" x14ac:dyDescent="0.35">
      <c r="A1" s="263" t="s">
        <v>244</v>
      </c>
      <c r="B1" t="s" vm="1">
        <v>245</v>
      </c>
    </row>
    <row r="2" spans="1:17" x14ac:dyDescent="0.35">
      <c r="A2" s="263" t="s">
        <v>246</v>
      </c>
      <c r="B2" t="s" vm="4">
        <v>247</v>
      </c>
    </row>
    <row r="4" spans="1:17" x14ac:dyDescent="0.35">
      <c r="A4" s="263" t="s">
        <v>239</v>
      </c>
      <c r="B4" s="263" t="s">
        <v>240</v>
      </c>
      <c r="C4" s="263"/>
      <c r="D4" s="263"/>
    </row>
    <row r="5" spans="1:17" x14ac:dyDescent="0.35"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Q5" t="s">
        <v>156</v>
      </c>
    </row>
    <row r="6" spans="1:17" x14ac:dyDescent="0.35">
      <c r="G6" t="s">
        <v>260</v>
      </c>
      <c r="H6" t="s">
        <v>251</v>
      </c>
      <c r="I6" t="s">
        <v>252</v>
      </c>
      <c r="J6" t="s">
        <v>253</v>
      </c>
      <c r="K6" t="s">
        <v>254</v>
      </c>
      <c r="L6" t="s">
        <v>255</v>
      </c>
      <c r="M6" t="s">
        <v>256</v>
      </c>
      <c r="N6" t="s">
        <v>257</v>
      </c>
      <c r="O6" t="s">
        <v>258</v>
      </c>
      <c r="P6" t="s">
        <v>259</v>
      </c>
    </row>
    <row r="7" spans="1:17" x14ac:dyDescent="0.35">
      <c r="A7" s="263" t="s">
        <v>241</v>
      </c>
    </row>
    <row r="8" spans="1:17" x14ac:dyDescent="0.35">
      <c r="A8" s="242" t="s">
        <v>38</v>
      </c>
      <c r="B8">
        <v>1</v>
      </c>
      <c r="E8">
        <v>10</v>
      </c>
      <c r="G8">
        <v>1</v>
      </c>
      <c r="J8">
        <v>24</v>
      </c>
      <c r="K8">
        <v>324</v>
      </c>
      <c r="L8">
        <v>331</v>
      </c>
      <c r="M8">
        <v>368</v>
      </c>
      <c r="N8">
        <v>530</v>
      </c>
      <c r="O8">
        <v>541</v>
      </c>
      <c r="P8">
        <v>224</v>
      </c>
      <c r="Q8">
        <v>2354</v>
      </c>
    </row>
    <row r="9" spans="1:17" x14ac:dyDescent="0.35">
      <c r="A9" s="242" t="s">
        <v>243</v>
      </c>
      <c r="F9">
        <v>2</v>
      </c>
      <c r="K9">
        <v>12</v>
      </c>
      <c r="L9">
        <v>3</v>
      </c>
      <c r="M9">
        <v>476</v>
      </c>
      <c r="N9">
        <v>171</v>
      </c>
      <c r="O9">
        <v>69</v>
      </c>
      <c r="P9">
        <v>35</v>
      </c>
      <c r="Q9">
        <v>768</v>
      </c>
    </row>
    <row r="10" spans="1:17" x14ac:dyDescent="0.35">
      <c r="A10" s="242" t="s">
        <v>42</v>
      </c>
      <c r="B10">
        <v>13</v>
      </c>
      <c r="C10">
        <v>1</v>
      </c>
      <c r="D10">
        <v>4</v>
      </c>
      <c r="E10">
        <v>1</v>
      </c>
      <c r="F10">
        <v>1</v>
      </c>
      <c r="K10">
        <v>6</v>
      </c>
      <c r="L10">
        <v>19</v>
      </c>
      <c r="M10">
        <v>31</v>
      </c>
      <c r="N10">
        <v>52</v>
      </c>
      <c r="O10">
        <v>38</v>
      </c>
      <c r="P10">
        <v>22</v>
      </c>
      <c r="Q10">
        <v>188</v>
      </c>
    </row>
    <row r="11" spans="1:17" x14ac:dyDescent="0.35">
      <c r="A11" s="242" t="s">
        <v>44</v>
      </c>
      <c r="E11">
        <v>2</v>
      </c>
      <c r="I11">
        <v>1</v>
      </c>
      <c r="J11">
        <v>1</v>
      </c>
      <c r="K11">
        <v>4</v>
      </c>
      <c r="L11">
        <v>12</v>
      </c>
      <c r="M11">
        <v>24</v>
      </c>
      <c r="N11">
        <v>16</v>
      </c>
      <c r="O11">
        <v>27</v>
      </c>
      <c r="P11">
        <v>10</v>
      </c>
      <c r="Q11">
        <v>97</v>
      </c>
    </row>
    <row r="12" spans="1:17" x14ac:dyDescent="0.35">
      <c r="A12" s="242" t="s">
        <v>47</v>
      </c>
      <c r="D12">
        <v>1</v>
      </c>
      <c r="J12">
        <v>2</v>
      </c>
      <c r="K12">
        <v>15</v>
      </c>
      <c r="L12">
        <v>7</v>
      </c>
      <c r="M12">
        <v>8</v>
      </c>
      <c r="N12">
        <v>28</v>
      </c>
      <c r="O12">
        <v>29</v>
      </c>
      <c r="P12">
        <v>4</v>
      </c>
      <c r="Q12">
        <v>94</v>
      </c>
    </row>
    <row r="13" spans="1:17" x14ac:dyDescent="0.35">
      <c r="A13" s="242" t="s">
        <v>79</v>
      </c>
      <c r="K13">
        <v>6</v>
      </c>
      <c r="L13">
        <v>3</v>
      </c>
      <c r="M13">
        <v>22</v>
      </c>
      <c r="N13">
        <v>21</v>
      </c>
      <c r="O13">
        <v>18</v>
      </c>
      <c r="P13">
        <v>2</v>
      </c>
      <c r="Q13">
        <v>72</v>
      </c>
    </row>
    <row r="14" spans="1:17" x14ac:dyDescent="0.35">
      <c r="A14" s="242" t="s">
        <v>51</v>
      </c>
      <c r="E14">
        <v>2</v>
      </c>
      <c r="H14">
        <v>1</v>
      </c>
      <c r="K14">
        <v>7</v>
      </c>
      <c r="L14">
        <v>9</v>
      </c>
      <c r="M14">
        <v>13</v>
      </c>
      <c r="N14">
        <v>9</v>
      </c>
      <c r="O14">
        <v>13</v>
      </c>
      <c r="P14">
        <v>2</v>
      </c>
      <c r="Q14">
        <v>56</v>
      </c>
    </row>
    <row r="15" spans="1:17" x14ac:dyDescent="0.35">
      <c r="A15" s="242" t="s">
        <v>68</v>
      </c>
      <c r="F15">
        <v>1</v>
      </c>
      <c r="J15">
        <v>1</v>
      </c>
      <c r="K15">
        <v>16</v>
      </c>
      <c r="L15">
        <v>3</v>
      </c>
      <c r="M15">
        <v>2</v>
      </c>
      <c r="N15">
        <v>11</v>
      </c>
      <c r="O15">
        <v>4</v>
      </c>
      <c r="Q15">
        <v>38</v>
      </c>
    </row>
    <row r="16" spans="1:17" x14ac:dyDescent="0.35">
      <c r="A16" s="242" t="s">
        <v>54</v>
      </c>
      <c r="E16">
        <v>1</v>
      </c>
      <c r="F16">
        <v>1</v>
      </c>
      <c r="I16">
        <v>2</v>
      </c>
      <c r="J16">
        <v>2</v>
      </c>
      <c r="K16">
        <v>3</v>
      </c>
      <c r="L16">
        <v>6</v>
      </c>
      <c r="M16">
        <v>7</v>
      </c>
      <c r="N16">
        <v>12</v>
      </c>
      <c r="O16">
        <v>1</v>
      </c>
      <c r="P16">
        <v>3</v>
      </c>
      <c r="Q16">
        <v>38</v>
      </c>
    </row>
    <row r="17" spans="1:17" x14ac:dyDescent="0.35">
      <c r="A17" s="242" t="s">
        <v>242</v>
      </c>
      <c r="K17">
        <v>1</v>
      </c>
      <c r="L17">
        <v>6</v>
      </c>
      <c r="M17">
        <v>2</v>
      </c>
      <c r="N17">
        <v>5</v>
      </c>
      <c r="O17">
        <v>11</v>
      </c>
      <c r="P17">
        <v>3</v>
      </c>
      <c r="Q17">
        <v>28</v>
      </c>
    </row>
    <row r="18" spans="1:17" x14ac:dyDescent="0.35">
      <c r="A18" s="242" t="s">
        <v>70</v>
      </c>
      <c r="L18">
        <v>1</v>
      </c>
      <c r="M18">
        <v>4</v>
      </c>
      <c r="N18">
        <v>2</v>
      </c>
      <c r="O18">
        <v>6</v>
      </c>
      <c r="P18">
        <v>4</v>
      </c>
      <c r="Q18">
        <v>17</v>
      </c>
    </row>
    <row r="19" spans="1:17" x14ac:dyDescent="0.35">
      <c r="A19" s="242" t="s">
        <v>66</v>
      </c>
      <c r="L19">
        <v>2</v>
      </c>
      <c r="M19">
        <v>1</v>
      </c>
      <c r="N19">
        <v>3</v>
      </c>
      <c r="O19">
        <v>7</v>
      </c>
      <c r="P19">
        <v>1</v>
      </c>
      <c r="Q19">
        <v>14</v>
      </c>
    </row>
    <row r="20" spans="1:17" x14ac:dyDescent="0.35">
      <c r="A20" s="242" t="s">
        <v>78</v>
      </c>
      <c r="K20">
        <v>2</v>
      </c>
      <c r="N20">
        <v>8</v>
      </c>
      <c r="O20">
        <v>2</v>
      </c>
      <c r="P20">
        <v>2</v>
      </c>
      <c r="Q20">
        <v>14</v>
      </c>
    </row>
    <row r="21" spans="1:17" x14ac:dyDescent="0.35">
      <c r="A21" s="242" t="s">
        <v>73</v>
      </c>
      <c r="K21">
        <v>2</v>
      </c>
      <c r="L21">
        <v>4</v>
      </c>
      <c r="M21">
        <v>4</v>
      </c>
      <c r="N21">
        <v>1</v>
      </c>
      <c r="O21">
        <v>2</v>
      </c>
      <c r="P21">
        <v>1</v>
      </c>
      <c r="Q21">
        <v>14</v>
      </c>
    </row>
    <row r="22" spans="1:17" x14ac:dyDescent="0.35">
      <c r="A22" s="242" t="s">
        <v>75</v>
      </c>
      <c r="L22">
        <v>3</v>
      </c>
      <c r="M22">
        <v>1</v>
      </c>
      <c r="N22">
        <v>2</v>
      </c>
      <c r="O22">
        <v>4</v>
      </c>
      <c r="P22">
        <v>3</v>
      </c>
      <c r="Q22">
        <v>13</v>
      </c>
    </row>
    <row r="23" spans="1:17" x14ac:dyDescent="0.35">
      <c r="A23" s="242" t="s">
        <v>77</v>
      </c>
      <c r="M23">
        <v>5</v>
      </c>
      <c r="N23">
        <v>2</v>
      </c>
      <c r="O23">
        <v>3</v>
      </c>
      <c r="P23">
        <v>3</v>
      </c>
      <c r="Q23">
        <v>13</v>
      </c>
    </row>
    <row r="24" spans="1:17" x14ac:dyDescent="0.35">
      <c r="A24" s="242" t="s">
        <v>76</v>
      </c>
      <c r="J24">
        <v>1</v>
      </c>
      <c r="K24">
        <v>1</v>
      </c>
      <c r="L24">
        <v>1</v>
      </c>
      <c r="M24">
        <v>1</v>
      </c>
      <c r="O24">
        <v>2</v>
      </c>
      <c r="Q24">
        <v>6</v>
      </c>
    </row>
    <row r="25" spans="1:17" x14ac:dyDescent="0.35">
      <c r="A25" s="242" t="s">
        <v>81</v>
      </c>
      <c r="D25">
        <v>1</v>
      </c>
      <c r="K25">
        <v>1</v>
      </c>
      <c r="M25">
        <v>1</v>
      </c>
      <c r="N25">
        <v>2</v>
      </c>
      <c r="O25">
        <v>1</v>
      </c>
      <c r="Q25">
        <v>6</v>
      </c>
    </row>
    <row r="26" spans="1:17" x14ac:dyDescent="0.35">
      <c r="A26" s="242" t="s">
        <v>64</v>
      </c>
      <c r="L26">
        <v>3</v>
      </c>
      <c r="P26">
        <v>2</v>
      </c>
      <c r="Q26">
        <v>5</v>
      </c>
    </row>
    <row r="27" spans="1:17" x14ac:dyDescent="0.35">
      <c r="A27" s="242" t="s">
        <v>156</v>
      </c>
      <c r="B27">
        <v>14</v>
      </c>
      <c r="C27">
        <v>1</v>
      </c>
      <c r="D27">
        <v>6</v>
      </c>
      <c r="E27">
        <v>16</v>
      </c>
      <c r="F27">
        <v>5</v>
      </c>
      <c r="G27">
        <v>1</v>
      </c>
      <c r="H27">
        <v>1</v>
      </c>
      <c r="I27">
        <v>3</v>
      </c>
      <c r="J27">
        <v>31</v>
      </c>
      <c r="K27">
        <v>400</v>
      </c>
      <c r="L27">
        <v>413</v>
      </c>
      <c r="M27">
        <v>970</v>
      </c>
      <c r="N27">
        <v>875</v>
      </c>
      <c r="O27">
        <v>778</v>
      </c>
      <c r="P27">
        <v>321</v>
      </c>
      <c r="Q27">
        <v>3835</v>
      </c>
    </row>
    <row r="32" spans="1:17" ht="28.5" customHeight="1" x14ac:dyDescent="0.35">
      <c r="D32" s="270"/>
      <c r="E32" s="274" t="s">
        <v>271</v>
      </c>
      <c r="G32" s="270"/>
      <c r="H32" s="272" t="s">
        <v>273</v>
      </c>
      <c r="I32" s="273" t="s">
        <v>272</v>
      </c>
    </row>
    <row r="33" spans="1:18" x14ac:dyDescent="0.35">
      <c r="A33" s="242"/>
      <c r="D33" s="242" t="s">
        <v>38</v>
      </c>
      <c r="E33">
        <v>2354</v>
      </c>
      <c r="G33" s="242" t="s">
        <v>274</v>
      </c>
      <c r="H33">
        <f>E33-I33</f>
        <v>135</v>
      </c>
      <c r="I33">
        <v>2219</v>
      </c>
    </row>
    <row r="34" spans="1:18" x14ac:dyDescent="0.35">
      <c r="A34" s="242"/>
      <c r="D34" s="242" t="s">
        <v>17</v>
      </c>
      <c r="E34">
        <v>768</v>
      </c>
      <c r="G34" s="242" t="s">
        <v>17</v>
      </c>
      <c r="H34">
        <f>E34-I34</f>
        <v>47</v>
      </c>
      <c r="I34">
        <v>721</v>
      </c>
    </row>
    <row r="35" spans="1:18" x14ac:dyDescent="0.35">
      <c r="A35" s="242"/>
      <c r="D35" s="242" t="s">
        <v>248</v>
      </c>
      <c r="E35">
        <v>713</v>
      </c>
      <c r="G35" s="242" t="s">
        <v>248</v>
      </c>
      <c r="H35">
        <f>E35-I35</f>
        <v>122</v>
      </c>
      <c r="I35">
        <v>591</v>
      </c>
    </row>
    <row r="36" spans="1:18" x14ac:dyDescent="0.35">
      <c r="A36" s="271"/>
      <c r="D36" s="271" t="s">
        <v>156</v>
      </c>
      <c r="E36" s="270">
        <f>SUM(E33:E35)</f>
        <v>3835</v>
      </c>
      <c r="G36" s="271" t="s">
        <v>156</v>
      </c>
      <c r="H36" s="270">
        <f>SUM(H33:H35)</f>
        <v>304</v>
      </c>
      <c r="I36" s="270">
        <f>SUM(I33:I35)</f>
        <v>3531</v>
      </c>
    </row>
    <row r="37" spans="1:18" x14ac:dyDescent="0.35">
      <c r="A37" s="242"/>
    </row>
    <row r="38" spans="1:18" x14ac:dyDescent="0.35">
      <c r="A38" s="242" t="s">
        <v>42</v>
      </c>
      <c r="B38">
        <v>13</v>
      </c>
      <c r="C38">
        <v>1</v>
      </c>
      <c r="D38">
        <v>4</v>
      </c>
      <c r="E38">
        <v>1</v>
      </c>
      <c r="F38">
        <v>1</v>
      </c>
      <c r="L38">
        <v>6</v>
      </c>
      <c r="M38">
        <v>19</v>
      </c>
      <c r="N38">
        <v>31</v>
      </c>
      <c r="O38">
        <v>52</v>
      </c>
      <c r="P38">
        <v>38</v>
      </c>
      <c r="Q38">
        <v>22</v>
      </c>
      <c r="R38">
        <v>188</v>
      </c>
    </row>
    <row r="39" spans="1:18" x14ac:dyDescent="0.35">
      <c r="A39" s="242" t="s">
        <v>44</v>
      </c>
      <c r="E39">
        <v>2</v>
      </c>
      <c r="J39">
        <v>1</v>
      </c>
      <c r="K39">
        <v>1</v>
      </c>
      <c r="L39">
        <v>4</v>
      </c>
      <c r="M39">
        <v>12</v>
      </c>
      <c r="N39">
        <v>24</v>
      </c>
      <c r="O39">
        <v>16</v>
      </c>
      <c r="P39">
        <v>27</v>
      </c>
      <c r="Q39">
        <v>10</v>
      </c>
      <c r="R39">
        <v>97</v>
      </c>
    </row>
    <row r="40" spans="1:18" x14ac:dyDescent="0.35">
      <c r="A40" s="242" t="s">
        <v>47</v>
      </c>
      <c r="D40">
        <v>1</v>
      </c>
      <c r="K40">
        <v>2</v>
      </c>
      <c r="L40">
        <v>15</v>
      </c>
      <c r="M40">
        <v>7</v>
      </c>
      <c r="N40">
        <v>8</v>
      </c>
      <c r="O40">
        <v>28</v>
      </c>
      <c r="P40">
        <v>29</v>
      </c>
      <c r="Q40">
        <v>4</v>
      </c>
      <c r="R40">
        <v>94</v>
      </c>
    </row>
    <row r="41" spans="1:18" x14ac:dyDescent="0.35">
      <c r="A41" s="242" t="s">
        <v>79</v>
      </c>
      <c r="L41">
        <v>6</v>
      </c>
      <c r="M41">
        <v>3</v>
      </c>
      <c r="N41">
        <v>22</v>
      </c>
      <c r="O41">
        <v>21</v>
      </c>
      <c r="P41">
        <v>18</v>
      </c>
      <c r="Q41">
        <v>2</v>
      </c>
      <c r="R41">
        <v>72</v>
      </c>
    </row>
    <row r="42" spans="1:18" x14ac:dyDescent="0.35">
      <c r="A42" s="242" t="s">
        <v>51</v>
      </c>
      <c r="E42">
        <v>2</v>
      </c>
      <c r="I42">
        <v>1</v>
      </c>
      <c r="L42">
        <v>7</v>
      </c>
      <c r="M42">
        <v>9</v>
      </c>
      <c r="N42">
        <v>13</v>
      </c>
      <c r="O42">
        <v>9</v>
      </c>
      <c r="P42">
        <v>13</v>
      </c>
      <c r="Q42">
        <v>2</v>
      </c>
      <c r="R42">
        <v>56</v>
      </c>
    </row>
    <row r="43" spans="1:18" x14ac:dyDescent="0.35">
      <c r="A43" s="242" t="s">
        <v>68</v>
      </c>
      <c r="F43">
        <v>1</v>
      </c>
      <c r="K43">
        <v>1</v>
      </c>
      <c r="L43">
        <v>16</v>
      </c>
      <c r="M43">
        <v>3</v>
      </c>
      <c r="N43">
        <v>2</v>
      </c>
      <c r="O43">
        <v>11</v>
      </c>
      <c r="P43">
        <v>4</v>
      </c>
      <c r="R43">
        <v>38</v>
      </c>
    </row>
    <row r="44" spans="1:18" x14ac:dyDescent="0.35">
      <c r="A44" s="242" t="s">
        <v>54</v>
      </c>
      <c r="E44">
        <v>1</v>
      </c>
      <c r="F44">
        <v>1</v>
      </c>
      <c r="J44">
        <v>2</v>
      </c>
      <c r="K44">
        <v>2</v>
      </c>
      <c r="L44">
        <v>3</v>
      </c>
      <c r="M44">
        <v>6</v>
      </c>
      <c r="N44">
        <v>7</v>
      </c>
      <c r="O44">
        <v>12</v>
      </c>
      <c r="P44">
        <v>1</v>
      </c>
      <c r="Q44">
        <v>3</v>
      </c>
      <c r="R44">
        <v>38</v>
      </c>
    </row>
    <row r="45" spans="1:18" x14ac:dyDescent="0.35">
      <c r="A45" s="242" t="s">
        <v>242</v>
      </c>
      <c r="L45">
        <v>1</v>
      </c>
      <c r="M45">
        <v>6</v>
      </c>
      <c r="N45">
        <v>2</v>
      </c>
      <c r="O45">
        <v>5</v>
      </c>
      <c r="P45">
        <v>11</v>
      </c>
      <c r="Q45">
        <v>3</v>
      </c>
      <c r="R45">
        <v>28</v>
      </c>
    </row>
    <row r="46" spans="1:18" x14ac:dyDescent="0.35">
      <c r="A46" s="242" t="s">
        <v>70</v>
      </c>
      <c r="M46">
        <v>1</v>
      </c>
      <c r="N46">
        <v>4</v>
      </c>
      <c r="O46">
        <v>2</v>
      </c>
      <c r="P46">
        <v>6</v>
      </c>
      <c r="Q46">
        <v>4</v>
      </c>
      <c r="R46">
        <v>17</v>
      </c>
    </row>
    <row r="47" spans="1:18" x14ac:dyDescent="0.35">
      <c r="A47" s="242" t="s">
        <v>66</v>
      </c>
      <c r="M47">
        <v>2</v>
      </c>
      <c r="N47">
        <v>1</v>
      </c>
      <c r="O47">
        <v>3</v>
      </c>
      <c r="P47">
        <v>7</v>
      </c>
      <c r="Q47">
        <v>1</v>
      </c>
      <c r="R47">
        <v>14</v>
      </c>
    </row>
    <row r="48" spans="1:18" x14ac:dyDescent="0.35">
      <c r="A48" s="242" t="s">
        <v>78</v>
      </c>
      <c r="L48">
        <v>2</v>
      </c>
      <c r="O48">
        <v>8</v>
      </c>
      <c r="P48">
        <v>2</v>
      </c>
      <c r="Q48">
        <v>2</v>
      </c>
      <c r="R48">
        <v>14</v>
      </c>
    </row>
    <row r="49" spans="1:18" x14ac:dyDescent="0.35">
      <c r="A49" s="242" t="s">
        <v>73</v>
      </c>
      <c r="L49">
        <v>2</v>
      </c>
      <c r="M49">
        <v>4</v>
      </c>
      <c r="N49">
        <v>4</v>
      </c>
      <c r="O49">
        <v>1</v>
      </c>
      <c r="P49">
        <v>2</v>
      </c>
      <c r="Q49">
        <v>1</v>
      </c>
      <c r="R49">
        <v>14</v>
      </c>
    </row>
    <row r="50" spans="1:18" x14ac:dyDescent="0.35">
      <c r="A50" s="242" t="s">
        <v>75</v>
      </c>
      <c r="M50">
        <v>3</v>
      </c>
      <c r="N50">
        <v>1</v>
      </c>
      <c r="O50">
        <v>2</v>
      </c>
      <c r="P50">
        <v>4</v>
      </c>
      <c r="Q50">
        <v>3</v>
      </c>
      <c r="R50">
        <v>13</v>
      </c>
    </row>
    <row r="51" spans="1:18" x14ac:dyDescent="0.35">
      <c r="A51" s="242" t="s">
        <v>77</v>
      </c>
      <c r="N51">
        <v>5</v>
      </c>
      <c r="O51">
        <v>2</v>
      </c>
      <c r="P51">
        <v>3</v>
      </c>
      <c r="Q51">
        <v>3</v>
      </c>
      <c r="R51">
        <v>13</v>
      </c>
    </row>
    <row r="52" spans="1:18" x14ac:dyDescent="0.35">
      <c r="A52" s="242" t="s">
        <v>76</v>
      </c>
      <c r="K52">
        <v>1</v>
      </c>
      <c r="L52">
        <v>1</v>
      </c>
      <c r="M52">
        <v>1</v>
      </c>
      <c r="N52">
        <v>1</v>
      </c>
      <c r="P52">
        <v>2</v>
      </c>
      <c r="R52">
        <v>6</v>
      </c>
    </row>
    <row r="53" spans="1:18" x14ac:dyDescent="0.35">
      <c r="A53" s="242" t="s">
        <v>81</v>
      </c>
      <c r="D53" s="327"/>
      <c r="E53" s="327" t="s">
        <v>5</v>
      </c>
      <c r="F53" s="327" t="s">
        <v>6</v>
      </c>
      <c r="G53" s="327" t="s">
        <v>7</v>
      </c>
      <c r="H53" s="327" t="s">
        <v>49</v>
      </c>
      <c r="I53" s="327" t="s">
        <v>18</v>
      </c>
      <c r="L53">
        <v>1</v>
      </c>
      <c r="N53">
        <v>1</v>
      </c>
      <c r="O53">
        <v>2</v>
      </c>
      <c r="P53">
        <v>1</v>
      </c>
      <c r="R53">
        <v>6</v>
      </c>
    </row>
    <row r="54" spans="1:18" x14ac:dyDescent="0.35">
      <c r="A54" s="242" t="s">
        <v>64</v>
      </c>
      <c r="D54" s="328">
        <v>2023</v>
      </c>
      <c r="E54" s="328">
        <v>4095</v>
      </c>
      <c r="F54" s="328">
        <v>966</v>
      </c>
      <c r="G54" s="328">
        <v>175</v>
      </c>
      <c r="H54" s="328">
        <v>934</v>
      </c>
      <c r="I54" s="328">
        <v>6170</v>
      </c>
      <c r="M54">
        <v>3</v>
      </c>
      <c r="Q54">
        <v>2</v>
      </c>
      <c r="R54">
        <v>5</v>
      </c>
    </row>
    <row r="55" spans="1:18" x14ac:dyDescent="0.35">
      <c r="D55" s="328">
        <v>2024</v>
      </c>
      <c r="E55" s="328">
        <v>2866</v>
      </c>
      <c r="F55" s="328">
        <v>946</v>
      </c>
      <c r="G55" s="328">
        <v>221</v>
      </c>
      <c r="H55" s="328">
        <v>999</v>
      </c>
      <c r="I55" s="328">
        <v>5032</v>
      </c>
    </row>
    <row r="56" spans="1:18" x14ac:dyDescent="0.35">
      <c r="D56" s="328">
        <v>2025</v>
      </c>
      <c r="E56" s="328">
        <v>2338</v>
      </c>
      <c r="F56" s="328">
        <v>1092</v>
      </c>
      <c r="G56" s="328">
        <v>768</v>
      </c>
      <c r="H56" s="328">
        <v>1126</v>
      </c>
      <c r="I56" s="328">
        <v>5324</v>
      </c>
    </row>
  </sheetData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A579-E740-4787-BE0F-B6762B2016CF}">
  <dimension ref="B2:AQ15"/>
  <sheetViews>
    <sheetView workbookViewId="0"/>
  </sheetViews>
  <sheetFormatPr baseColWidth="10" defaultRowHeight="14.5" x14ac:dyDescent="0.35"/>
  <cols>
    <col min="2" max="2" width="19.26953125" customWidth="1"/>
  </cols>
  <sheetData>
    <row r="2" spans="2:43" ht="15" thickBot="1" x14ac:dyDescent="0.4"/>
    <row r="3" spans="2:43" ht="28" thickBot="1" x14ac:dyDescent="0.5">
      <c r="B3" s="318" t="s">
        <v>275</v>
      </c>
      <c r="C3" s="313">
        <v>2022</v>
      </c>
      <c r="D3" s="314" t="s">
        <v>199</v>
      </c>
      <c r="E3" s="314" t="s">
        <v>199</v>
      </c>
      <c r="F3" s="314" t="s">
        <v>199</v>
      </c>
      <c r="G3" s="315" t="s">
        <v>199</v>
      </c>
      <c r="H3" s="314">
        <v>2023</v>
      </c>
      <c r="I3" s="314"/>
      <c r="J3" s="314"/>
      <c r="K3" s="314"/>
      <c r="L3" s="314"/>
      <c r="M3" s="314"/>
      <c r="N3" s="314"/>
      <c r="O3" s="314"/>
      <c r="P3" s="314"/>
      <c r="Q3" s="314"/>
      <c r="R3" s="314"/>
      <c r="S3" s="314"/>
      <c r="T3" s="316">
        <v>2024</v>
      </c>
      <c r="U3" s="317"/>
      <c r="V3" s="317"/>
      <c r="W3" s="317"/>
      <c r="X3" s="317"/>
      <c r="Y3" s="317"/>
      <c r="Z3" s="317"/>
      <c r="AA3" s="317"/>
      <c r="AB3" s="317"/>
      <c r="AC3" s="317"/>
      <c r="AD3" s="317"/>
      <c r="AE3" s="317"/>
      <c r="AF3" s="319">
        <v>2025</v>
      </c>
      <c r="AG3" s="320"/>
      <c r="AH3" s="321" t="s">
        <v>199</v>
      </c>
      <c r="AI3" s="322"/>
      <c r="AJ3" s="322"/>
      <c r="AK3" s="322"/>
      <c r="AL3" s="322"/>
      <c r="AM3" s="322"/>
      <c r="AN3" s="322"/>
      <c r="AO3" s="322"/>
      <c r="AP3" s="322"/>
      <c r="AQ3" s="323"/>
    </row>
    <row r="4" spans="2:43" ht="31.5" thickBot="1" x14ac:dyDescent="0.4">
      <c r="B4" s="275" t="s">
        <v>276</v>
      </c>
      <c r="C4" s="276" t="s">
        <v>277</v>
      </c>
      <c r="D4" s="276" t="s">
        <v>278</v>
      </c>
      <c r="E4" s="276" t="s">
        <v>279</v>
      </c>
      <c r="F4" s="276" t="s">
        <v>280</v>
      </c>
      <c r="G4" s="276" t="s">
        <v>281</v>
      </c>
      <c r="H4" s="277" t="s">
        <v>282</v>
      </c>
      <c r="I4" s="277" t="s">
        <v>283</v>
      </c>
      <c r="J4" s="277" t="s">
        <v>284</v>
      </c>
      <c r="K4" s="277" t="s">
        <v>285</v>
      </c>
      <c r="L4" s="277" t="s">
        <v>286</v>
      </c>
      <c r="M4" s="277" t="s">
        <v>287</v>
      </c>
      <c r="N4" s="277" t="s">
        <v>288</v>
      </c>
      <c r="O4" s="277" t="s">
        <v>277</v>
      </c>
      <c r="P4" s="277" t="s">
        <v>278</v>
      </c>
      <c r="Q4" s="277" t="s">
        <v>279</v>
      </c>
      <c r="R4" s="277" t="s">
        <v>280</v>
      </c>
      <c r="S4" s="277" t="s">
        <v>281</v>
      </c>
      <c r="T4" s="278" t="s">
        <v>282</v>
      </c>
      <c r="U4" s="278" t="s">
        <v>283</v>
      </c>
      <c r="V4" s="278" t="s">
        <v>284</v>
      </c>
      <c r="W4" s="278" t="s">
        <v>285</v>
      </c>
      <c r="X4" s="278" t="s">
        <v>286</v>
      </c>
      <c r="Y4" s="278" t="s">
        <v>287</v>
      </c>
      <c r="Z4" s="278" t="s">
        <v>288</v>
      </c>
      <c r="AA4" s="278" t="s">
        <v>277</v>
      </c>
      <c r="AB4" s="278" t="s">
        <v>278</v>
      </c>
      <c r="AC4" s="278" t="s">
        <v>279</v>
      </c>
      <c r="AD4" s="279" t="s">
        <v>280</v>
      </c>
      <c r="AE4" s="280" t="s">
        <v>281</v>
      </c>
      <c r="AF4" s="281" t="s">
        <v>282</v>
      </c>
      <c r="AG4" s="282" t="s">
        <v>283</v>
      </c>
      <c r="AH4" s="282" t="s">
        <v>284</v>
      </c>
      <c r="AI4" s="283" t="s">
        <v>285</v>
      </c>
      <c r="AJ4" s="283" t="s">
        <v>286</v>
      </c>
      <c r="AK4" s="283" t="s">
        <v>287</v>
      </c>
      <c r="AL4" s="283" t="s">
        <v>288</v>
      </c>
      <c r="AM4" s="283" t="s">
        <v>277</v>
      </c>
      <c r="AN4" s="283" t="s">
        <v>278</v>
      </c>
      <c r="AO4" s="283" t="s">
        <v>279</v>
      </c>
      <c r="AP4" s="283" t="s">
        <v>280</v>
      </c>
      <c r="AQ4" s="283" t="s">
        <v>281</v>
      </c>
    </row>
    <row r="5" spans="2:43" ht="31.5" thickBot="1" x14ac:dyDescent="0.4">
      <c r="B5" s="284" t="s">
        <v>52</v>
      </c>
      <c r="C5" s="285">
        <v>401</v>
      </c>
      <c r="D5" s="285">
        <v>363</v>
      </c>
      <c r="E5" s="285">
        <v>383</v>
      </c>
      <c r="F5" s="285">
        <v>371</v>
      </c>
      <c r="G5" s="285">
        <v>324</v>
      </c>
      <c r="H5" s="286">
        <v>311</v>
      </c>
      <c r="I5" s="286">
        <v>310</v>
      </c>
      <c r="J5" s="286">
        <v>401</v>
      </c>
      <c r="K5" s="286">
        <v>419</v>
      </c>
      <c r="L5" s="286">
        <v>415</v>
      </c>
      <c r="M5" s="286" t="s">
        <v>289</v>
      </c>
      <c r="N5" s="286" t="s">
        <v>289</v>
      </c>
      <c r="O5" s="286">
        <v>309</v>
      </c>
      <c r="P5" s="286">
        <v>297</v>
      </c>
      <c r="Q5" s="286">
        <v>209</v>
      </c>
      <c r="R5" s="286">
        <v>188</v>
      </c>
      <c r="S5" s="286">
        <v>242</v>
      </c>
      <c r="T5" s="287">
        <v>285</v>
      </c>
      <c r="U5" s="287">
        <v>264</v>
      </c>
      <c r="V5" s="287">
        <v>236</v>
      </c>
      <c r="W5" s="287">
        <v>256</v>
      </c>
      <c r="X5" s="287" t="s">
        <v>290</v>
      </c>
      <c r="Y5" s="287">
        <v>232</v>
      </c>
      <c r="Z5" s="287">
        <v>251</v>
      </c>
      <c r="AA5" s="287">
        <v>246</v>
      </c>
      <c r="AB5" s="287">
        <v>195</v>
      </c>
      <c r="AC5" s="287">
        <v>207</v>
      </c>
      <c r="AD5" s="288">
        <v>223</v>
      </c>
      <c r="AE5" s="289">
        <v>191</v>
      </c>
      <c r="AF5" s="290">
        <v>178</v>
      </c>
      <c r="AG5" s="290">
        <v>198</v>
      </c>
      <c r="AH5" s="290">
        <v>258</v>
      </c>
      <c r="AI5" s="291">
        <v>253</v>
      </c>
      <c r="AJ5" s="291">
        <v>247</v>
      </c>
      <c r="AK5" s="292">
        <v>223</v>
      </c>
      <c r="AL5" s="292">
        <v>235</v>
      </c>
      <c r="AM5" s="292">
        <v>226</v>
      </c>
      <c r="AN5" s="292">
        <v>213</v>
      </c>
      <c r="AO5" s="292">
        <v>307</v>
      </c>
      <c r="AP5" s="293" t="s">
        <v>199</v>
      </c>
    </row>
    <row r="6" spans="2:43" ht="16" thickBot="1" x14ac:dyDescent="0.4">
      <c r="B6" s="294" t="s">
        <v>55</v>
      </c>
      <c r="C6" s="295">
        <v>18</v>
      </c>
      <c r="D6" s="295">
        <v>19</v>
      </c>
      <c r="E6" s="295">
        <v>19</v>
      </c>
      <c r="F6" s="295">
        <v>19</v>
      </c>
      <c r="G6" s="295">
        <v>19</v>
      </c>
      <c r="H6" s="296">
        <v>15</v>
      </c>
      <c r="I6" s="296" t="s">
        <v>291</v>
      </c>
      <c r="J6" s="296">
        <v>20</v>
      </c>
      <c r="K6" s="296" t="s">
        <v>292</v>
      </c>
      <c r="L6" s="296" t="s">
        <v>293</v>
      </c>
      <c r="M6" s="296" t="s">
        <v>293</v>
      </c>
      <c r="N6" s="296" t="s">
        <v>294</v>
      </c>
      <c r="O6" s="296">
        <v>18</v>
      </c>
      <c r="P6" s="296" t="s">
        <v>295</v>
      </c>
      <c r="Q6" s="296" t="s">
        <v>296</v>
      </c>
      <c r="R6" s="296">
        <v>10</v>
      </c>
      <c r="S6" s="296">
        <v>17</v>
      </c>
      <c r="T6" s="297" t="s">
        <v>297</v>
      </c>
      <c r="U6" s="297" t="s">
        <v>298</v>
      </c>
      <c r="V6" s="297" t="s">
        <v>299</v>
      </c>
      <c r="W6" s="297" t="s">
        <v>300</v>
      </c>
      <c r="X6" s="297">
        <v>19</v>
      </c>
      <c r="Y6" s="297">
        <v>22</v>
      </c>
      <c r="Z6" s="297" t="s">
        <v>301</v>
      </c>
      <c r="AA6" s="297" t="s">
        <v>302</v>
      </c>
      <c r="AB6" s="297" t="s">
        <v>303</v>
      </c>
      <c r="AC6" s="297" t="s">
        <v>304</v>
      </c>
      <c r="AD6" s="297" t="s">
        <v>305</v>
      </c>
      <c r="AE6" s="298" t="s">
        <v>306</v>
      </c>
      <c r="AF6" s="299" t="s">
        <v>304</v>
      </c>
      <c r="AG6" s="299" t="s">
        <v>307</v>
      </c>
      <c r="AH6" s="300" t="s">
        <v>308</v>
      </c>
      <c r="AI6" s="150"/>
      <c r="AJ6" s="150"/>
      <c r="AK6" s="150"/>
      <c r="AL6" s="150"/>
      <c r="AM6" s="150"/>
      <c r="AN6" s="150"/>
      <c r="AO6" s="301" t="s">
        <v>56</v>
      </c>
      <c r="AP6" s="150"/>
    </row>
    <row r="7" spans="2:43" ht="31.5" thickBot="1" x14ac:dyDescent="0.4">
      <c r="B7" s="284" t="s">
        <v>59</v>
      </c>
      <c r="C7" s="302">
        <v>22</v>
      </c>
      <c r="D7" s="302">
        <v>19</v>
      </c>
      <c r="E7" s="302">
        <v>20</v>
      </c>
      <c r="F7" s="302">
        <v>20</v>
      </c>
      <c r="G7" s="302">
        <v>17</v>
      </c>
      <c r="H7" s="303" t="s">
        <v>293</v>
      </c>
      <c r="I7" s="303" t="s">
        <v>309</v>
      </c>
      <c r="J7" s="303">
        <v>20</v>
      </c>
      <c r="K7" s="303" t="s">
        <v>310</v>
      </c>
      <c r="L7" s="303" t="s">
        <v>311</v>
      </c>
      <c r="M7" s="303">
        <v>18</v>
      </c>
      <c r="N7" s="303">
        <v>18</v>
      </c>
      <c r="O7" s="303">
        <v>17</v>
      </c>
      <c r="P7" s="303">
        <v>16</v>
      </c>
      <c r="Q7" s="303" t="s">
        <v>312</v>
      </c>
      <c r="R7" s="303" t="s">
        <v>313</v>
      </c>
      <c r="S7" s="303" t="s">
        <v>314</v>
      </c>
      <c r="T7" s="304" t="s">
        <v>315</v>
      </c>
      <c r="U7" s="304">
        <v>15</v>
      </c>
      <c r="V7" s="304" t="s">
        <v>316</v>
      </c>
      <c r="W7" s="304" t="s">
        <v>317</v>
      </c>
      <c r="X7" s="304" t="s">
        <v>318</v>
      </c>
      <c r="Y7" s="304" t="s">
        <v>319</v>
      </c>
      <c r="Z7" s="304" t="s">
        <v>320</v>
      </c>
      <c r="AA7" s="304" t="s">
        <v>321</v>
      </c>
      <c r="AB7" s="304" t="s">
        <v>322</v>
      </c>
      <c r="AC7" s="304" t="s">
        <v>323</v>
      </c>
      <c r="AD7" s="304" t="s">
        <v>324</v>
      </c>
      <c r="AE7" s="305" t="s">
        <v>325</v>
      </c>
      <c r="AF7" s="306" t="s">
        <v>326</v>
      </c>
      <c r="AG7" s="307" t="s">
        <v>327</v>
      </c>
      <c r="AH7" s="307" t="s">
        <v>328</v>
      </c>
      <c r="AI7" s="293" t="s">
        <v>199</v>
      </c>
      <c r="AJ7" s="293" t="s">
        <v>199</v>
      </c>
      <c r="AK7" s="293" t="s">
        <v>199</v>
      </c>
      <c r="AL7" s="293" t="s">
        <v>199</v>
      </c>
      <c r="AM7" s="293" t="s">
        <v>199</v>
      </c>
      <c r="AN7" s="293" t="s">
        <v>199</v>
      </c>
      <c r="AO7" s="308" t="s">
        <v>60</v>
      </c>
      <c r="AP7" s="293" t="s">
        <v>199</v>
      </c>
    </row>
    <row r="8" spans="2:43" ht="36" customHeight="1" thickBot="1" x14ac:dyDescent="0.4">
      <c r="B8" s="275" t="s">
        <v>329</v>
      </c>
      <c r="C8" s="276" t="s">
        <v>277</v>
      </c>
      <c r="D8" s="276" t="s">
        <v>278</v>
      </c>
      <c r="E8" s="276" t="s">
        <v>279</v>
      </c>
      <c r="F8" s="276" t="s">
        <v>280</v>
      </c>
      <c r="G8" s="276" t="s">
        <v>281</v>
      </c>
      <c r="H8" s="277" t="s">
        <v>282</v>
      </c>
      <c r="I8" s="277" t="s">
        <v>283</v>
      </c>
      <c r="J8" s="277" t="s">
        <v>284</v>
      </c>
      <c r="K8" s="277" t="s">
        <v>285</v>
      </c>
      <c r="L8" s="277" t="s">
        <v>286</v>
      </c>
      <c r="M8" s="277" t="s">
        <v>287</v>
      </c>
      <c r="N8" s="277" t="s">
        <v>288</v>
      </c>
      <c r="O8" s="277" t="s">
        <v>277</v>
      </c>
      <c r="P8" s="277" t="s">
        <v>278</v>
      </c>
      <c r="Q8" s="277" t="s">
        <v>279</v>
      </c>
      <c r="R8" s="277" t="s">
        <v>280</v>
      </c>
      <c r="S8" s="277" t="s">
        <v>281</v>
      </c>
      <c r="T8" s="278" t="s">
        <v>282</v>
      </c>
      <c r="U8" s="278" t="s">
        <v>283</v>
      </c>
      <c r="V8" s="278" t="s">
        <v>284</v>
      </c>
      <c r="W8" s="278" t="s">
        <v>285</v>
      </c>
      <c r="X8" s="278" t="s">
        <v>286</v>
      </c>
      <c r="Y8" s="278" t="s">
        <v>287</v>
      </c>
      <c r="Z8" s="309" t="s">
        <v>288</v>
      </c>
      <c r="AA8" s="278" t="s">
        <v>277</v>
      </c>
      <c r="AB8" s="278" t="s">
        <v>278</v>
      </c>
      <c r="AC8" s="278" t="s">
        <v>279</v>
      </c>
      <c r="AD8" s="279" t="s">
        <v>280</v>
      </c>
      <c r="AE8" s="280" t="s">
        <v>281</v>
      </c>
      <c r="AF8" s="283" t="s">
        <v>282</v>
      </c>
      <c r="AG8" s="283" t="s">
        <v>283</v>
      </c>
      <c r="AH8" s="283" t="s">
        <v>284</v>
      </c>
      <c r="AI8" s="283" t="s">
        <v>285</v>
      </c>
      <c r="AJ8" s="283" t="s">
        <v>286</v>
      </c>
      <c r="AK8" s="283" t="s">
        <v>287</v>
      </c>
      <c r="AL8" s="283" t="s">
        <v>288</v>
      </c>
      <c r="AM8" s="283" t="s">
        <v>277</v>
      </c>
      <c r="AN8" s="283" t="s">
        <v>278</v>
      </c>
      <c r="AO8" s="283" t="s">
        <v>279</v>
      </c>
      <c r="AP8" s="283" t="s">
        <v>280</v>
      </c>
    </row>
    <row r="9" spans="2:43" ht="31.5" thickBot="1" x14ac:dyDescent="0.4">
      <c r="B9" s="284" t="s">
        <v>52</v>
      </c>
      <c r="C9" s="285">
        <v>54</v>
      </c>
      <c r="D9" s="285">
        <v>99</v>
      </c>
      <c r="E9" s="285">
        <v>108</v>
      </c>
      <c r="F9" s="285">
        <v>139</v>
      </c>
      <c r="G9" s="285">
        <v>121</v>
      </c>
      <c r="H9" s="286">
        <v>113</v>
      </c>
      <c r="I9" s="286">
        <v>111</v>
      </c>
      <c r="J9" s="286">
        <v>107</v>
      </c>
      <c r="K9" s="286">
        <v>109</v>
      </c>
      <c r="L9" s="286">
        <v>107</v>
      </c>
      <c r="M9" s="286" t="s">
        <v>330</v>
      </c>
      <c r="N9" s="286">
        <v>99</v>
      </c>
      <c r="O9" s="286">
        <v>108</v>
      </c>
      <c r="P9" s="286">
        <v>105</v>
      </c>
      <c r="Q9" s="286">
        <v>76</v>
      </c>
      <c r="R9" s="286">
        <v>83</v>
      </c>
      <c r="S9" s="286">
        <v>81</v>
      </c>
      <c r="T9" s="287">
        <v>79</v>
      </c>
      <c r="U9" s="287">
        <v>83</v>
      </c>
      <c r="V9" s="287" t="s">
        <v>331</v>
      </c>
      <c r="W9" s="287">
        <v>89</v>
      </c>
      <c r="X9" s="287" t="s">
        <v>332</v>
      </c>
      <c r="Y9" s="287">
        <v>111</v>
      </c>
      <c r="Z9" s="287">
        <v>62</v>
      </c>
      <c r="AA9" s="287">
        <v>91</v>
      </c>
      <c r="AB9" s="287">
        <v>110</v>
      </c>
      <c r="AC9" s="287">
        <v>102</v>
      </c>
      <c r="AD9" s="288">
        <v>106</v>
      </c>
      <c r="AE9" s="289">
        <v>113</v>
      </c>
      <c r="AF9" s="290">
        <v>86</v>
      </c>
      <c r="AG9" s="290">
        <v>95</v>
      </c>
      <c r="AH9" s="290">
        <v>111</v>
      </c>
      <c r="AI9" s="291">
        <v>107</v>
      </c>
      <c r="AJ9" s="291">
        <v>108</v>
      </c>
      <c r="AK9" s="292">
        <v>146</v>
      </c>
      <c r="AL9" s="292">
        <v>139</v>
      </c>
      <c r="AM9" s="292">
        <v>100</v>
      </c>
      <c r="AN9" s="292">
        <v>80</v>
      </c>
      <c r="AO9" s="292">
        <v>120</v>
      </c>
      <c r="AP9" s="293" t="s">
        <v>199</v>
      </c>
    </row>
    <row r="10" spans="2:43" ht="16" thickBot="1" x14ac:dyDescent="0.4">
      <c r="B10" s="294" t="s">
        <v>55</v>
      </c>
      <c r="C10" s="295">
        <v>12</v>
      </c>
      <c r="D10" s="295">
        <v>18</v>
      </c>
      <c r="E10" s="295">
        <v>15</v>
      </c>
      <c r="F10" s="295">
        <v>16</v>
      </c>
      <c r="G10" s="295">
        <v>12</v>
      </c>
      <c r="H10" s="296">
        <v>13</v>
      </c>
      <c r="I10" s="296" t="s">
        <v>333</v>
      </c>
      <c r="J10" s="296">
        <v>11</v>
      </c>
      <c r="K10" s="296">
        <v>12</v>
      </c>
      <c r="L10" s="296" t="s">
        <v>334</v>
      </c>
      <c r="M10" s="296" t="s">
        <v>335</v>
      </c>
      <c r="N10" s="296" t="s">
        <v>336</v>
      </c>
      <c r="O10" s="296" t="s">
        <v>337</v>
      </c>
      <c r="P10" s="296">
        <v>10</v>
      </c>
      <c r="Q10" s="296" t="s">
        <v>338</v>
      </c>
      <c r="R10" s="296" t="s">
        <v>339</v>
      </c>
      <c r="S10" s="296" t="s">
        <v>340</v>
      </c>
      <c r="T10" s="297" t="s">
        <v>341</v>
      </c>
      <c r="U10" s="297" t="s">
        <v>342</v>
      </c>
      <c r="V10" s="297" t="s">
        <v>343</v>
      </c>
      <c r="W10" s="297" t="s">
        <v>340</v>
      </c>
      <c r="X10" s="297" t="s">
        <v>344</v>
      </c>
      <c r="Y10" s="297" t="s">
        <v>345</v>
      </c>
      <c r="Z10" s="297">
        <v>12</v>
      </c>
      <c r="AA10" s="297" t="s">
        <v>346</v>
      </c>
      <c r="AB10" s="297" t="s">
        <v>345</v>
      </c>
      <c r="AC10" s="297" t="s">
        <v>296</v>
      </c>
      <c r="AD10" s="297" t="s">
        <v>347</v>
      </c>
      <c r="AE10" s="298" t="s">
        <v>348</v>
      </c>
      <c r="AF10" s="299" t="s">
        <v>339</v>
      </c>
      <c r="AG10" s="300" t="s">
        <v>346</v>
      </c>
      <c r="AH10" s="300" t="s">
        <v>349</v>
      </c>
      <c r="AI10" s="150"/>
      <c r="AJ10" s="150"/>
      <c r="AK10" s="150"/>
      <c r="AL10" s="150"/>
      <c r="AM10" s="150"/>
      <c r="AN10" s="150"/>
      <c r="AO10" s="301" t="s">
        <v>350</v>
      </c>
      <c r="AP10" s="150"/>
    </row>
    <row r="11" spans="2:43" ht="31.5" thickBot="1" x14ac:dyDescent="0.4">
      <c r="B11" s="284" t="s">
        <v>59</v>
      </c>
      <c r="C11" s="302" t="s">
        <v>351</v>
      </c>
      <c r="D11" s="302" t="s">
        <v>105</v>
      </c>
      <c r="E11" s="302" t="s">
        <v>352</v>
      </c>
      <c r="F11" s="302" t="s">
        <v>341</v>
      </c>
      <c r="G11" s="302">
        <v>10</v>
      </c>
      <c r="H11" s="303" t="s">
        <v>353</v>
      </c>
      <c r="I11" s="303" t="s">
        <v>354</v>
      </c>
      <c r="J11" s="303" t="s">
        <v>355</v>
      </c>
      <c r="K11" s="303" t="s">
        <v>356</v>
      </c>
      <c r="L11" s="303" t="s">
        <v>357</v>
      </c>
      <c r="M11" s="303" t="s">
        <v>358</v>
      </c>
      <c r="N11" s="303" t="s">
        <v>356</v>
      </c>
      <c r="O11" s="303">
        <v>10</v>
      </c>
      <c r="P11" s="303" t="s">
        <v>345</v>
      </c>
      <c r="Q11" s="303" t="s">
        <v>359</v>
      </c>
      <c r="R11" s="303" t="s">
        <v>360</v>
      </c>
      <c r="S11" s="303" t="s">
        <v>361</v>
      </c>
      <c r="T11" s="304" t="s">
        <v>356</v>
      </c>
      <c r="U11" s="304" t="s">
        <v>345</v>
      </c>
      <c r="V11" s="304" t="s">
        <v>362</v>
      </c>
      <c r="W11" s="304" t="s">
        <v>363</v>
      </c>
      <c r="X11" s="304" t="s">
        <v>364</v>
      </c>
      <c r="Y11" s="304" t="s">
        <v>365</v>
      </c>
      <c r="Z11" s="304" t="s">
        <v>366</v>
      </c>
      <c r="AA11" s="304" t="s">
        <v>367</v>
      </c>
      <c r="AB11" s="304" t="s">
        <v>368</v>
      </c>
      <c r="AC11" s="304" t="s">
        <v>296</v>
      </c>
      <c r="AD11" s="304" t="s">
        <v>369</v>
      </c>
      <c r="AE11" s="305">
        <v>10</v>
      </c>
      <c r="AF11" s="306" t="s">
        <v>370</v>
      </c>
      <c r="AG11" s="307" t="s">
        <v>371</v>
      </c>
      <c r="AH11" s="307" t="s">
        <v>372</v>
      </c>
      <c r="AI11" s="293" t="s">
        <v>199</v>
      </c>
      <c r="AJ11" s="293" t="s">
        <v>199</v>
      </c>
      <c r="AK11" s="293" t="s">
        <v>199</v>
      </c>
      <c r="AL11" s="293" t="s">
        <v>199</v>
      </c>
      <c r="AM11" s="293" t="s">
        <v>199</v>
      </c>
      <c r="AN11" s="293" t="s">
        <v>199</v>
      </c>
      <c r="AO11" s="308" t="s">
        <v>373</v>
      </c>
      <c r="AP11" s="293" t="s">
        <v>199</v>
      </c>
    </row>
    <row r="12" spans="2:43" ht="31.5" thickBot="1" x14ac:dyDescent="0.4">
      <c r="B12" s="275" t="s">
        <v>374</v>
      </c>
      <c r="C12" s="276" t="s">
        <v>277</v>
      </c>
      <c r="D12" s="276" t="s">
        <v>278</v>
      </c>
      <c r="E12" s="276" t="s">
        <v>279</v>
      </c>
      <c r="F12" s="276" t="s">
        <v>280</v>
      </c>
      <c r="G12" s="276" t="s">
        <v>281</v>
      </c>
      <c r="H12" s="277" t="s">
        <v>282</v>
      </c>
      <c r="I12" s="277" t="s">
        <v>283</v>
      </c>
      <c r="J12" s="277" t="s">
        <v>284</v>
      </c>
      <c r="K12" s="277" t="s">
        <v>285</v>
      </c>
      <c r="L12" s="277" t="s">
        <v>286</v>
      </c>
      <c r="M12" s="277" t="s">
        <v>287</v>
      </c>
      <c r="N12" s="277" t="s">
        <v>288</v>
      </c>
      <c r="O12" s="277" t="s">
        <v>277</v>
      </c>
      <c r="P12" s="277" t="s">
        <v>278</v>
      </c>
      <c r="Q12" s="277" t="s">
        <v>279</v>
      </c>
      <c r="R12" s="277" t="s">
        <v>280</v>
      </c>
      <c r="S12" s="277" t="s">
        <v>281</v>
      </c>
      <c r="T12" s="278" t="s">
        <v>282</v>
      </c>
      <c r="U12" s="278" t="s">
        <v>283</v>
      </c>
      <c r="V12" s="278" t="s">
        <v>284</v>
      </c>
      <c r="W12" s="278" t="s">
        <v>285</v>
      </c>
      <c r="X12" s="278" t="s">
        <v>286</v>
      </c>
      <c r="Y12" s="278" t="s">
        <v>287</v>
      </c>
      <c r="Z12" s="309" t="s">
        <v>288</v>
      </c>
      <c r="AA12" s="278" t="s">
        <v>277</v>
      </c>
      <c r="AB12" s="278" t="s">
        <v>278</v>
      </c>
      <c r="AC12" s="278" t="s">
        <v>279</v>
      </c>
      <c r="AD12" s="279" t="s">
        <v>280</v>
      </c>
      <c r="AE12" s="280" t="s">
        <v>281</v>
      </c>
      <c r="AF12" s="283" t="s">
        <v>282</v>
      </c>
      <c r="AG12" s="283" t="s">
        <v>283</v>
      </c>
      <c r="AH12" s="283" t="s">
        <v>284</v>
      </c>
      <c r="AI12" s="283" t="s">
        <v>375</v>
      </c>
      <c r="AJ12" s="283" t="s">
        <v>286</v>
      </c>
      <c r="AK12" s="283" t="s">
        <v>287</v>
      </c>
      <c r="AL12" s="283" t="s">
        <v>288</v>
      </c>
      <c r="AM12" s="283" t="s">
        <v>277</v>
      </c>
      <c r="AN12" s="283" t="s">
        <v>278</v>
      </c>
      <c r="AO12" s="283" t="s">
        <v>279</v>
      </c>
      <c r="AP12" s="283" t="s">
        <v>280</v>
      </c>
    </row>
    <row r="13" spans="2:43" ht="31.5" thickBot="1" x14ac:dyDescent="0.4">
      <c r="B13" s="284" t="s">
        <v>52</v>
      </c>
      <c r="C13" s="285">
        <v>22</v>
      </c>
      <c r="D13" s="285">
        <v>25</v>
      </c>
      <c r="E13" s="285">
        <v>48</v>
      </c>
      <c r="F13" s="285">
        <v>59</v>
      </c>
      <c r="G13" s="285">
        <v>66</v>
      </c>
      <c r="H13" s="286">
        <v>54</v>
      </c>
      <c r="I13" s="286">
        <v>55</v>
      </c>
      <c r="J13" s="286">
        <v>29</v>
      </c>
      <c r="K13" s="286">
        <v>38</v>
      </c>
      <c r="L13" s="286">
        <v>37</v>
      </c>
      <c r="M13" s="286">
        <v>38</v>
      </c>
      <c r="N13" s="286">
        <v>25</v>
      </c>
      <c r="O13" s="286" t="s">
        <v>376</v>
      </c>
      <c r="P13" s="286">
        <v>16</v>
      </c>
      <c r="Q13" s="286">
        <v>17</v>
      </c>
      <c r="R13" s="286">
        <v>17</v>
      </c>
      <c r="S13" s="286">
        <v>19</v>
      </c>
      <c r="T13" s="287">
        <v>19</v>
      </c>
      <c r="U13" s="287">
        <v>19</v>
      </c>
      <c r="V13" s="287">
        <v>21</v>
      </c>
      <c r="W13" s="287" t="s">
        <v>377</v>
      </c>
      <c r="X13" s="287" t="s">
        <v>378</v>
      </c>
      <c r="Y13" s="287" t="s">
        <v>379</v>
      </c>
      <c r="Z13" s="287">
        <v>23</v>
      </c>
      <c r="AA13" s="287" t="s">
        <v>380</v>
      </c>
      <c r="AB13" s="287">
        <v>30</v>
      </c>
      <c r="AC13" s="287">
        <v>28</v>
      </c>
      <c r="AD13" s="288">
        <v>26</v>
      </c>
      <c r="AE13" s="289">
        <v>27</v>
      </c>
      <c r="AF13" s="290">
        <v>58</v>
      </c>
      <c r="AG13" s="290">
        <v>28</v>
      </c>
      <c r="AH13" s="290">
        <v>423</v>
      </c>
      <c r="AI13" s="291">
        <v>17</v>
      </c>
      <c r="AJ13" s="291">
        <v>22</v>
      </c>
      <c r="AK13" s="292">
        <v>81</v>
      </c>
      <c r="AL13" s="292">
        <v>42</v>
      </c>
      <c r="AM13" s="292">
        <v>21</v>
      </c>
      <c r="AN13" s="292">
        <v>26</v>
      </c>
      <c r="AO13" s="292">
        <v>38</v>
      </c>
      <c r="AP13" s="293" t="s">
        <v>199</v>
      </c>
    </row>
    <row r="14" spans="2:43" ht="16" thickBot="1" x14ac:dyDescent="0.4">
      <c r="B14" s="294" t="s">
        <v>55</v>
      </c>
      <c r="C14" s="295">
        <v>10</v>
      </c>
      <c r="D14" s="295">
        <v>10</v>
      </c>
      <c r="E14" s="295">
        <v>9</v>
      </c>
      <c r="F14" s="295">
        <v>11</v>
      </c>
      <c r="G14" s="295">
        <v>11</v>
      </c>
      <c r="H14" s="296">
        <v>10</v>
      </c>
      <c r="I14" s="296">
        <v>10</v>
      </c>
      <c r="J14" s="296">
        <v>8</v>
      </c>
      <c r="K14" s="296">
        <v>8</v>
      </c>
      <c r="L14" s="296">
        <v>8</v>
      </c>
      <c r="M14" s="296" t="s">
        <v>381</v>
      </c>
      <c r="N14" s="296">
        <v>7</v>
      </c>
      <c r="O14" s="296" t="s">
        <v>382</v>
      </c>
      <c r="P14" s="296" t="s">
        <v>383</v>
      </c>
      <c r="Q14" s="296" t="s">
        <v>384</v>
      </c>
      <c r="R14" s="296" t="s">
        <v>385</v>
      </c>
      <c r="S14" s="296" t="s">
        <v>386</v>
      </c>
      <c r="T14" s="297" t="s">
        <v>387</v>
      </c>
      <c r="U14" s="297" t="s">
        <v>388</v>
      </c>
      <c r="V14" s="297" t="s">
        <v>389</v>
      </c>
      <c r="W14" s="297" t="s">
        <v>390</v>
      </c>
      <c r="X14" s="297" t="s">
        <v>391</v>
      </c>
      <c r="Y14" s="297" t="s">
        <v>392</v>
      </c>
      <c r="Z14" s="297" t="s">
        <v>393</v>
      </c>
      <c r="AA14" s="297" t="s">
        <v>394</v>
      </c>
      <c r="AB14" s="297" t="s">
        <v>393</v>
      </c>
      <c r="AC14" s="297">
        <v>5</v>
      </c>
      <c r="AD14" s="297" t="s">
        <v>369</v>
      </c>
      <c r="AE14" s="298" t="s">
        <v>395</v>
      </c>
      <c r="AF14" s="299" t="s">
        <v>396</v>
      </c>
      <c r="AG14" s="300" t="s">
        <v>396</v>
      </c>
      <c r="AH14" s="310">
        <v>4429</v>
      </c>
      <c r="AI14" s="150"/>
      <c r="AJ14" s="150"/>
      <c r="AK14" s="150"/>
      <c r="AL14" s="150"/>
      <c r="AM14" s="150"/>
      <c r="AN14" s="150"/>
      <c r="AO14" s="311" t="s">
        <v>397</v>
      </c>
      <c r="AP14" s="150"/>
    </row>
    <row r="15" spans="2:43" ht="31.5" thickBot="1" x14ac:dyDescent="0.4">
      <c r="B15" s="312" t="s">
        <v>59</v>
      </c>
      <c r="C15" s="302" t="s">
        <v>398</v>
      </c>
      <c r="D15" s="302" t="s">
        <v>399</v>
      </c>
      <c r="E15" s="302" t="s">
        <v>400</v>
      </c>
      <c r="F15" s="302" t="s">
        <v>401</v>
      </c>
      <c r="G15" s="302">
        <v>6</v>
      </c>
      <c r="H15" s="303" t="s">
        <v>401</v>
      </c>
      <c r="I15" s="303" t="s">
        <v>105</v>
      </c>
      <c r="J15" s="303" t="s">
        <v>402</v>
      </c>
      <c r="K15" s="303" t="s">
        <v>403</v>
      </c>
      <c r="L15" s="303" t="s">
        <v>404</v>
      </c>
      <c r="M15" s="303" t="s">
        <v>405</v>
      </c>
      <c r="N15" s="303" t="s">
        <v>406</v>
      </c>
      <c r="O15" s="303" t="s">
        <v>407</v>
      </c>
      <c r="P15" s="303" t="s">
        <v>408</v>
      </c>
      <c r="Q15" s="303" t="s">
        <v>409</v>
      </c>
      <c r="R15" s="303">
        <v>5</v>
      </c>
      <c r="S15" s="303" t="s">
        <v>410</v>
      </c>
      <c r="T15" s="304" t="s">
        <v>411</v>
      </c>
      <c r="U15" s="304" t="s">
        <v>412</v>
      </c>
      <c r="V15" s="304" t="s">
        <v>413</v>
      </c>
      <c r="W15" s="304" t="s">
        <v>414</v>
      </c>
      <c r="X15" s="304" t="s">
        <v>415</v>
      </c>
      <c r="Y15" s="304" t="s">
        <v>416</v>
      </c>
      <c r="Z15" s="304" t="s">
        <v>417</v>
      </c>
      <c r="AA15" s="304" t="s">
        <v>418</v>
      </c>
      <c r="AB15" s="304" t="s">
        <v>419</v>
      </c>
      <c r="AC15" s="304" t="s">
        <v>420</v>
      </c>
      <c r="AD15" s="304" t="s">
        <v>421</v>
      </c>
      <c r="AE15" s="305" t="s">
        <v>422</v>
      </c>
      <c r="AF15" s="306" t="s">
        <v>333</v>
      </c>
      <c r="AG15" s="307" t="s">
        <v>423</v>
      </c>
      <c r="AH15" s="307" t="s">
        <v>424</v>
      </c>
      <c r="AI15" s="293" t="s">
        <v>199</v>
      </c>
      <c r="AJ15" s="293" t="s">
        <v>199</v>
      </c>
      <c r="AK15" s="293" t="s">
        <v>199</v>
      </c>
      <c r="AL15" s="293" t="s">
        <v>199</v>
      </c>
      <c r="AM15" s="293" t="s">
        <v>199</v>
      </c>
      <c r="AN15" s="293" t="s">
        <v>199</v>
      </c>
      <c r="AO15" s="308" t="s">
        <v>425</v>
      </c>
      <c r="AP15" s="293" t="s">
        <v>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9a16e059ade068e5420ebfe45b37d9e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ba29c0a8573117fd5582f7bc3b7130b7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4EB7FA-CFB8-4830-9432-E7C606527A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95172-acc8-41fc-abdb-af5ed44f61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858AEC-F1AD-4D26-86F9-F9C1A74AAE7E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  <ds:schemaRef ds:uri="c4795172-acc8-41fc-abdb-af5ed44f61af"/>
  </ds:schemaRefs>
</ds:datastoreItem>
</file>

<file path=customXml/itemProps3.xml><?xml version="1.0" encoding="utf-8"?>
<ds:datastoreItem xmlns:ds="http://schemas.openxmlformats.org/officeDocument/2006/customXml" ds:itemID="{D5B830D8-62A0-47CE-8C06-2E280D1114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GAFA</vt:lpstr>
      <vt:lpstr>Producción</vt:lpstr>
      <vt:lpstr>Ingresado</vt:lpstr>
      <vt:lpstr>Ingresado x Por dcto </vt:lpstr>
      <vt:lpstr>Pendientes</vt:lpstr>
      <vt:lpstr>Productividad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Cortez Quispe Linda</cp:lastModifiedBy>
  <cp:revision/>
  <dcterms:created xsi:type="dcterms:W3CDTF">2024-01-03T15:06:50Z</dcterms:created>
  <dcterms:modified xsi:type="dcterms:W3CDTF">2025-11-26T15:16:48Z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