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 percentiles" sheetId="1" r:id="rId4"/>
  </sheets>
  <definedNames/>
  <calcPr/>
</workbook>
</file>

<file path=xl/sharedStrings.xml><?xml version="1.0" encoding="utf-8"?>
<sst xmlns="http://schemas.openxmlformats.org/spreadsheetml/2006/main" count="30" uniqueCount="30">
  <si>
    <t>Weight percentiles calculator</t>
  </si>
  <si>
    <r>
      <rPr>
        <rFont val="Arial"/>
        <color theme="1"/>
        <sz val="10.0"/>
      </rPr>
      <t xml:space="preserve">In order to obtain local percentiles, enter in the </t>
    </r>
    <r>
      <rPr>
        <rFont val="Arial"/>
        <b/>
        <color theme="1"/>
        <sz val="10.0"/>
      </rPr>
      <t>yellow field</t>
    </r>
    <r>
      <rPr>
        <rFont val="Arial"/>
        <color theme="1"/>
        <sz val="10.0"/>
      </rPr>
      <t xml:space="preserve"> below the mean birthweight at 40 weeks </t>
    </r>
  </si>
  <si>
    <t xml:space="preserve">observed in your sample. For determining the mean birthweight use at least 100 deliveries at 40 weeks  </t>
  </si>
  <si>
    <t>(40+0 to 40+6) and with no risk factors for having small for gestational age infants.</t>
  </si>
  <si>
    <t xml:space="preserve">Optionally, enter the standard deviation of your sample's mean birthweight in the light green field below. </t>
  </si>
  <si>
    <t>Mean birthweigh at 40 weeks  =</t>
  </si>
  <si>
    <t>g</t>
  </si>
  <si>
    <t>Standard deviation of birthweight,</t>
  </si>
  <si>
    <t xml:space="preserve">expressed as a percentage of </t>
  </si>
  <si>
    <t>mean birthweight*</t>
  </si>
  <si>
    <t>%</t>
  </si>
  <si>
    <t>Weight percentiles for the local population</t>
  </si>
  <si>
    <t>Gestational age</t>
  </si>
  <si>
    <t>Percentile</t>
  </si>
  <si>
    <t>99th</t>
  </si>
  <si>
    <t>97th</t>
  </si>
  <si>
    <t>95th</t>
  </si>
  <si>
    <t>90th</t>
  </si>
  <si>
    <t>75th</t>
  </si>
  <si>
    <t>mean</t>
  </si>
  <si>
    <t>25th</t>
  </si>
  <si>
    <t>10th</t>
  </si>
  <si>
    <t>5th</t>
  </si>
  <si>
    <t>3rd</t>
  </si>
  <si>
    <t>1st</t>
  </si>
  <si>
    <t>Z-Scores for percentiles of</t>
  </si>
  <si>
    <t>Local Parameters</t>
  </si>
  <si>
    <t xml:space="preserve"> normal distribution</t>
  </si>
  <si>
    <t>* This standard deviation reflects some uncertainty in estimation of gestational age. Especially studies with accurate pregnancy dating should use their own estimates.</t>
  </si>
  <si>
    <t>This program is based on fetal weight equation proposed by Hadlock et al. [Hadlock FP, Harrist RB, Martinez-Poyer J. In utero analysis of fetal growth: a sonographic weight standard. /Radiology/ 1991;181(1):129-33.] and adapts the customization proposed by Gardosi et al. [Gardosi J, Chang A, Kalyan B, Sahota D, Symonds EM. Customised antenatal growth charts. /Lancet/ 1992;339(8788):283-7].  Technical details are described in the Appendix to Mikolajczyk, Zhang, Betran, Souza, Mori, Gülmezoglu, Merialdi. A Global Reference for Fetal/Birth Weight Percentiles /Lancet/2011. The standard deviation of birthweight originally presented in the light green field above is derived from the 2004-2008 WHO Global Survey on Maternal and Perinatal Health.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</si>
</sst>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b/>
      <sz val="26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9.0"/>
      <color theme="1"/>
      <name val="Arial"/>
    </font>
    <font>
      <sz val="10.0"/>
      <color rgb="FFFFFFFF"/>
      <name val="Arial"/>
    </font>
    <font>
      <sz val="10.0"/>
      <color rgb="FFC0C0C0"/>
      <name val="Arial"/>
    </font>
    <font>
      <b/>
      <sz val="10.0"/>
      <color rgb="FFC0C0C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FF9900"/>
        <bgColor rgb="FFFF9900"/>
      </patternFill>
    </fill>
    <fill>
      <patternFill patternType="solid">
        <fgColor rgb="FFFFCC00"/>
        <bgColor rgb="FFFFCC00"/>
      </patternFill>
    </fill>
  </fills>
  <borders count="2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horizontal="righ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4" fillId="2" fontId="3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shrinkToFit="0" vertical="bottom" wrapText="0"/>
    </xf>
    <xf borderId="5" fillId="3" fontId="4" numFmtId="0" xfId="0" applyAlignment="1" applyBorder="1" applyFill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5" fillId="4" fontId="4" numFmtId="164" xfId="0" applyAlignment="1" applyBorder="1" applyFill="1" applyFont="1" applyNumberFormat="1">
      <alignment shrinkToFit="0" vertical="bottom" wrapText="1"/>
    </xf>
    <xf borderId="4" fillId="2" fontId="4" numFmtId="164" xfId="0" applyAlignment="1" applyBorder="1" applyFont="1" applyNumberFormat="1">
      <alignment shrinkToFit="0" vertical="bottom" wrapText="1"/>
    </xf>
    <xf borderId="6" fillId="5" fontId="4" numFmtId="0" xfId="0" applyAlignment="1" applyBorder="1" applyFill="1" applyFont="1">
      <alignment horizontal="center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6" fontId="4" numFmtId="0" xfId="0" applyAlignment="1" applyBorder="1" applyFill="1" applyFont="1">
      <alignment horizontal="center" shrinkToFit="0" vertical="bottom" wrapText="0"/>
    </xf>
    <xf borderId="10" fillId="7" fontId="4" numFmtId="0" xfId="0" applyAlignment="1" applyBorder="1" applyFill="1" applyFont="1">
      <alignment horizontal="center" shrinkToFit="0" vertical="bottom" wrapText="0"/>
    </xf>
    <xf borderId="10" fillId="7" fontId="4" numFmtId="0" xfId="0" applyAlignment="1" applyBorder="1" applyFont="1">
      <alignment shrinkToFit="0" vertical="bottom" wrapText="0"/>
    </xf>
    <xf borderId="11" fillId="7" fontId="4" numFmtId="0" xfId="0" applyAlignment="1" applyBorder="1" applyFont="1">
      <alignment shrinkToFit="0" vertical="bottom" wrapText="0"/>
    </xf>
    <xf borderId="12" fillId="6" fontId="4" numFmtId="0" xfId="0" applyAlignment="1" applyBorder="1" applyFont="1">
      <alignment horizontal="center" shrinkToFit="0" vertical="bottom" wrapText="0"/>
    </xf>
    <xf borderId="4" fillId="7" fontId="4" numFmtId="0" xfId="0" applyAlignment="1" applyBorder="1" applyFont="1">
      <alignment horizontal="center" shrinkToFit="0" vertical="bottom" wrapText="0"/>
    </xf>
    <xf borderId="4" fillId="7" fontId="4" numFmtId="0" xfId="0" applyAlignment="1" applyBorder="1" applyFont="1">
      <alignment shrinkToFit="0" vertical="bottom" wrapText="0"/>
    </xf>
    <xf borderId="13" fillId="7" fontId="4" numFmtId="0" xfId="0" applyAlignment="1" applyBorder="1" applyFont="1">
      <alignment shrinkToFit="0" vertical="bottom" wrapText="0"/>
    </xf>
    <xf borderId="12" fillId="6" fontId="4" numFmtId="1" xfId="0" applyAlignment="1" applyBorder="1" applyFont="1" applyNumberFormat="1">
      <alignment horizontal="center" shrinkToFit="0" vertical="bottom" wrapText="0"/>
    </xf>
    <xf borderId="4" fillId="2" fontId="3" numFmtId="1" xfId="0" applyAlignment="1" applyBorder="1" applyFont="1" applyNumberFormat="1">
      <alignment horizontal="center" shrinkToFit="0" vertical="bottom" wrapText="0"/>
    </xf>
    <xf borderId="13" fillId="2" fontId="3" numFmtId="1" xfId="0" applyAlignment="1" applyBorder="1" applyFont="1" applyNumberFormat="1">
      <alignment horizontal="center" shrinkToFit="0" vertical="bottom" wrapText="0"/>
    </xf>
    <xf borderId="14" fillId="6" fontId="4" numFmtId="0" xfId="0" applyAlignment="1" applyBorder="1" applyFont="1">
      <alignment horizontal="center" shrinkToFit="0" vertical="bottom" wrapText="0"/>
    </xf>
    <xf borderId="15" fillId="2" fontId="3" numFmtId="1" xfId="0" applyAlignment="1" applyBorder="1" applyFont="1" applyNumberFormat="1">
      <alignment horizontal="center" shrinkToFit="0" vertical="bottom" wrapText="0"/>
    </xf>
    <xf borderId="16" fillId="2" fontId="3" numFmtId="1" xfId="0" applyAlignment="1" applyBorder="1" applyFont="1" applyNumberFormat="1">
      <alignment horizontal="center" shrinkToFit="0" vertical="bottom" wrapText="0"/>
    </xf>
    <xf borderId="4" fillId="2" fontId="4" numFmtId="0" xfId="0" applyAlignment="1" applyBorder="1" applyFont="1">
      <alignment horizontal="center" shrinkToFit="0" vertical="bottom" wrapText="0"/>
    </xf>
    <xf borderId="4" fillId="2" fontId="3" numFmtId="20" xfId="0" applyAlignment="1" applyBorder="1" applyFont="1" applyNumberFormat="1">
      <alignment horizontal="right" shrinkToFit="0" vertical="bottom" wrapText="0"/>
    </xf>
    <xf borderId="4" fillId="2" fontId="3" numFmtId="0" xfId="0" applyAlignment="1" applyBorder="1" applyFont="1">
      <alignment horizontal="center" shrinkToFit="0" vertical="bottom" wrapText="0"/>
    </xf>
    <xf borderId="4" fillId="2" fontId="3" numFmtId="164" xfId="0" applyAlignment="1" applyBorder="1" applyFont="1" applyNumberFormat="1">
      <alignment horizontal="center" shrinkToFit="0" vertical="bottom" wrapText="0"/>
    </xf>
    <xf borderId="4" fillId="2" fontId="3" numFmtId="0" xfId="0" applyAlignment="1" applyBorder="1" applyFont="1">
      <alignment horizontal="left" shrinkToFit="0" vertical="bottom" wrapText="0"/>
    </xf>
    <xf borderId="17" fillId="2" fontId="3" numFmtId="0" xfId="0" applyAlignment="1" applyBorder="1" applyFont="1">
      <alignment horizontal="left" shrinkToFit="0" vertical="bottom" wrapText="1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4" fillId="2" fontId="5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shrinkToFit="0" vertical="bottom" wrapText="0"/>
    </xf>
    <xf borderId="4" fillId="2" fontId="7" numFmtId="0" xfId="0" applyAlignment="1" applyBorder="1" applyFont="1">
      <alignment shrinkToFit="0" vertical="bottom" wrapText="0"/>
    </xf>
    <xf borderId="4" fillId="2" fontId="8" numFmtId="0" xfId="0" applyAlignment="1" applyBorder="1" applyFont="1">
      <alignment horizontal="center" shrinkToFit="0" vertical="bottom" wrapText="0"/>
    </xf>
    <xf borderId="4" fillId="2" fontId="7" numFmtId="1" xfId="0" applyAlignment="1" applyBorder="1" applyFont="1" applyNumberFormat="1">
      <alignment horizontal="center" shrinkToFit="0" vertical="bottom" wrapText="0"/>
    </xf>
    <xf borderId="4" fillId="2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'Weight percentiles'!$E$19</c:f>
            </c:strRef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percentiles'!$E$20:$E$37</c:f>
              <c:numCache/>
            </c:numRef>
          </c:val>
          <c:smooth val="1"/>
        </c:ser>
        <c:ser>
          <c:idx val="1"/>
          <c:order val="1"/>
          <c:tx>
            <c:strRef>
              <c:f>'Weight percentiles'!$F$19</c:f>
            </c:strRef>
          </c:tx>
          <c:spPr>
            <a:ln cmpd="sng" w="57150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percentiles'!$F$20:$F$37</c:f>
              <c:numCache/>
            </c:numRef>
          </c:val>
          <c:smooth val="1"/>
        </c:ser>
        <c:ser>
          <c:idx val="2"/>
          <c:order val="2"/>
          <c:tx>
            <c:strRef>
              <c:f>'Weight percentiles'!$G$19</c:f>
            </c:strRef>
          </c:tx>
          <c:spPr>
            <a:ln cmpd="sng" w="57150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percentiles'!$G$20:$G$37</c:f>
              <c:numCache/>
            </c:numRef>
          </c:val>
          <c:smooth val="1"/>
        </c:ser>
        <c:ser>
          <c:idx val="3"/>
          <c:order val="3"/>
          <c:tx>
            <c:strRef>
              <c:f>'Weight percentiles'!$H$19</c:f>
            </c:strRef>
          </c:tx>
          <c:spPr>
            <a:ln cmpd="sng" w="57150">
              <a:solidFill>
                <a:srgbClr val="008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percentiles'!$H$20:$H$37</c:f>
              <c:numCache/>
            </c:numRef>
          </c:val>
          <c:smooth val="1"/>
        </c:ser>
        <c:ser>
          <c:idx val="4"/>
          <c:order val="4"/>
          <c:tx>
            <c:strRef>
              <c:f>'Weight percentiles'!$I$19</c:f>
            </c:strRef>
          </c:tx>
          <c:spPr>
            <a:ln cmpd="sng" w="57150">
              <a:solidFill>
                <a:srgbClr val="99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percentiles'!$I$20:$I$37</c:f>
              <c:numCache/>
            </c:numRef>
          </c:val>
          <c:smooth val="1"/>
        </c:ser>
        <c:ser>
          <c:idx val="5"/>
          <c:order val="5"/>
          <c:tx>
            <c:strRef>
              <c:f>'Weight percentiles'!$J$19</c:f>
            </c:strRef>
          </c:tx>
          <c:spPr>
            <a:ln cmpd="sng" w="57150">
              <a:solidFill>
                <a:srgbClr val="FFCC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percentiles'!$J$20:$J$37</c:f>
              <c:numCache/>
            </c:numRef>
          </c:val>
          <c:smooth val="1"/>
        </c:ser>
        <c:ser>
          <c:idx val="6"/>
          <c:order val="6"/>
          <c:tx>
            <c:strRef>
              <c:f>'Weight percentiles'!$K$19</c:f>
            </c:strRef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'Weight percentiles'!$B$20:$B$37</c:f>
            </c:strRef>
          </c:cat>
          <c:val>
            <c:numRef>
              <c:f>'Weight percentiles'!$K$20:$K$37</c:f>
              <c:numCache/>
            </c:numRef>
          </c:val>
          <c:smooth val="1"/>
        </c:ser>
        <c:axId val="1895237855"/>
        <c:axId val="1494228165"/>
      </c:lineChart>
      <c:catAx>
        <c:axId val="189523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Gestational Age (weeks)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228165"/>
      </c:catAx>
      <c:valAx>
        <c:axId val="149422816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Weight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237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190500</xdr:colOff>
      <xdr:row>7</xdr:row>
      <xdr:rowOff>114300</xdr:rowOff>
    </xdr:from>
    <xdr:ext cx="7734300" cy="50768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5.0"/>
    <col customWidth="1" min="3" max="13" width="6.71"/>
    <col customWidth="1" min="14" max="16" width="11.43"/>
    <col customWidth="1" min="17" max="17" width="8.71"/>
    <col customWidth="1" min="18" max="21" width="11.43"/>
    <col customWidth="1" min="22" max="24" width="10.0"/>
    <col customWidth="1" min="25" max="25" width="15.57"/>
    <col customWidth="1" min="26" max="26" width="10.0"/>
  </cols>
  <sheetData>
    <row r="1" ht="4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12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 t="str">
        <f>"1."</f>
        <v>1.</v>
      </c>
      <c r="B4" s="6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4"/>
      <c r="O4" s="7"/>
      <c r="P4" s="7"/>
      <c r="Q4" s="7"/>
      <c r="R4" s="4"/>
      <c r="S4" s="4"/>
      <c r="T4" s="4"/>
      <c r="U4" s="4"/>
      <c r="W4" s="4"/>
      <c r="X4" s="4"/>
      <c r="Y4" s="4"/>
    </row>
    <row r="5" ht="12.75" customHeight="1">
      <c r="A5" s="4"/>
      <c r="B5" s="8" t="s">
        <v>2</v>
      </c>
      <c r="N5" s="4"/>
      <c r="O5" s="7"/>
      <c r="P5" s="7"/>
      <c r="Q5" s="7"/>
      <c r="R5" s="4"/>
      <c r="S5" s="4"/>
      <c r="T5" s="4"/>
      <c r="U5" s="4"/>
      <c r="V5" s="4"/>
      <c r="W5" s="4"/>
      <c r="X5" s="4"/>
      <c r="Y5" s="4"/>
    </row>
    <row r="6" ht="12.75" customHeight="1">
      <c r="A6" s="4"/>
      <c r="B6" s="6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4"/>
      <c r="O6" s="7"/>
      <c r="P6" s="7"/>
      <c r="Q6" s="7"/>
      <c r="R6" s="4"/>
      <c r="S6" s="4"/>
      <c r="T6" s="4"/>
      <c r="U6" s="4"/>
      <c r="V6" s="4"/>
      <c r="W6" s="4"/>
      <c r="X6" s="4"/>
      <c r="Y6" s="4"/>
    </row>
    <row r="7" ht="12.75" customHeight="1">
      <c r="A7" s="5" t="str">
        <f>"2."</f>
        <v>2.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7"/>
      <c r="P7" s="7"/>
      <c r="Q7" s="7"/>
      <c r="R7" s="4"/>
      <c r="S7" s="4"/>
      <c r="T7" s="4"/>
      <c r="U7" s="4"/>
      <c r="V7" s="4"/>
      <c r="W7" s="4"/>
      <c r="X7" s="4"/>
      <c r="Y7" s="4"/>
    </row>
    <row r="8" ht="13.5" customHeight="1">
      <c r="A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7"/>
      <c r="P8" s="7"/>
      <c r="Q8" s="7"/>
      <c r="R8" s="4"/>
      <c r="S8" s="4"/>
      <c r="T8" s="4"/>
      <c r="U8" s="4"/>
      <c r="V8" s="4"/>
      <c r="W8" s="4"/>
      <c r="X8" s="4"/>
      <c r="Y8" s="4"/>
    </row>
    <row r="9" ht="13.5" customHeight="1">
      <c r="A9" s="4"/>
      <c r="B9" s="4" t="s">
        <v>5</v>
      </c>
      <c r="C9" s="4"/>
      <c r="D9" s="4"/>
      <c r="E9" s="9">
        <v>3288.0</v>
      </c>
      <c r="F9" s="4" t="s">
        <v>6</v>
      </c>
      <c r="G9" s="4"/>
      <c r="H9" s="4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4"/>
      <c r="B10" s="4"/>
      <c r="C10" s="4"/>
      <c r="D10" s="4"/>
      <c r="E10" s="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4"/>
      <c r="C11" s="4"/>
      <c r="D11" s="4"/>
      <c r="E11" s="1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4"/>
      <c r="B12" s="4" t="s">
        <v>7</v>
      </c>
      <c r="C12" s="4"/>
      <c r="D12" s="4"/>
      <c r="E12" s="10"/>
      <c r="F12" s="4"/>
      <c r="G12" s="1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3.5" customHeight="1">
      <c r="A13" s="4"/>
      <c r="B13" s="4" t="s">
        <v>8</v>
      </c>
      <c r="C13" s="4"/>
      <c r="D13" s="4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3.5" customHeight="1">
      <c r="A14" s="4"/>
      <c r="B14" s="4" t="s">
        <v>9</v>
      </c>
      <c r="C14" s="4"/>
      <c r="D14" s="4"/>
      <c r="E14" s="12">
        <v>13.2291667</v>
      </c>
      <c r="F14" s="4" t="s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4"/>
      <c r="B15" s="4"/>
      <c r="C15" s="4"/>
      <c r="D15" s="4"/>
      <c r="E15" s="4"/>
      <c r="F15" s="4"/>
      <c r="G15" s="4"/>
      <c r="H15" s="1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3.5" customHeight="1">
      <c r="A16" s="4"/>
      <c r="B16" s="4"/>
      <c r="C16" s="4"/>
      <c r="D16" s="4"/>
      <c r="E16" s="4"/>
      <c r="F16" s="4"/>
      <c r="G16" s="4"/>
      <c r="H16" s="1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3.5" customHeight="1">
      <c r="A17" s="4"/>
      <c r="B17" s="14" t="s">
        <v>11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4"/>
      <c r="B18" s="17" t="s">
        <v>12</v>
      </c>
      <c r="C18" s="18"/>
      <c r="D18" s="18"/>
      <c r="E18" s="18"/>
      <c r="F18" s="18"/>
      <c r="G18" s="18"/>
      <c r="H18" s="18" t="s">
        <v>13</v>
      </c>
      <c r="I18" s="19"/>
      <c r="J18" s="18"/>
      <c r="K18" s="18"/>
      <c r="L18" s="19"/>
      <c r="M18" s="2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4"/>
      <c r="B19" s="21"/>
      <c r="C19" s="22" t="s">
        <v>14</v>
      </c>
      <c r="D19" s="22" t="s">
        <v>15</v>
      </c>
      <c r="E19" s="22" t="s">
        <v>16</v>
      </c>
      <c r="F19" s="22" t="s">
        <v>17</v>
      </c>
      <c r="G19" s="22" t="s">
        <v>18</v>
      </c>
      <c r="H19" s="22" t="s">
        <v>19</v>
      </c>
      <c r="I19" s="22" t="s">
        <v>20</v>
      </c>
      <c r="J19" s="22" t="s">
        <v>21</v>
      </c>
      <c r="K19" s="22" t="s">
        <v>22</v>
      </c>
      <c r="L19" s="23" t="s">
        <v>23</v>
      </c>
      <c r="M19" s="24" t="s">
        <v>24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4"/>
      <c r="B20" s="25">
        <v>24.0</v>
      </c>
      <c r="C20" s="26">
        <f t="shared" ref="C20:C37" si="1">EXP(0.578+0.332*($B20+0.5)-0.00354*($B20+0.5)*($B20+0.5))*($D$41-$D$42*$J$46*$D$41)</f>
        <v>819.8984065</v>
      </c>
      <c r="D20" s="26">
        <f t="shared" ref="D20:D37" si="2">EXP(0.578+0.332*($B20+0.5)-0.00354*($B20+0.5)*($B20+0.5))*($D$41-$D$42*$J$45*$D$41)</f>
        <v>786.2109659</v>
      </c>
      <c r="E20" s="26">
        <f t="shared" ref="E20:E37" si="3">EXP(0.578+0.332*($B20+0.5)-0.00354*($B20+0.5)*($B20+0.5))*($D$41-$D$42*$J$44*$D$41)</f>
        <v>768.3720296</v>
      </c>
      <c r="F20" s="26">
        <f t="shared" ref="F20:F37" si="4">EXP(0.578+0.332*($B20+0.5)-0.00354*($B20+0.5)*($B20+0.5))*($D$41-$D$42*$J$43*$D$41)</f>
        <v>740.9035155</v>
      </c>
      <c r="G20" s="26">
        <f t="shared" ref="G20:G37" si="5">EXP(0.578+0.332*($B20+0.5)-0.00354*($B20+0.5)*($B20+0.5))*($D$41-$D$42*$J$42*$D$41)</f>
        <v>695.0048262</v>
      </c>
      <c r="H20" s="26">
        <f t="shared" ref="H20:H37" si="6">EXP(0.578+0.332*($B20+0.5)-0.00354*($B20+0.5)*($B20+0.5))*$D$41</f>
        <v>644.0080451</v>
      </c>
      <c r="I20" s="26">
        <f t="shared" ref="I20:I37" si="7">EXP(0.578+0.332*($B20+0.5)-0.00354*($B20+0.5)*($B20+0.5))*($D$41+$D$42*$J$42*$D$41)</f>
        <v>593.011264</v>
      </c>
      <c r="J20" s="26">
        <f t="shared" ref="J20:J37" si="8">EXP(0.578+0.332*($B20+0.5)-0.00354*($B20+0.5)*($B20+0.5))*($D$41+$D$42*$J$43*$D$41)</f>
        <v>547.1125747</v>
      </c>
      <c r="K20" s="26">
        <f t="shared" ref="K20:K37" si="9">EXP(0.578+0.332*($B20+0.5)-0.00354*($B20+0.5)*($B20+0.5))*($D$41+$D$42*$J$44*$D$41)</f>
        <v>519.6440606</v>
      </c>
      <c r="L20" s="26">
        <f t="shared" ref="L20:L37" si="10">EXP(0.578+0.332*($B20+0.5)-0.00354*($B20+0.5)*($B20+0.5))*($D$41+$D$42*$J$45*$D$41)</f>
        <v>501.8051244</v>
      </c>
      <c r="M20" s="27">
        <f t="shared" ref="M20:M37" si="11">EXP(0.578+0.332*($B20+0.5)-0.00354*($B20+0.5)*($B20+0.5))*($D$41+$D$42*$J$46*$D$41)</f>
        <v>468.1176837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4"/>
      <c r="B21" s="21">
        <v>25.0</v>
      </c>
      <c r="C21" s="26">
        <f t="shared" si="1"/>
        <v>957.3609017</v>
      </c>
      <c r="D21" s="26">
        <f t="shared" si="2"/>
        <v>918.0254934</v>
      </c>
      <c r="E21" s="26">
        <f t="shared" si="3"/>
        <v>897.1957175</v>
      </c>
      <c r="F21" s="26">
        <f t="shared" si="4"/>
        <v>865.1218883</v>
      </c>
      <c r="G21" s="26">
        <f t="shared" si="5"/>
        <v>811.5279184</v>
      </c>
      <c r="H21" s="26">
        <f t="shared" si="6"/>
        <v>751.9811209</v>
      </c>
      <c r="I21" s="26">
        <f t="shared" si="7"/>
        <v>692.4343234</v>
      </c>
      <c r="J21" s="26">
        <f t="shared" si="8"/>
        <v>638.8403535</v>
      </c>
      <c r="K21" s="26">
        <f t="shared" si="9"/>
        <v>606.7665243</v>
      </c>
      <c r="L21" s="26">
        <f t="shared" si="10"/>
        <v>585.9367484</v>
      </c>
      <c r="M21" s="27">
        <f t="shared" si="11"/>
        <v>546.6013401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4"/>
      <c r="B22" s="21">
        <v>26.0</v>
      </c>
      <c r="C22" s="26">
        <f t="shared" si="1"/>
        <v>1109.98351</v>
      </c>
      <c r="D22" s="26">
        <f t="shared" si="2"/>
        <v>1064.377245</v>
      </c>
      <c r="E22" s="26">
        <f t="shared" si="3"/>
        <v>1040.226783</v>
      </c>
      <c r="F22" s="26">
        <f t="shared" si="4"/>
        <v>1003.03974</v>
      </c>
      <c r="G22" s="26">
        <f t="shared" si="5"/>
        <v>940.901812</v>
      </c>
      <c r="H22" s="26">
        <f t="shared" si="6"/>
        <v>871.8620557</v>
      </c>
      <c r="I22" s="26">
        <f t="shared" si="7"/>
        <v>802.8222995</v>
      </c>
      <c r="J22" s="26">
        <f t="shared" si="8"/>
        <v>740.6843715</v>
      </c>
      <c r="K22" s="26">
        <f t="shared" si="9"/>
        <v>703.497328</v>
      </c>
      <c r="L22" s="26">
        <f t="shared" si="10"/>
        <v>679.3468663</v>
      </c>
      <c r="M22" s="27">
        <f t="shared" si="11"/>
        <v>633.7406018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4"/>
      <c r="B23" s="21">
        <v>27.0</v>
      </c>
      <c r="C23" s="26">
        <f t="shared" si="1"/>
        <v>1277.857898</v>
      </c>
      <c r="D23" s="26">
        <f t="shared" si="2"/>
        <v>1225.354123</v>
      </c>
      <c r="E23" s="26">
        <f t="shared" si="3"/>
        <v>1197.551135</v>
      </c>
      <c r="F23" s="26">
        <f t="shared" si="4"/>
        <v>1154.739906</v>
      </c>
      <c r="G23" s="26">
        <f t="shared" si="5"/>
        <v>1083.204211</v>
      </c>
      <c r="H23" s="26">
        <f t="shared" si="6"/>
        <v>1003.722852</v>
      </c>
      <c r="I23" s="26">
        <f t="shared" si="7"/>
        <v>924.2414932</v>
      </c>
      <c r="J23" s="26">
        <f t="shared" si="8"/>
        <v>852.7057978</v>
      </c>
      <c r="K23" s="26">
        <f t="shared" si="9"/>
        <v>809.8945697</v>
      </c>
      <c r="L23" s="26">
        <f t="shared" si="10"/>
        <v>782.0915817</v>
      </c>
      <c r="M23" s="27">
        <f t="shared" si="11"/>
        <v>729.5878059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4"/>
      <c r="B24" s="21">
        <v>28.0</v>
      </c>
      <c r="C24" s="26">
        <f t="shared" si="1"/>
        <v>1460.742925</v>
      </c>
      <c r="D24" s="26">
        <f t="shared" si="2"/>
        <v>1400.724891</v>
      </c>
      <c r="E24" s="26">
        <f t="shared" si="3"/>
        <v>1368.942783</v>
      </c>
      <c r="F24" s="26">
        <f t="shared" si="4"/>
        <v>1320.004478</v>
      </c>
      <c r="G24" s="26">
        <f t="shared" si="5"/>
        <v>1238.230706</v>
      </c>
      <c r="H24" s="26">
        <f t="shared" si="6"/>
        <v>1147.374099</v>
      </c>
      <c r="I24" s="26">
        <f t="shared" si="7"/>
        <v>1056.517492</v>
      </c>
      <c r="J24" s="26">
        <f t="shared" si="8"/>
        <v>974.74372</v>
      </c>
      <c r="K24" s="26">
        <f t="shared" si="9"/>
        <v>925.8054158</v>
      </c>
      <c r="L24" s="26">
        <f t="shared" si="10"/>
        <v>894.0233075</v>
      </c>
      <c r="M24" s="27">
        <f t="shared" si="11"/>
        <v>834.0052733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4"/>
      <c r="B25" s="21">
        <v>29.0</v>
      </c>
      <c r="C25" s="26">
        <f t="shared" si="1"/>
        <v>1658.021724</v>
      </c>
      <c r="D25" s="26">
        <f t="shared" si="2"/>
        <v>1589.89803</v>
      </c>
      <c r="E25" s="26">
        <f t="shared" si="3"/>
        <v>1553.823629</v>
      </c>
      <c r="F25" s="26">
        <f t="shared" si="4"/>
        <v>1498.276023</v>
      </c>
      <c r="G25" s="26">
        <f t="shared" si="5"/>
        <v>1405.458397</v>
      </c>
      <c r="H25" s="26">
        <f t="shared" si="6"/>
        <v>1302.331265</v>
      </c>
      <c r="I25" s="26">
        <f t="shared" si="7"/>
        <v>1199.204134</v>
      </c>
      <c r="J25" s="26">
        <f t="shared" si="8"/>
        <v>1106.386507</v>
      </c>
      <c r="K25" s="26">
        <f t="shared" si="9"/>
        <v>1050.838902</v>
      </c>
      <c r="L25" s="26">
        <f t="shared" si="10"/>
        <v>1014.764501</v>
      </c>
      <c r="M25" s="27">
        <f t="shared" si="11"/>
        <v>946.6408067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4"/>
      <c r="B26" s="21">
        <v>30.0</v>
      </c>
      <c r="C26" s="26">
        <f t="shared" si="1"/>
        <v>1868.666657</v>
      </c>
      <c r="D26" s="26">
        <f t="shared" si="2"/>
        <v>1791.888124</v>
      </c>
      <c r="E26" s="26">
        <f t="shared" si="3"/>
        <v>1751.230617</v>
      </c>
      <c r="F26" s="26">
        <f t="shared" si="4"/>
        <v>1688.625914</v>
      </c>
      <c r="G26" s="26">
        <f t="shared" si="5"/>
        <v>1584.016184</v>
      </c>
      <c r="H26" s="26">
        <f t="shared" si="6"/>
        <v>1467.787169</v>
      </c>
      <c r="I26" s="26">
        <f t="shared" si="7"/>
        <v>1351.558154</v>
      </c>
      <c r="J26" s="26">
        <f t="shared" si="8"/>
        <v>1246.948424</v>
      </c>
      <c r="K26" s="26">
        <f t="shared" si="9"/>
        <v>1184.343721</v>
      </c>
      <c r="L26" s="26">
        <f t="shared" si="10"/>
        <v>1143.686214</v>
      </c>
      <c r="M26" s="27">
        <f t="shared" si="11"/>
        <v>1066.907681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4"/>
      <c r="B27" s="21">
        <v>31.0</v>
      </c>
      <c r="C27" s="26">
        <f t="shared" si="1"/>
        <v>2091.214838</v>
      </c>
      <c r="D27" s="26">
        <f t="shared" si="2"/>
        <v>2005.292393</v>
      </c>
      <c r="E27" s="26">
        <f t="shared" si="3"/>
        <v>1959.792794</v>
      </c>
      <c r="F27" s="26">
        <f t="shared" si="4"/>
        <v>1889.732207</v>
      </c>
      <c r="G27" s="26">
        <f t="shared" si="5"/>
        <v>1772.664019</v>
      </c>
      <c r="H27" s="26">
        <f t="shared" si="6"/>
        <v>1642.592751</v>
      </c>
      <c r="I27" s="26">
        <f t="shared" si="7"/>
        <v>1512.521483</v>
      </c>
      <c r="J27" s="26">
        <f t="shared" si="8"/>
        <v>1395.453296</v>
      </c>
      <c r="K27" s="26">
        <f t="shared" si="9"/>
        <v>1325.392709</v>
      </c>
      <c r="L27" s="26">
        <f t="shared" si="10"/>
        <v>1279.89311</v>
      </c>
      <c r="M27" s="27">
        <f t="shared" si="11"/>
        <v>1193.970665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4"/>
      <c r="B28" s="21">
        <v>32.0</v>
      </c>
      <c r="C28" s="26">
        <f t="shared" si="1"/>
        <v>2323.756737</v>
      </c>
      <c r="D28" s="26">
        <f t="shared" si="2"/>
        <v>2228.279765</v>
      </c>
      <c r="E28" s="26">
        <f t="shared" si="3"/>
        <v>2177.720637</v>
      </c>
      <c r="F28" s="26">
        <f t="shared" si="4"/>
        <v>2099.869352</v>
      </c>
      <c r="G28" s="26">
        <f t="shared" si="5"/>
        <v>1969.783249</v>
      </c>
      <c r="H28" s="26">
        <f t="shared" si="6"/>
        <v>1825.24813</v>
      </c>
      <c r="I28" s="26">
        <f t="shared" si="7"/>
        <v>1680.713011</v>
      </c>
      <c r="J28" s="26">
        <f t="shared" si="8"/>
        <v>1550.626908</v>
      </c>
      <c r="K28" s="26">
        <f t="shared" si="9"/>
        <v>1472.775623</v>
      </c>
      <c r="L28" s="26">
        <f t="shared" si="10"/>
        <v>1422.216495</v>
      </c>
      <c r="M28" s="27">
        <f t="shared" si="11"/>
        <v>1326.739523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4"/>
      <c r="B29" s="21">
        <v>33.0</v>
      </c>
      <c r="C29" s="26">
        <f t="shared" si="1"/>
        <v>2563.940055</v>
      </c>
      <c r="D29" s="26">
        <f t="shared" si="2"/>
        <v>2458.59459</v>
      </c>
      <c r="E29" s="26">
        <f t="shared" si="3"/>
        <v>2402.809675</v>
      </c>
      <c r="F29" s="26">
        <f t="shared" si="4"/>
        <v>2316.911687</v>
      </c>
      <c r="G29" s="26">
        <f t="shared" si="5"/>
        <v>2173.379894</v>
      </c>
      <c r="H29" s="26">
        <f t="shared" si="6"/>
        <v>2013.905637</v>
      </c>
      <c r="I29" s="26">
        <f t="shared" si="7"/>
        <v>1854.431379</v>
      </c>
      <c r="J29" s="26">
        <f t="shared" si="8"/>
        <v>1710.899586</v>
      </c>
      <c r="K29" s="26">
        <f t="shared" si="9"/>
        <v>1625.001598</v>
      </c>
      <c r="L29" s="26">
        <f t="shared" si="10"/>
        <v>1569.216683</v>
      </c>
      <c r="M29" s="27">
        <f t="shared" si="11"/>
        <v>1463.871219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4"/>
      <c r="B30" s="21">
        <v>34.0</v>
      </c>
      <c r="C30" s="26">
        <f t="shared" si="1"/>
        <v>2808.99048</v>
      </c>
      <c r="D30" s="26">
        <f t="shared" si="2"/>
        <v>2693.576547</v>
      </c>
      <c r="E30" s="26">
        <f t="shared" si="3"/>
        <v>2632.459948</v>
      </c>
      <c r="F30" s="26">
        <f t="shared" si="4"/>
        <v>2538.352197</v>
      </c>
      <c r="G30" s="26">
        <f t="shared" si="5"/>
        <v>2381.10225</v>
      </c>
      <c r="H30" s="26">
        <f t="shared" si="6"/>
        <v>2206.386125</v>
      </c>
      <c r="I30" s="26">
        <f t="shared" si="7"/>
        <v>2031.67</v>
      </c>
      <c r="J30" s="26">
        <f t="shared" si="8"/>
        <v>1874.420052</v>
      </c>
      <c r="K30" s="26">
        <f t="shared" si="9"/>
        <v>1780.312302</v>
      </c>
      <c r="L30" s="26">
        <f t="shared" si="10"/>
        <v>1719.195703</v>
      </c>
      <c r="M30" s="27">
        <f t="shared" si="11"/>
        <v>1603.781769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4"/>
      <c r="B31" s="21">
        <v>35.0</v>
      </c>
      <c r="C31" s="26">
        <f t="shared" si="1"/>
        <v>3055.750298</v>
      </c>
      <c r="D31" s="26">
        <f t="shared" si="2"/>
        <v>2930.197661</v>
      </c>
      <c r="E31" s="26">
        <f t="shared" si="3"/>
        <v>2863.712186</v>
      </c>
      <c r="F31" s="26">
        <f t="shared" si="4"/>
        <v>2761.337405</v>
      </c>
      <c r="G31" s="26">
        <f t="shared" si="5"/>
        <v>2590.273609</v>
      </c>
      <c r="H31" s="26">
        <f t="shared" si="6"/>
        <v>2400.209294</v>
      </c>
      <c r="I31" s="26">
        <f t="shared" si="7"/>
        <v>2210.144979</v>
      </c>
      <c r="J31" s="26">
        <f t="shared" si="8"/>
        <v>2039.081183</v>
      </c>
      <c r="K31" s="26">
        <f t="shared" si="9"/>
        <v>1936.706402</v>
      </c>
      <c r="L31" s="26">
        <f t="shared" si="10"/>
        <v>1870.220927</v>
      </c>
      <c r="M31" s="27">
        <f t="shared" si="11"/>
        <v>1744.668291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4"/>
      <c r="B32" s="21">
        <v>36.0</v>
      </c>
      <c r="C32" s="26">
        <f t="shared" si="1"/>
        <v>3300.734961</v>
      </c>
      <c r="D32" s="26">
        <f t="shared" si="2"/>
        <v>3165.116557</v>
      </c>
      <c r="E32" s="26">
        <f t="shared" si="3"/>
        <v>3093.30083</v>
      </c>
      <c r="F32" s="26">
        <f t="shared" si="4"/>
        <v>2982.718489</v>
      </c>
      <c r="G32" s="26">
        <f t="shared" si="5"/>
        <v>2797.94022</v>
      </c>
      <c r="H32" s="26">
        <f t="shared" si="6"/>
        <v>2592.638128</v>
      </c>
      <c r="I32" s="26">
        <f t="shared" si="7"/>
        <v>2387.336035</v>
      </c>
      <c r="J32" s="26">
        <f t="shared" si="8"/>
        <v>2202.557766</v>
      </c>
      <c r="K32" s="26">
        <f t="shared" si="9"/>
        <v>2091.975426</v>
      </c>
      <c r="L32" s="26">
        <f t="shared" si="10"/>
        <v>2020.159698</v>
      </c>
      <c r="M32" s="27">
        <f t="shared" si="11"/>
        <v>1884.541295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4"/>
      <c r="B33" s="21">
        <v>37.0</v>
      </c>
      <c r="C33" s="26">
        <f t="shared" si="1"/>
        <v>3540.206855</v>
      </c>
      <c r="D33" s="26">
        <f t="shared" si="2"/>
        <v>3394.749189</v>
      </c>
      <c r="E33" s="26">
        <f t="shared" si="3"/>
        <v>3317.723153</v>
      </c>
      <c r="F33" s="26">
        <f t="shared" si="4"/>
        <v>3199.117944</v>
      </c>
      <c r="G33" s="26">
        <f t="shared" si="5"/>
        <v>3000.933812</v>
      </c>
      <c r="H33" s="26">
        <f t="shared" si="6"/>
        <v>2780.73683</v>
      </c>
      <c r="I33" s="26">
        <f t="shared" si="7"/>
        <v>2560.539849</v>
      </c>
      <c r="J33" s="26">
        <f t="shared" si="8"/>
        <v>2362.355716</v>
      </c>
      <c r="K33" s="26">
        <f t="shared" si="9"/>
        <v>2243.750507</v>
      </c>
      <c r="L33" s="26">
        <f t="shared" si="10"/>
        <v>2166.724471</v>
      </c>
      <c r="M33" s="27">
        <f t="shared" si="11"/>
        <v>2021.266805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4"/>
      <c r="B34" s="21">
        <v>38.0</v>
      </c>
      <c r="C34" s="26">
        <f t="shared" si="1"/>
        <v>3770.264504</v>
      </c>
      <c r="D34" s="26">
        <f t="shared" si="2"/>
        <v>3615.354382</v>
      </c>
      <c r="E34" s="26">
        <f t="shared" si="3"/>
        <v>3533.322868</v>
      </c>
      <c r="F34" s="26">
        <f t="shared" si="4"/>
        <v>3407.010189</v>
      </c>
      <c r="G34" s="26">
        <f t="shared" si="5"/>
        <v>3195.947212</v>
      </c>
      <c r="H34" s="26">
        <f t="shared" si="6"/>
        <v>2961.440897</v>
      </c>
      <c r="I34" s="26">
        <f t="shared" si="7"/>
        <v>2726.934582</v>
      </c>
      <c r="J34" s="26">
        <f t="shared" si="8"/>
        <v>2515.871605</v>
      </c>
      <c r="K34" s="26">
        <f t="shared" si="9"/>
        <v>2389.558927</v>
      </c>
      <c r="L34" s="26">
        <f t="shared" si="10"/>
        <v>2307.527412</v>
      </c>
      <c r="M34" s="27">
        <f t="shared" si="11"/>
        <v>2152.617291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4"/>
      <c r="B35" s="21">
        <v>39.0</v>
      </c>
      <c r="C35" s="26">
        <f t="shared" si="1"/>
        <v>3986.944544</v>
      </c>
      <c r="D35" s="26">
        <f t="shared" si="2"/>
        <v>3823.131617</v>
      </c>
      <c r="E35" s="26">
        <f t="shared" si="3"/>
        <v>3736.385687</v>
      </c>
      <c r="F35" s="26">
        <f t="shared" si="4"/>
        <v>3602.813721</v>
      </c>
      <c r="G35" s="26">
        <f t="shared" si="5"/>
        <v>3379.62079</v>
      </c>
      <c r="H35" s="26">
        <f t="shared" si="6"/>
        <v>3131.637214</v>
      </c>
      <c r="I35" s="26">
        <f t="shared" si="7"/>
        <v>2883.653639</v>
      </c>
      <c r="J35" s="26">
        <f t="shared" si="8"/>
        <v>2660.460708</v>
      </c>
      <c r="K35" s="26">
        <f t="shared" si="9"/>
        <v>2526.888741</v>
      </c>
      <c r="L35" s="26">
        <f t="shared" si="10"/>
        <v>2440.142811</v>
      </c>
      <c r="M35" s="27">
        <f t="shared" si="11"/>
        <v>2276.329885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4"/>
      <c r="B36" s="21">
        <v>40.0</v>
      </c>
      <c r="C36" s="26">
        <f t="shared" si="1"/>
        <v>4186.332947</v>
      </c>
      <c r="D36" s="26">
        <f t="shared" si="2"/>
        <v>4014.327682</v>
      </c>
      <c r="E36" s="26">
        <f t="shared" si="3"/>
        <v>3923.24356</v>
      </c>
      <c r="F36" s="26">
        <f t="shared" si="4"/>
        <v>3782.991616</v>
      </c>
      <c r="G36" s="26">
        <f t="shared" si="5"/>
        <v>3548.636733</v>
      </c>
      <c r="H36" s="26">
        <f t="shared" si="6"/>
        <v>3288.251418</v>
      </c>
      <c r="I36" s="26">
        <f t="shared" si="7"/>
        <v>3027.866102</v>
      </c>
      <c r="J36" s="26">
        <f t="shared" si="8"/>
        <v>2793.511219</v>
      </c>
      <c r="K36" s="26">
        <f t="shared" si="9"/>
        <v>2653.259275</v>
      </c>
      <c r="L36" s="26">
        <f t="shared" si="10"/>
        <v>2562.175153</v>
      </c>
      <c r="M36" s="27">
        <f t="shared" si="11"/>
        <v>2390.169888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3.5" customHeight="1">
      <c r="A37" s="4"/>
      <c r="B37" s="28">
        <v>41.0</v>
      </c>
      <c r="C37" s="29">
        <f t="shared" si="1"/>
        <v>4364.681235</v>
      </c>
      <c r="D37" s="29">
        <f t="shared" si="2"/>
        <v>4185.348114</v>
      </c>
      <c r="E37" s="29">
        <f t="shared" si="3"/>
        <v>4090.38358</v>
      </c>
      <c r="F37" s="29">
        <f t="shared" si="4"/>
        <v>3944.156551</v>
      </c>
      <c r="G37" s="29">
        <f t="shared" si="5"/>
        <v>3699.817562</v>
      </c>
      <c r="H37" s="29">
        <f t="shared" si="6"/>
        <v>3428.339179</v>
      </c>
      <c r="I37" s="29">
        <f t="shared" si="7"/>
        <v>3156.860796</v>
      </c>
      <c r="J37" s="29">
        <f t="shared" si="8"/>
        <v>2912.521807</v>
      </c>
      <c r="K37" s="29">
        <f t="shared" si="9"/>
        <v>2766.294778</v>
      </c>
      <c r="L37" s="29">
        <f t="shared" si="10"/>
        <v>2671.330244</v>
      </c>
      <c r="M37" s="30">
        <f t="shared" si="11"/>
        <v>2491.997123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4"/>
      <c r="B39" s="4"/>
      <c r="C39" s="5"/>
      <c r="D39" s="4"/>
      <c r="E39" s="4"/>
      <c r="F39" s="4"/>
      <c r="G39" s="4"/>
      <c r="H39" s="31"/>
      <c r="I39" s="4"/>
      <c r="J39" s="31" t="s">
        <v>25</v>
      </c>
      <c r="K39" s="3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4"/>
      <c r="B40" s="4"/>
      <c r="C40" s="10" t="s">
        <v>26</v>
      </c>
      <c r="D40" s="10"/>
      <c r="E40" s="4"/>
      <c r="F40" s="4"/>
      <c r="G40" s="4"/>
      <c r="H40" s="4"/>
      <c r="I40" s="4"/>
      <c r="J40" s="31" t="s">
        <v>27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4"/>
      <c r="B41" s="31"/>
      <c r="C41" s="32" t="str">
        <f>"1:"</f>
        <v>1:</v>
      </c>
      <c r="D41" s="4">
        <f>E9/3705</f>
        <v>0.8874493927</v>
      </c>
      <c r="E41" s="4"/>
      <c r="F41" s="4"/>
      <c r="G41" s="4"/>
      <c r="H41" s="26"/>
      <c r="I41" s="33"/>
      <c r="J41" s="33"/>
      <c r="K41" s="26"/>
      <c r="L41" s="26"/>
      <c r="M41" s="2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4"/>
      <c r="B42" s="31"/>
      <c r="C42" s="32" t="str">
        <f>"2:"</f>
        <v>2:</v>
      </c>
      <c r="D42" s="4">
        <f>E14/100*D41</f>
        <v>0.1174021595</v>
      </c>
      <c r="E42" s="4"/>
      <c r="F42" s="4"/>
      <c r="G42" s="4"/>
      <c r="H42" s="26"/>
      <c r="I42" s="33">
        <v>25.0</v>
      </c>
      <c r="J42" s="34">
        <v>-0.6744898</v>
      </c>
      <c r="K42" s="26"/>
      <c r="L42" s="26"/>
      <c r="M42" s="2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4"/>
      <c r="B43" s="31"/>
      <c r="C43" s="4"/>
      <c r="D43" s="4"/>
      <c r="E43" s="4"/>
      <c r="F43" s="4"/>
      <c r="G43" s="4"/>
      <c r="H43" s="26"/>
      <c r="I43" s="33">
        <v>10.0</v>
      </c>
      <c r="J43" s="34">
        <v>-1.2815516</v>
      </c>
      <c r="K43" s="26"/>
      <c r="L43" s="26"/>
      <c r="M43" s="2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4"/>
      <c r="B44" s="31"/>
      <c r="C44" s="4"/>
      <c r="D44" s="4"/>
      <c r="E44" s="4"/>
      <c r="F44" s="4"/>
      <c r="G44" s="4"/>
      <c r="H44" s="26"/>
      <c r="I44" s="33">
        <v>5.0</v>
      </c>
      <c r="J44" s="34">
        <v>-1.6448536</v>
      </c>
      <c r="K44" s="26"/>
      <c r="L44" s="26"/>
      <c r="M44" s="2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4"/>
      <c r="B45" s="31"/>
      <c r="C45" s="4"/>
      <c r="D45" s="4"/>
      <c r="E45" s="4"/>
      <c r="F45" s="4"/>
      <c r="G45" s="4"/>
      <c r="H45" s="26"/>
      <c r="I45" s="33">
        <v>3.0</v>
      </c>
      <c r="J45" s="34">
        <v>-1.8807936</v>
      </c>
      <c r="K45" s="26"/>
      <c r="L45" s="26"/>
      <c r="M45" s="2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4"/>
      <c r="B46" s="31"/>
      <c r="C46" s="4"/>
      <c r="D46" s="4"/>
      <c r="E46" s="4"/>
      <c r="F46" s="4"/>
      <c r="G46" s="4"/>
      <c r="H46" s="26"/>
      <c r="I46" s="33">
        <v>1.0</v>
      </c>
      <c r="J46" s="34">
        <v>-2.3263479</v>
      </c>
      <c r="K46" s="26"/>
      <c r="L46" s="26"/>
      <c r="M46" s="2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4"/>
      <c r="B47" s="35" t="s">
        <v>28</v>
      </c>
      <c r="C47" s="31"/>
      <c r="D47" s="31"/>
      <c r="E47" s="26"/>
      <c r="F47" s="26"/>
      <c r="G47" s="26"/>
      <c r="H47" s="26"/>
      <c r="I47" s="26"/>
      <c r="J47" s="26"/>
      <c r="K47" s="2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7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36" t="s">
        <v>29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8"/>
    </row>
    <row r="50" ht="12.75" customHeight="1">
      <c r="A50" s="39"/>
      <c r="Y50" s="40"/>
    </row>
    <row r="51" ht="12.75" customHeight="1">
      <c r="A51" s="39"/>
      <c r="Y51" s="40"/>
    </row>
    <row r="52" ht="17.25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3"/>
    </row>
    <row r="53" ht="12.75" customHeight="1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4"/>
      <c r="X53" s="4"/>
      <c r="Y53" s="4"/>
    </row>
    <row r="54" ht="12.75" customHeight="1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4"/>
    </row>
    <row r="55" ht="12.75" customHeight="1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4"/>
      <c r="X55" s="4"/>
      <c r="Y55" s="4"/>
      <c r="Z55" s="4"/>
    </row>
    <row r="56" ht="12.75" customHeight="1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"/>
      <c r="W59" s="4"/>
      <c r="X59" s="4"/>
      <c r="Y59" s="4"/>
      <c r="Z59" s="4"/>
    </row>
    <row r="60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"/>
      <c r="W60" s="4"/>
      <c r="X60" s="4"/>
      <c r="Y60" s="4"/>
      <c r="Z60" s="4"/>
    </row>
    <row r="61" ht="12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"/>
      <c r="W61" s="4"/>
      <c r="X61" s="4"/>
      <c r="Y61" s="4"/>
      <c r="Z61" s="4"/>
    </row>
    <row r="62" ht="12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"/>
      <c r="W62" s="4"/>
      <c r="X62" s="4"/>
      <c r="Y62" s="4"/>
      <c r="Z62" s="4"/>
    </row>
    <row r="63" ht="12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"/>
      <c r="W63" s="4"/>
      <c r="X63" s="4"/>
      <c r="Y63" s="4"/>
      <c r="Z63" s="4"/>
    </row>
    <row r="64" ht="12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"/>
      <c r="W64" s="4"/>
      <c r="X64" s="4"/>
      <c r="Y64" s="4"/>
      <c r="Z64" s="4"/>
    </row>
    <row r="65" ht="12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"/>
      <c r="W65" s="4"/>
      <c r="X65" s="4"/>
      <c r="Y65" s="4"/>
      <c r="Z65" s="4"/>
    </row>
    <row r="66" ht="12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"/>
      <c r="W66" s="4"/>
      <c r="X66" s="4"/>
      <c r="Y66" s="4"/>
      <c r="Z66" s="4"/>
    </row>
    <row r="67" ht="12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"/>
      <c r="W67" s="4"/>
      <c r="X67" s="4"/>
      <c r="Y67" s="4"/>
      <c r="Z67" s="4"/>
    </row>
    <row r="68" ht="12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"/>
      <c r="W68" s="4"/>
      <c r="X68" s="4"/>
      <c r="Y68" s="4"/>
      <c r="Z68" s="4"/>
    </row>
    <row r="69" ht="12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"/>
      <c r="W69" s="4"/>
      <c r="X69" s="4"/>
      <c r="Y69" s="4"/>
      <c r="Z69" s="4"/>
    </row>
    <row r="70" ht="12.75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"/>
      <c r="W70" s="4"/>
      <c r="X70" s="4"/>
      <c r="Y70" s="4"/>
      <c r="Z70" s="4"/>
    </row>
    <row r="71" ht="12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"/>
      <c r="W71" s="4"/>
      <c r="X71" s="4"/>
      <c r="Y71" s="4"/>
      <c r="Z71" s="4"/>
    </row>
    <row r="72" ht="12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"/>
      <c r="W72" s="4"/>
      <c r="X72" s="4"/>
      <c r="Y72" s="4"/>
      <c r="Z72" s="4"/>
    </row>
    <row r="73" ht="12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"/>
      <c r="W73" s="4"/>
      <c r="X73" s="4"/>
      <c r="Y73" s="4"/>
      <c r="Z73" s="4"/>
    </row>
    <row r="74" ht="12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"/>
      <c r="W74" s="4"/>
      <c r="X74" s="4"/>
      <c r="Y74" s="4"/>
      <c r="Z74" s="4"/>
    </row>
    <row r="75" ht="12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"/>
      <c r="W75" s="4"/>
      <c r="X75" s="4"/>
      <c r="Y75" s="4"/>
      <c r="Z75" s="4"/>
    </row>
    <row r="76" ht="12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"/>
      <c r="W76" s="4"/>
      <c r="X76" s="4"/>
      <c r="Y76" s="4"/>
      <c r="Z76" s="4"/>
    </row>
    <row r="77" ht="12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"/>
      <c r="W77" s="4"/>
      <c r="X77" s="4"/>
      <c r="Y77" s="4"/>
      <c r="Z77" s="4"/>
    </row>
    <row r="78" ht="12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"/>
      <c r="W78" s="4"/>
      <c r="X78" s="4"/>
      <c r="Y78" s="4"/>
      <c r="Z78" s="4"/>
    </row>
    <row r="79" ht="12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"/>
      <c r="W79" s="4"/>
      <c r="X79" s="4"/>
      <c r="Y79" s="4"/>
      <c r="Z79" s="4"/>
    </row>
    <row r="80" ht="12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</row>
    <row r="82" ht="12.75" customHeight="1">
      <c r="A82" s="47"/>
      <c r="B82" s="47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ht="12.75" customHeight="1">
      <c r="A83" s="47"/>
      <c r="B83" s="47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ht="12.75" customHeight="1">
      <c r="A84" s="47"/>
      <c r="B84" s="47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ht="12.75" customHeight="1">
      <c r="A85" s="47"/>
      <c r="B85" s="47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ht="12.75" customHeight="1">
      <c r="A86" s="49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ht="12.75" customHeight="1">
      <c r="A87" s="47"/>
      <c r="B87" s="47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ht="12.75" customHeight="1">
      <c r="A88" s="47"/>
      <c r="B88" s="47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ht="12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ht="12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ht="12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ht="12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ht="12.75" customHeight="1">
      <c r="A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 ht="12.75" customHeight="1">
      <c r="A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</sheetData>
  <mergeCells count="6">
    <mergeCell ref="A1:Y1"/>
    <mergeCell ref="B4:M4"/>
    <mergeCell ref="B5:M5"/>
    <mergeCell ref="B6:M6"/>
    <mergeCell ref="B17:M17"/>
    <mergeCell ref="A49:Y52"/>
  </mergeCells>
  <printOptions/>
  <pageMargins bottom="0.75" footer="0.0" header="0.0" left="0.7" right="0.7" top="0.75"/>
  <pageSetup orientation="landscape"/>
  <drawing r:id="rId1"/>
</worksheet>
</file>