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GMESApiCore\src\main\webapp\report\Export\QuyTrinhCongNghe\"/>
    </mc:Choice>
  </mc:AlternateContent>
  <xr:revisionPtr revIDLastSave="0" documentId="13_ncr:1_{35C1BB3D-C2AB-46E1-80DA-6A07DAF1AD1A}" xr6:coauthVersionLast="47" xr6:coauthVersionMax="47" xr10:uidLastSave="{00000000-0000-0000-0000-000000000000}"/>
  <bookViews>
    <workbookView xWindow="-108" yWindow="-108" windowWidth="23256" windowHeight="12576" tabRatio="888" xr2:uid="{00000000-000D-0000-FFFF-FFFF00000000}"/>
  </bookViews>
  <sheets>
    <sheet name="B-ok" sheetId="47" r:id="rId1"/>
    <sheet name="M+T xin   (2)" sheetId="44" state="hidden" r:id="rId2"/>
    <sheet name="big (xin" sheetId="45" state="hidden" r:id="rId3"/>
  </sheets>
  <definedNames>
    <definedName name="_xlnm.Print_Area" localSheetId="2">'big (xin'!$A$1:$H$56</definedName>
    <definedName name="_xlnm.Print_Area" localSheetId="0">'B-ok'!$A$1:$H$54</definedName>
    <definedName name="_xlnm.Print_Area" localSheetId="1">'M+T xin   (2)'!$A$1:$H$56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7" l="1"/>
  <c r="F15" i="47"/>
  <c r="G54" i="45"/>
  <c r="F54" i="45"/>
  <c r="H54" i="45"/>
  <c r="E54" i="45"/>
  <c r="G53" i="45"/>
  <c r="F53" i="45"/>
  <c r="H53" i="45"/>
  <c r="E53" i="45"/>
  <c r="G52" i="45"/>
  <c r="F52" i="45"/>
  <c r="H52" i="45"/>
  <c r="E52" i="45"/>
  <c r="G51" i="45"/>
  <c r="F51" i="45"/>
  <c r="H51" i="45"/>
  <c r="E51" i="45"/>
  <c r="G50" i="45"/>
  <c r="F50" i="45"/>
  <c r="H50" i="45"/>
  <c r="E50" i="45"/>
  <c r="E49" i="45"/>
  <c r="F49" i="45"/>
  <c r="I47" i="45"/>
  <c r="E47" i="45"/>
  <c r="F47" i="45"/>
  <c r="C13" i="45"/>
  <c r="G47" i="45"/>
  <c r="H47" i="45"/>
  <c r="E45" i="45"/>
  <c r="F45" i="45"/>
  <c r="G45" i="45"/>
  <c r="H45" i="45"/>
  <c r="E44" i="45"/>
  <c r="F44" i="45"/>
  <c r="G44" i="45"/>
  <c r="H44" i="45"/>
  <c r="E43" i="45"/>
  <c r="F43" i="45"/>
  <c r="G43" i="45"/>
  <c r="H43" i="45"/>
  <c r="E41" i="45"/>
  <c r="F41" i="45"/>
  <c r="G41" i="45"/>
  <c r="H41" i="45"/>
  <c r="E40" i="45"/>
  <c r="F40" i="45"/>
  <c r="G40" i="45"/>
  <c r="H40" i="45"/>
  <c r="E38" i="45"/>
  <c r="F38" i="45"/>
  <c r="G38" i="45"/>
  <c r="H38" i="45"/>
  <c r="E37" i="45"/>
  <c r="F37" i="45"/>
  <c r="G37" i="45"/>
  <c r="H37" i="45"/>
  <c r="E36" i="45"/>
  <c r="F36" i="45"/>
  <c r="G36" i="45"/>
  <c r="H36" i="45"/>
  <c r="E35" i="45"/>
  <c r="F35" i="45"/>
  <c r="G35" i="45"/>
  <c r="H35" i="45"/>
  <c r="E34" i="45"/>
  <c r="F34" i="45"/>
  <c r="G34" i="45"/>
  <c r="H34" i="45"/>
  <c r="E33" i="45"/>
  <c r="F33" i="45"/>
  <c r="G33" i="45"/>
  <c r="H33" i="45"/>
  <c r="E31" i="45"/>
  <c r="F31" i="45"/>
  <c r="G31" i="45"/>
  <c r="H31" i="45"/>
  <c r="E30" i="45"/>
  <c r="F30" i="45"/>
  <c r="G30" i="45"/>
  <c r="H30" i="45"/>
  <c r="E29" i="45"/>
  <c r="F29" i="45"/>
  <c r="G29" i="45"/>
  <c r="H29" i="45"/>
  <c r="E28" i="45"/>
  <c r="F28" i="45"/>
  <c r="G28" i="45"/>
  <c r="H28" i="45"/>
  <c r="E27" i="45"/>
  <c r="F27" i="45"/>
  <c r="G27" i="45"/>
  <c r="H27" i="45"/>
  <c r="E26" i="45"/>
  <c r="F26" i="45"/>
  <c r="G26" i="45"/>
  <c r="H26" i="45"/>
  <c r="E25" i="45"/>
  <c r="F25" i="45"/>
  <c r="G25" i="45"/>
  <c r="H25" i="45"/>
  <c r="E24" i="45"/>
  <c r="F24" i="45"/>
  <c r="G24" i="45"/>
  <c r="H24" i="45"/>
  <c r="E23" i="45"/>
  <c r="F23" i="45"/>
  <c r="G23" i="45"/>
  <c r="H23" i="45"/>
  <c r="E22" i="45"/>
  <c r="F22" i="45"/>
  <c r="G22" i="45"/>
  <c r="H22" i="45"/>
  <c r="E21" i="45"/>
  <c r="F21" i="45"/>
  <c r="G21" i="45"/>
  <c r="H21" i="45"/>
  <c r="E19" i="45"/>
  <c r="F19" i="45"/>
  <c r="G19" i="45"/>
  <c r="H19" i="45"/>
  <c r="E18" i="45"/>
  <c r="F18" i="45"/>
  <c r="G18" i="45"/>
  <c r="H18" i="45"/>
  <c r="E17" i="45"/>
  <c r="F17" i="45"/>
  <c r="G17" i="45"/>
  <c r="H17" i="45"/>
  <c r="E16" i="45"/>
  <c r="F16" i="45"/>
  <c r="F15" i="45"/>
  <c r="F13" i="45"/>
  <c r="G16" i="45"/>
  <c r="G15" i="45"/>
  <c r="E13" i="45"/>
  <c r="D13" i="45"/>
  <c r="E11" i="45"/>
  <c r="G54" i="44"/>
  <c r="F54" i="44"/>
  <c r="H54" i="44"/>
  <c r="E54" i="44"/>
  <c r="G53" i="44"/>
  <c r="F53" i="44"/>
  <c r="H53" i="44"/>
  <c r="E53" i="44"/>
  <c r="G52" i="44"/>
  <c r="F52" i="44"/>
  <c r="H52" i="44"/>
  <c r="E52" i="44"/>
  <c r="G51" i="44"/>
  <c r="F51" i="44"/>
  <c r="H51" i="44"/>
  <c r="E51" i="44"/>
  <c r="G50" i="44"/>
  <c r="F50" i="44"/>
  <c r="H50" i="44"/>
  <c r="E50" i="44"/>
  <c r="E49" i="44"/>
  <c r="F49" i="44"/>
  <c r="E47" i="44"/>
  <c r="F47" i="44"/>
  <c r="E45" i="44"/>
  <c r="F45" i="44"/>
  <c r="E44" i="44"/>
  <c r="F44" i="44"/>
  <c r="E43" i="44"/>
  <c r="F43" i="44"/>
  <c r="E41" i="44"/>
  <c r="F41" i="44"/>
  <c r="E40" i="44"/>
  <c r="F40" i="44"/>
  <c r="E38" i="44"/>
  <c r="F38" i="44"/>
  <c r="E37" i="44"/>
  <c r="F37" i="44"/>
  <c r="E36" i="44"/>
  <c r="F36" i="44"/>
  <c r="E35" i="44"/>
  <c r="F35" i="44"/>
  <c r="E34" i="44"/>
  <c r="F34" i="44"/>
  <c r="E33" i="44"/>
  <c r="F33" i="44"/>
  <c r="E31" i="44"/>
  <c r="F31" i="44"/>
  <c r="E30" i="44"/>
  <c r="F30" i="44"/>
  <c r="E29" i="44"/>
  <c r="F29" i="44"/>
  <c r="E28" i="44"/>
  <c r="F28" i="44"/>
  <c r="E27" i="44"/>
  <c r="E26" i="44"/>
  <c r="F26" i="44"/>
  <c r="E25" i="44"/>
  <c r="F25" i="44"/>
  <c r="E24" i="44"/>
  <c r="F24" i="44"/>
  <c r="E23" i="44"/>
  <c r="F23" i="44"/>
  <c r="E22" i="44"/>
  <c r="F22" i="44"/>
  <c r="E21" i="44"/>
  <c r="F21" i="44"/>
  <c r="E19" i="44"/>
  <c r="F19" i="44"/>
  <c r="I18" i="44"/>
  <c r="I19" i="44"/>
  <c r="E18" i="44"/>
  <c r="F18" i="44"/>
  <c r="I17" i="44"/>
  <c r="E17" i="44"/>
  <c r="F17" i="44"/>
  <c r="E16" i="44"/>
  <c r="F16" i="44"/>
  <c r="G15" i="44"/>
  <c r="F15" i="44"/>
  <c r="E13" i="44"/>
  <c r="D13" i="44"/>
  <c r="C13" i="44"/>
  <c r="G26" i="44"/>
  <c r="E11" i="44"/>
  <c r="F8" i="45"/>
  <c r="F11" i="45"/>
  <c r="F9" i="45"/>
  <c r="F6" i="45"/>
  <c r="H16" i="45"/>
  <c r="G49" i="45"/>
  <c r="H49" i="45"/>
  <c r="G16" i="44"/>
  <c r="G18" i="44"/>
  <c r="G19" i="44"/>
  <c r="H19" i="44"/>
  <c r="G21" i="44"/>
  <c r="G22" i="44"/>
  <c r="G23" i="44"/>
  <c r="G24" i="44"/>
  <c r="G25" i="44"/>
  <c r="G28" i="44"/>
  <c r="H28" i="44"/>
  <c r="G33" i="44"/>
  <c r="H33" i="44"/>
  <c r="G37" i="44"/>
  <c r="H37" i="44"/>
  <c r="G43" i="44"/>
  <c r="H43" i="44"/>
  <c r="G49" i="44"/>
  <c r="H49" i="44"/>
  <c r="F27" i="44"/>
  <c r="F13" i="44"/>
  <c r="G17" i="44"/>
  <c r="H17" i="44"/>
  <c r="H18" i="44"/>
  <c r="H21" i="44"/>
  <c r="H22" i="44"/>
  <c r="H23" i="44"/>
  <c r="H24" i="44"/>
  <c r="H25" i="44"/>
  <c r="H26" i="44"/>
  <c r="G27" i="44"/>
  <c r="G29" i="44"/>
  <c r="H29" i="44"/>
  <c r="G30" i="44"/>
  <c r="H30" i="44"/>
  <c r="G31" i="44"/>
  <c r="H31" i="44"/>
  <c r="G34" i="44"/>
  <c r="H34" i="44"/>
  <c r="G35" i="44"/>
  <c r="H35" i="44"/>
  <c r="G36" i="44"/>
  <c r="H36" i="44"/>
  <c r="G38" i="44"/>
  <c r="H38" i="44"/>
  <c r="G40" i="44"/>
  <c r="H40" i="44"/>
  <c r="G41" i="44"/>
  <c r="H41" i="44"/>
  <c r="G44" i="44"/>
  <c r="H44" i="44"/>
  <c r="G45" i="44"/>
  <c r="H45" i="44"/>
  <c r="G47" i="44"/>
  <c r="H47" i="44"/>
  <c r="C5" i="45"/>
  <c r="G13" i="45"/>
  <c r="F8" i="44"/>
  <c r="F9" i="44"/>
  <c r="F11" i="44"/>
  <c r="F6" i="44"/>
  <c r="G13" i="44"/>
  <c r="H16" i="44"/>
  <c r="H27" i="44"/>
  <c r="C5" i="44"/>
  <c r="G9" i="45"/>
  <c r="H9" i="45"/>
  <c r="G6" i="45"/>
  <c r="H6" i="45"/>
  <c r="G8" i="45"/>
  <c r="H8" i="45"/>
  <c r="H12" i="45"/>
  <c r="H2" i="45"/>
  <c r="G11" i="45"/>
  <c r="H11" i="45"/>
  <c r="G8" i="44"/>
  <c r="H8" i="44"/>
  <c r="G9" i="44"/>
  <c r="G6" i="44"/>
  <c r="H6" i="44"/>
  <c r="G11" i="44"/>
  <c r="H11" i="44"/>
  <c r="H9" i="44"/>
  <c r="H12" i="44"/>
  <c r="H2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 British Council</author>
  </authors>
  <commentList>
    <comment ref="H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The British Council:</t>
        </r>
        <r>
          <rPr>
            <sz val="8"/>
            <color indexed="81"/>
            <rFont val="Tahoma"/>
            <family val="2"/>
          </rPr>
          <t xml:space="preserve">
Thay đổi phụ thuộc vào thời gian sẽ sản xuất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 British Council</author>
  </authors>
  <commentList>
    <comment ref="H1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The British Council:</t>
        </r>
        <r>
          <rPr>
            <sz val="8"/>
            <color indexed="81"/>
            <rFont val="Tahoma"/>
            <family val="2"/>
          </rPr>
          <t xml:space="preserve">
Thay đổi phụ thuộc vào thời gian sẽ sản xuất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 British Council</author>
  </authors>
  <commentList>
    <comment ref="H1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The British Council:</t>
        </r>
        <r>
          <rPr>
            <sz val="8"/>
            <color indexed="81"/>
            <rFont val="Tahoma"/>
            <family val="2"/>
          </rPr>
          <t xml:space="preserve">
Thay đổi phụ thuộc vào thời gian sẽ sản xuất</t>
        </r>
      </text>
    </comment>
  </commentList>
</comments>
</file>

<file path=xl/sharedStrings.xml><?xml version="1.0" encoding="utf-8"?>
<sst xmlns="http://schemas.openxmlformats.org/spreadsheetml/2006/main" count="186" uniqueCount="77">
  <si>
    <t>Tổng đơn giá</t>
  </si>
  <si>
    <t>Người ban hành</t>
  </si>
  <si>
    <t>Người kiểm tra</t>
  </si>
  <si>
    <t>Ngày ban hành</t>
  </si>
  <si>
    <t>Ngày chỉnh sửa</t>
  </si>
  <si>
    <t>Số CN SX trong tổ:</t>
  </si>
  <si>
    <t>Hệ số 1</t>
  </si>
  <si>
    <t>Tổ Trưởng:</t>
  </si>
  <si>
    <t>Hệ số 2</t>
  </si>
  <si>
    <t>Hệ số 3</t>
  </si>
  <si>
    <t>Giao nhận:</t>
  </si>
  <si>
    <t>Hệ số 4</t>
  </si>
  <si>
    <t>Hệ số 5</t>
  </si>
  <si>
    <t>Tổng</t>
  </si>
  <si>
    <t>Hệ số 6</t>
  </si>
  <si>
    <t>Dự phòng:</t>
  </si>
  <si>
    <t>Đơn giá 1 giây thời gian:</t>
  </si>
  <si>
    <t>Thứ tự</t>
  </si>
  <si>
    <t>Mô tả</t>
  </si>
  <si>
    <t>Hệ số</t>
  </si>
  <si>
    <t>Thời gian</t>
  </si>
  <si>
    <t>Thời gian quy đổi</t>
  </si>
  <si>
    <t>Đơn giá Năng suất</t>
  </si>
  <si>
    <t>Đơn giá Thời gian</t>
  </si>
  <si>
    <t>Đơn giá công đoạn</t>
  </si>
  <si>
    <t>PHỤ</t>
  </si>
  <si>
    <t xml:space="preserve"> </t>
  </si>
  <si>
    <t xml:space="preserve">  </t>
  </si>
  <si>
    <t xml:space="preserve">               MÁY 1 KIM</t>
  </si>
  <si>
    <t xml:space="preserve">     MÁY VS 2 KIM 4 CHỈ</t>
  </si>
  <si>
    <t>Nguyễn Minh Hòa</t>
  </si>
  <si>
    <t>Công đoạn bổ sung</t>
  </si>
  <si>
    <t>3KCS:</t>
  </si>
  <si>
    <t>TB đơn giá của 1 công nhân</t>
  </si>
  <si>
    <t xml:space="preserve">LÀ </t>
  </si>
  <si>
    <t>Lộn áo</t>
  </si>
  <si>
    <t>Người lập</t>
  </si>
  <si>
    <t>cd</t>
  </si>
  <si>
    <t xml:space="preserve">Chắp vai con+ đặt gióng  </t>
  </si>
  <si>
    <t xml:space="preserve">Máy ép nhiệt </t>
  </si>
  <si>
    <t>Thùa khuyết ( 3 khuyết)</t>
  </si>
  <si>
    <t>cài cúc nẹp</t>
  </si>
  <si>
    <t>Tra cổ vào thân+ + Đo nẹp+ gọt đầu cổ</t>
  </si>
  <si>
    <t>Bổ nẹp+ LD</t>
  </si>
  <si>
    <t>Máy KS</t>
  </si>
  <si>
    <t>Chặn chỉ VS chân trụ+ gói đầu chỉ ( 2 chặn)</t>
  </si>
  <si>
    <t>Mi  lé nẹp trái cạnh ngoài</t>
  </si>
  <si>
    <t>Mí cạnh ngoài nẹp phải</t>
  </si>
  <si>
    <t>mí kẹp trì cạnh nẹp phải (cạnh trong lần 2)</t>
  </si>
  <si>
    <t>mí cạnh nẹp phải (cạnh trong lần 1)</t>
  </si>
  <si>
    <t>Chặn chân nẹp + lộn nẹp</t>
  </si>
  <si>
    <t>Lộn 2 đầu bo cổ</t>
  </si>
  <si>
    <t>PKT</t>
  </si>
  <si>
    <t>VSCN</t>
  </si>
  <si>
    <t>Hoàng Thêu</t>
  </si>
  <si>
    <t>Quay lộn 2 đầu bo cổ</t>
  </si>
  <si>
    <t>Ghim mác sườn</t>
  </si>
  <si>
    <t>Treo phôi</t>
  </si>
  <si>
    <t xml:space="preserve">May nẹp vào thân </t>
  </si>
  <si>
    <t xml:space="preserve">Diễu cạnh nẹp trái cạnh trong </t>
  </si>
  <si>
    <t>DÂY CHUYỀN CÔNG ĐOẠN     M+T</t>
  </si>
  <si>
    <t xml:space="preserve">Diễu hộp nẹp + bọ </t>
  </si>
  <si>
    <t xml:space="preserve">VS chân trụ+ chỉnh trụ </t>
  </si>
  <si>
    <t xml:space="preserve">ép mác nhiệt+ bóc mác </t>
  </si>
  <si>
    <t>Là thành phẩm + góc nẹp</t>
  </si>
  <si>
    <t>ĐÍnh cúc nẹp( 3 cúc)+ sửa cúc</t>
  </si>
  <si>
    <t>Mã hàng   : VCTK-223723</t>
  </si>
  <si>
    <t>Trần cửa tay +</t>
  </si>
  <si>
    <t xml:space="preserve">Trần gấu </t>
  </si>
  <si>
    <t>7-12-2021</t>
  </si>
  <si>
    <t>Trần cửa tay</t>
  </si>
  <si>
    <t xml:space="preserve">DÂY CHUYỀN CÔNG ĐOẠN    big </t>
  </si>
  <si>
    <t>Tra tay + đo vai</t>
  </si>
  <si>
    <t>Chắp sườn</t>
  </si>
  <si>
    <t>Mã hàng   : VCTK-223735</t>
  </si>
  <si>
    <r>
      <t xml:space="preserve">DÂY CHUYỀN CÔNG ĐOẠN </t>
    </r>
    <r>
      <rPr>
        <b/>
        <sz val="16"/>
        <color indexed="10"/>
        <rFont val="Arial"/>
        <family val="2"/>
      </rPr>
      <t>(dải cỡ)</t>
    </r>
    <r>
      <rPr>
        <b/>
        <sz val="16"/>
        <rFont val="Arial"/>
        <family val="2"/>
      </rPr>
      <t xml:space="preserve"> </t>
    </r>
  </si>
  <si>
    <r>
      <t xml:space="preserve">Hoàng Thêu </t>
    </r>
    <r>
      <rPr>
        <sz val="12"/>
        <color indexed="10"/>
        <rFont val="Arial"/>
        <family val="2"/>
      </rPr>
      <t xml:space="preserve">(tên user)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</si>
</sst>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VND]\ #,##0"/>
    <numFmt numFmtId="165" formatCode="mm\-dd\-yyyy"/>
    <numFmt numFmtId="166" formatCode="0.0"/>
    <numFmt numFmtId="167" formatCode="0.000%"/>
    <numFmt numFmtId="168" formatCode="[$VND]\ #,##0.00"/>
    <numFmt numFmtId="169" formatCode="[$VND]\ #,##0.0"/>
    <numFmt numFmtId="170" formatCode="_(* #,##0.0_);_(* \(#,##0.0\);_(* &quot;-&quot;??_);_(@_)"/>
    <numFmt numFmtId="171" formatCode="_(* #,##0_);_(* \(#,##0\);_(* &quot;-&quot;??_);_(@_)"/>
    <numFmt numFmtId="172" formatCode="_(* #,##0.0_);_(* \(#,##0.0\);_(* &quot;-&quot;?_);_(@_)"/>
    <numFmt numFmtId="173" formatCode="[$-F800]dddd\,\ mmmm\ dd\,\ yyyy"/>
  </numFmts>
  <fonts count="23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sz val="14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6"/>
      <color indexed="10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0">
    <xf numFmtId="0" fontId="0" fillId="0" borderId="0" xfId="0"/>
    <xf numFmtId="164" fontId="3" fillId="0" borderId="0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2" xfId="0" applyFont="1" applyFill="1" applyBorder="1" applyAlignment="1">
      <alignment horizontal="right"/>
    </xf>
    <xf numFmtId="168" fontId="5" fillId="0" borderId="2" xfId="0" applyNumberFormat="1" applyFont="1" applyFill="1" applyBorder="1" applyAlignment="1">
      <alignment horizontal="right"/>
    </xf>
    <xf numFmtId="9" fontId="1" fillId="0" borderId="2" xfId="3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9" fontId="5" fillId="0" borderId="2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Protection="1">
      <protection locked="0"/>
    </xf>
    <xf numFmtId="1" fontId="1" fillId="0" borderId="2" xfId="3" applyNumberFormat="1" applyFont="1" applyFill="1" applyBorder="1" applyProtection="1">
      <protection locked="0"/>
    </xf>
    <xf numFmtId="3" fontId="1" fillId="0" borderId="2" xfId="0" applyNumberFormat="1" applyFont="1" applyFill="1" applyBorder="1" applyAlignment="1" applyProtection="1">
      <alignment horizontal="right"/>
      <protection locked="0"/>
    </xf>
    <xf numFmtId="169" fontId="6" fillId="0" borderId="2" xfId="0" applyNumberFormat="1" applyFont="1" applyFill="1" applyBorder="1" applyAlignment="1">
      <alignment vertical="top"/>
    </xf>
    <xf numFmtId="0" fontId="7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3" fillId="0" borderId="2" xfId="0" applyFont="1" applyFill="1" applyBorder="1"/>
    <xf numFmtId="0" fontId="9" fillId="0" borderId="2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6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9" fontId="1" fillId="0" borderId="3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10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5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1" fillId="0" borderId="5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/>
    <xf numFmtId="0" fontId="1" fillId="0" borderId="5" xfId="0" applyFont="1" applyFill="1" applyBorder="1" applyAlignment="1">
      <alignment vertical="center" wrapText="1"/>
    </xf>
    <xf numFmtId="165" fontId="1" fillId="0" borderId="4" xfId="0" applyNumberFormat="1" applyFont="1" applyFill="1" applyBorder="1" applyAlignment="1">
      <alignment horizontal="center"/>
    </xf>
    <xf numFmtId="3" fontId="1" fillId="0" borderId="2" xfId="0" applyNumberFormat="1" applyFont="1" applyFill="1" applyBorder="1"/>
    <xf numFmtId="2" fontId="1" fillId="0" borderId="3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3" fontId="1" fillId="0" borderId="2" xfId="0" applyNumberFormat="1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0" fontId="1" fillId="0" borderId="7" xfId="0" applyFont="1" applyFill="1" applyBorder="1"/>
    <xf numFmtId="0" fontId="2" fillId="0" borderId="8" xfId="0" applyFont="1" applyFill="1" applyBorder="1" applyAlignment="1">
      <alignment vertical="center" wrapText="1"/>
    </xf>
    <xf numFmtId="167" fontId="1" fillId="0" borderId="2" xfId="2" applyNumberFormat="1" applyFont="1" applyFill="1" applyBorder="1"/>
    <xf numFmtId="0" fontId="9" fillId="0" borderId="0" xfId="0" applyFont="1" applyFill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0" fontId="16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/>
    </xf>
    <xf numFmtId="0" fontId="14" fillId="0" borderId="2" xfId="0" applyFont="1" applyFill="1" applyBorder="1"/>
    <xf numFmtId="0" fontId="19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/>
    </xf>
    <xf numFmtId="1" fontId="20" fillId="0" borderId="2" xfId="0" applyNumberFormat="1" applyFont="1" applyFill="1" applyBorder="1" applyAlignment="1">
      <alignment horizontal="center"/>
    </xf>
    <xf numFmtId="170" fontId="20" fillId="0" borderId="3" xfId="1" applyNumberFormat="1" applyFont="1" applyFill="1" applyBorder="1" applyAlignment="1">
      <alignment vertical="top"/>
    </xf>
    <xf numFmtId="0" fontId="3" fillId="0" borderId="0" xfId="0" applyFont="1" applyFill="1" applyBorder="1"/>
    <xf numFmtId="0" fontId="18" fillId="0" borderId="0" xfId="0" applyFont="1" applyFill="1" applyAlignment="1">
      <alignment vertical="center"/>
    </xf>
    <xf numFmtId="170" fontId="1" fillId="0" borderId="0" xfId="1" applyNumberFormat="1" applyFont="1" applyFill="1"/>
    <xf numFmtId="170" fontId="9" fillId="0" borderId="0" xfId="1" applyNumberFormat="1" applyFont="1" applyFill="1"/>
    <xf numFmtId="170" fontId="1" fillId="0" borderId="0" xfId="1" applyNumberFormat="1" applyFont="1" applyFill="1" applyAlignment="1">
      <alignment horizontal="center"/>
    </xf>
    <xf numFmtId="9" fontId="1" fillId="0" borderId="2" xfId="0" applyNumberFormat="1" applyFont="1" applyFill="1" applyBorder="1" applyAlignment="1">
      <alignment horizontal="right"/>
    </xf>
    <xf numFmtId="168" fontId="3" fillId="0" borderId="9" xfId="0" applyNumberFormat="1" applyFont="1" applyFill="1" applyBorder="1" applyAlignment="1"/>
    <xf numFmtId="168" fontId="1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left"/>
    </xf>
    <xf numFmtId="170" fontId="18" fillId="0" borderId="0" xfId="1" applyNumberFormat="1" applyFont="1" applyFill="1" applyBorder="1" applyAlignment="1">
      <alignment vertical="center" wrapText="1"/>
    </xf>
    <xf numFmtId="169" fontId="9" fillId="0" borderId="2" xfId="0" applyNumberFormat="1" applyFont="1" applyFill="1" applyBorder="1"/>
    <xf numFmtId="0" fontId="12" fillId="0" borderId="5" xfId="0" applyFont="1" applyFill="1" applyBorder="1" applyAlignment="1">
      <alignment horizontal="center"/>
    </xf>
    <xf numFmtId="170" fontId="19" fillId="0" borderId="3" xfId="1" applyNumberFormat="1" applyFont="1" applyFill="1" applyBorder="1" applyAlignment="1">
      <alignment vertical="top"/>
    </xf>
    <xf numFmtId="170" fontId="12" fillId="0" borderId="3" xfId="1" applyNumberFormat="1" applyFont="1" applyFill="1" applyBorder="1" applyAlignment="1">
      <alignment vertical="top"/>
    </xf>
    <xf numFmtId="0" fontId="12" fillId="0" borderId="3" xfId="0" applyFont="1" applyFill="1" applyBorder="1"/>
    <xf numFmtId="0" fontId="1" fillId="0" borderId="10" xfId="0" applyFont="1" applyFill="1" applyBorder="1"/>
    <xf numFmtId="0" fontId="17" fillId="0" borderId="11" xfId="0" applyFont="1" applyFill="1" applyBorder="1"/>
    <xf numFmtId="1" fontId="1" fillId="0" borderId="11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/>
    <xf numFmtId="169" fontId="1" fillId="0" borderId="11" xfId="0" applyNumberFormat="1" applyFont="1" applyFill="1" applyBorder="1"/>
    <xf numFmtId="0" fontId="1" fillId="0" borderId="12" xfId="0" applyFont="1" applyFill="1" applyBorder="1"/>
    <xf numFmtId="170" fontId="19" fillId="0" borderId="3" xfId="1" applyNumberFormat="1" applyFont="1" applyFill="1" applyBorder="1" applyAlignment="1">
      <alignment vertical="center"/>
    </xf>
    <xf numFmtId="171" fontId="19" fillId="0" borderId="2" xfId="1" applyNumberFormat="1" applyFont="1" applyFill="1" applyBorder="1" applyAlignment="1">
      <alignment horizontal="center" vertical="top"/>
    </xf>
    <xf numFmtId="171" fontId="19" fillId="0" borderId="2" xfId="1" applyNumberFormat="1" applyFont="1" applyFill="1" applyBorder="1" applyAlignment="1">
      <alignment vertical="top"/>
    </xf>
    <xf numFmtId="171" fontId="19" fillId="0" borderId="2" xfId="1" applyNumberFormat="1" applyFont="1" applyFill="1" applyBorder="1" applyAlignment="1">
      <alignment horizontal="center" vertical="center"/>
    </xf>
    <xf numFmtId="171" fontId="19" fillId="0" borderId="2" xfId="1" applyNumberFormat="1" applyFont="1" applyFill="1" applyBorder="1" applyAlignment="1">
      <alignment vertical="center"/>
    </xf>
    <xf numFmtId="171" fontId="20" fillId="0" borderId="2" xfId="1" applyNumberFormat="1" applyFont="1" applyFill="1" applyBorder="1" applyAlignment="1">
      <alignment horizontal="center" vertical="top"/>
    </xf>
    <xf numFmtId="171" fontId="20" fillId="0" borderId="2" xfId="1" applyNumberFormat="1" applyFont="1" applyFill="1" applyBorder="1" applyAlignment="1">
      <alignment vertical="top"/>
    </xf>
    <xf numFmtId="171" fontId="12" fillId="0" borderId="2" xfId="1" applyNumberFormat="1" applyFont="1" applyFill="1" applyBorder="1" applyAlignment="1">
      <alignment horizontal="center" vertical="top"/>
    </xf>
    <xf numFmtId="171" fontId="12" fillId="0" borderId="2" xfId="1" applyNumberFormat="1" applyFont="1" applyFill="1" applyBorder="1" applyAlignment="1">
      <alignment vertical="top"/>
    </xf>
    <xf numFmtId="170" fontId="8" fillId="0" borderId="2" xfId="1" applyNumberFormat="1" applyFont="1" applyFill="1" applyBorder="1" applyAlignment="1">
      <alignment horizontal="center" vertical="center"/>
    </xf>
    <xf numFmtId="172" fontId="1" fillId="0" borderId="0" xfId="0" applyNumberFormat="1" applyFont="1" applyFill="1"/>
    <xf numFmtId="43" fontId="1" fillId="0" borderId="0" xfId="0" applyNumberFormat="1" applyFont="1" applyFill="1"/>
    <xf numFmtId="43" fontId="1" fillId="0" borderId="0" xfId="1" applyNumberFormat="1" applyFont="1" applyFill="1"/>
    <xf numFmtId="171" fontId="1" fillId="0" borderId="0" xfId="1" applyNumberFormat="1" applyFont="1" applyFill="1" applyAlignment="1">
      <alignment horizontal="left"/>
    </xf>
    <xf numFmtId="170" fontId="19" fillId="0" borderId="2" xfId="1" applyNumberFormat="1" applyFont="1" applyFill="1" applyBorder="1" applyAlignment="1">
      <alignment horizontal="center" vertical="top"/>
    </xf>
    <xf numFmtId="170" fontId="12" fillId="0" borderId="2" xfId="1" applyNumberFormat="1" applyFont="1" applyFill="1" applyBorder="1" applyAlignment="1">
      <alignment horizontal="center" vertical="top"/>
    </xf>
    <xf numFmtId="170" fontId="19" fillId="0" borderId="2" xfId="1" applyNumberFormat="1" applyFont="1" applyFill="1" applyBorder="1" applyAlignment="1">
      <alignment horizontal="center" vertical="center"/>
    </xf>
    <xf numFmtId="168" fontId="5" fillId="0" borderId="13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vertical="center"/>
    </xf>
    <xf numFmtId="0" fontId="12" fillId="2" borderId="5" xfId="0" applyFont="1" applyFill="1" applyBorder="1" applyAlignment="1">
      <alignment horizontal="center"/>
    </xf>
    <xf numFmtId="0" fontId="14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171" fontId="19" fillId="2" borderId="2" xfId="1" applyNumberFormat="1" applyFont="1" applyFill="1" applyBorder="1" applyAlignment="1">
      <alignment horizontal="center" vertical="top"/>
    </xf>
    <xf numFmtId="171" fontId="12" fillId="2" borderId="2" xfId="1" applyNumberFormat="1" applyFont="1" applyFill="1" applyBorder="1" applyAlignment="1">
      <alignment vertical="top"/>
    </xf>
    <xf numFmtId="170" fontId="12" fillId="2" borderId="3" xfId="1" applyNumberFormat="1" applyFont="1" applyFill="1" applyBorder="1" applyAlignment="1">
      <alignment vertical="top"/>
    </xf>
    <xf numFmtId="0" fontId="1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3" fontId="1" fillId="0" borderId="2" xfId="0" applyNumberFormat="1" applyFont="1" applyBorder="1" applyAlignment="1" applyProtection="1">
      <alignment horizontal="right"/>
      <protection locked="0"/>
    </xf>
    <xf numFmtId="3" fontId="1" fillId="0" borderId="2" xfId="0" applyNumberFormat="1" applyFont="1" applyBorder="1" applyAlignment="1">
      <alignment vertical="top"/>
    </xf>
    <xf numFmtId="169" fontId="6" fillId="0" borderId="2" xfId="0" applyNumberFormat="1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3" fontId="1" fillId="0" borderId="4" xfId="0" applyNumberFormat="1" applyFont="1" applyFill="1" applyBorder="1" applyAlignment="1">
      <alignment horizontal="center"/>
    </xf>
  </cellXfs>
  <cellStyles count="5">
    <cellStyle name="Bình thường" xfId="0" builtinId="0"/>
    <cellStyle name="Dấu phẩy" xfId="1" builtinId="3"/>
    <cellStyle name="Normal 2" xfId="2" xr:uid="{00000000-0005-0000-0000-000002000000}"/>
    <cellStyle name="Percent 2" xfId="3" xr:uid="{00000000-0005-0000-0000-000003000000}"/>
    <cellStyle name="Percent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30479</xdr:colOff>
      <xdr:row>3</xdr:row>
      <xdr:rowOff>91441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27266E97-0E0D-4730-80FC-EF15BFA3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46759" cy="81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6084" name="Picture 2" descr="DHA group">
          <a:extLst>
            <a:ext uri="{FF2B5EF4-FFF2-40B4-BE49-F238E27FC236}">
              <a16:creationId xmlns:a16="http://schemas.microsoft.com/office/drawing/2014/main" id="{D8CA11F9-AEEA-4B5A-BC38-8BB0AF019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6085" name="Picture 2" descr="DHA group">
          <a:extLst>
            <a:ext uri="{FF2B5EF4-FFF2-40B4-BE49-F238E27FC236}">
              <a16:creationId xmlns:a16="http://schemas.microsoft.com/office/drawing/2014/main" id="{88A6209A-E90E-484D-AB08-B288993A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6086" name="Picture 2" descr="DHA group">
          <a:extLst>
            <a:ext uri="{FF2B5EF4-FFF2-40B4-BE49-F238E27FC236}">
              <a16:creationId xmlns:a16="http://schemas.microsoft.com/office/drawing/2014/main" id="{6E92D028-1277-4F2C-B785-D2D8FA32F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6087" name="Picture 2" descr="DHA group">
          <a:extLst>
            <a:ext uri="{FF2B5EF4-FFF2-40B4-BE49-F238E27FC236}">
              <a16:creationId xmlns:a16="http://schemas.microsoft.com/office/drawing/2014/main" id="{2769632C-818C-46C7-BCCC-CA5DFBE6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6088" name="Picture 2" descr="DHA group">
          <a:extLst>
            <a:ext uri="{FF2B5EF4-FFF2-40B4-BE49-F238E27FC236}">
              <a16:creationId xmlns:a16="http://schemas.microsoft.com/office/drawing/2014/main" id="{2BB60660-888C-4DDC-A909-BD9C611D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83820</xdr:colOff>
      <xdr:row>3</xdr:row>
      <xdr:rowOff>68580</xdr:rowOff>
    </xdr:from>
    <xdr:to>
      <xdr:col>14</xdr:col>
      <xdr:colOff>510540</xdr:colOff>
      <xdr:row>11</xdr:row>
      <xdr:rowOff>259080</xdr:rowOff>
    </xdr:to>
    <xdr:pic>
      <xdr:nvPicPr>
        <xdr:cNvPr id="66089" name="Picture 153">
          <a:extLst>
            <a:ext uri="{FF2B5EF4-FFF2-40B4-BE49-F238E27FC236}">
              <a16:creationId xmlns:a16="http://schemas.microsoft.com/office/drawing/2014/main" id="{2CE90A2D-65DD-4780-803A-9CC2F9035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0920" y="800100"/>
          <a:ext cx="167640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693420</xdr:colOff>
      <xdr:row>4</xdr:row>
      <xdr:rowOff>83820</xdr:rowOff>
    </xdr:from>
    <xdr:to>
      <xdr:col>10</xdr:col>
      <xdr:colOff>510540</xdr:colOff>
      <xdr:row>13</xdr:row>
      <xdr:rowOff>68580</xdr:rowOff>
    </xdr:to>
    <xdr:pic>
      <xdr:nvPicPr>
        <xdr:cNvPr id="66090" name="그림 2">
          <a:extLst>
            <a:ext uri="{FF2B5EF4-FFF2-40B4-BE49-F238E27FC236}">
              <a16:creationId xmlns:a16="http://schemas.microsoft.com/office/drawing/2014/main" id="{86FD749F-231E-4735-915A-66993817B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1580" y="1005840"/>
          <a:ext cx="1516380" cy="181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7108" name="Picture 2" descr="DHA group">
          <a:extLst>
            <a:ext uri="{FF2B5EF4-FFF2-40B4-BE49-F238E27FC236}">
              <a16:creationId xmlns:a16="http://schemas.microsoft.com/office/drawing/2014/main" id="{81E95A00-B339-4599-B459-AEEFB3C5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7109" name="Picture 2" descr="DHA group">
          <a:extLst>
            <a:ext uri="{FF2B5EF4-FFF2-40B4-BE49-F238E27FC236}">
              <a16:creationId xmlns:a16="http://schemas.microsoft.com/office/drawing/2014/main" id="{ACAC3215-96DE-47F9-88D2-CE18D5D8C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7110" name="Picture 2" descr="DHA group">
          <a:extLst>
            <a:ext uri="{FF2B5EF4-FFF2-40B4-BE49-F238E27FC236}">
              <a16:creationId xmlns:a16="http://schemas.microsoft.com/office/drawing/2014/main" id="{4802853E-9CA8-4CA0-8978-FF7D3891B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7111" name="Picture 2" descr="DHA group">
          <a:extLst>
            <a:ext uri="{FF2B5EF4-FFF2-40B4-BE49-F238E27FC236}">
              <a16:creationId xmlns:a16="http://schemas.microsoft.com/office/drawing/2014/main" id="{4551A284-2A2D-45FB-BFEA-65F9814B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0</xdr:col>
      <xdr:colOff>403860</xdr:colOff>
      <xdr:row>2</xdr:row>
      <xdr:rowOff>144780</xdr:rowOff>
    </xdr:to>
    <xdr:pic>
      <xdr:nvPicPr>
        <xdr:cNvPr id="67112" name="Picture 2" descr="DHA group">
          <a:extLst>
            <a:ext uri="{FF2B5EF4-FFF2-40B4-BE49-F238E27FC236}">
              <a16:creationId xmlns:a16="http://schemas.microsoft.com/office/drawing/2014/main" id="{235D7903-F2CD-43B5-B588-2BE0F5FF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3810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83820</xdr:colOff>
      <xdr:row>3</xdr:row>
      <xdr:rowOff>68580</xdr:rowOff>
    </xdr:from>
    <xdr:to>
      <xdr:col>14</xdr:col>
      <xdr:colOff>510540</xdr:colOff>
      <xdr:row>11</xdr:row>
      <xdr:rowOff>259080</xdr:rowOff>
    </xdr:to>
    <xdr:pic>
      <xdr:nvPicPr>
        <xdr:cNvPr id="67113" name="Picture 153">
          <a:extLst>
            <a:ext uri="{FF2B5EF4-FFF2-40B4-BE49-F238E27FC236}">
              <a16:creationId xmlns:a16="http://schemas.microsoft.com/office/drawing/2014/main" id="{BE3CA7F4-8DE1-43B6-98AF-B344F855C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0920" y="800100"/>
          <a:ext cx="167640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693420</xdr:colOff>
      <xdr:row>4</xdr:row>
      <xdr:rowOff>83820</xdr:rowOff>
    </xdr:from>
    <xdr:to>
      <xdr:col>10</xdr:col>
      <xdr:colOff>510540</xdr:colOff>
      <xdr:row>13</xdr:row>
      <xdr:rowOff>68580</xdr:rowOff>
    </xdr:to>
    <xdr:pic>
      <xdr:nvPicPr>
        <xdr:cNvPr id="67114" name="그림 2">
          <a:extLst>
            <a:ext uri="{FF2B5EF4-FFF2-40B4-BE49-F238E27FC236}">
              <a16:creationId xmlns:a16="http://schemas.microsoft.com/office/drawing/2014/main" id="{4B29E0FF-D6FC-405E-89E4-3AC36F5D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1580" y="1005840"/>
          <a:ext cx="1516380" cy="181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L76"/>
  <sheetViews>
    <sheetView tabSelected="1" zoomScaleNormal="100" zoomScaleSheetLayoutView="100" workbookViewId="0">
      <selection activeCell="H3" sqref="H3"/>
    </sheetView>
  </sheetViews>
  <sheetFormatPr defaultColWidth="9.109375" defaultRowHeight="13.2" x14ac:dyDescent="0.25"/>
  <cols>
    <col min="1" max="1" width="10.44140625" style="41" customWidth="1"/>
    <col min="2" max="2" width="42.5546875" style="41" customWidth="1"/>
    <col min="3" max="3" width="7.88671875" style="60" customWidth="1"/>
    <col min="4" max="4" width="11.5546875" style="60" customWidth="1"/>
    <col min="5" max="5" width="14" style="41" customWidth="1"/>
    <col min="6" max="6" width="11.5546875" style="41" customWidth="1"/>
    <col min="7" max="7" width="11.5546875" style="62" customWidth="1"/>
    <col min="8" max="8" width="12.5546875" style="41" customWidth="1"/>
    <col min="9" max="9" width="15.6640625" style="73" bestFit="1" customWidth="1"/>
    <col min="10" max="16384" width="9.109375" style="41"/>
  </cols>
  <sheetData>
    <row r="1" spans="1:12" ht="28.5" customHeight="1" x14ac:dyDescent="0.25">
      <c r="A1" s="56"/>
      <c r="B1" s="124" t="s">
        <v>75</v>
      </c>
      <c r="C1" s="125"/>
      <c r="D1" s="125"/>
      <c r="E1" s="125"/>
      <c r="F1" s="125"/>
      <c r="G1" s="125"/>
      <c r="H1" s="57"/>
    </row>
    <row r="2" spans="1:12" ht="16.5" customHeight="1" x14ac:dyDescent="0.25">
      <c r="A2" s="39"/>
      <c r="B2" s="126" t="s">
        <v>74</v>
      </c>
      <c r="C2" s="126"/>
      <c r="D2" s="126"/>
      <c r="E2" s="40" t="s">
        <v>0</v>
      </c>
      <c r="F2" s="22"/>
      <c r="G2" s="71"/>
      <c r="H2" s="79"/>
      <c r="I2" s="106"/>
      <c r="J2" s="103"/>
    </row>
    <row r="3" spans="1:12" ht="12.75" customHeight="1" x14ac:dyDescent="0.25">
      <c r="A3" s="42"/>
      <c r="B3" s="20" t="s">
        <v>1</v>
      </c>
      <c r="C3" s="127" t="s">
        <v>2</v>
      </c>
      <c r="D3" s="127"/>
      <c r="E3" s="21" t="s">
        <v>3</v>
      </c>
      <c r="F3" s="111"/>
      <c r="G3" s="111"/>
      <c r="H3" s="129"/>
      <c r="J3" s="104"/>
    </row>
    <row r="4" spans="1:12" ht="15" customHeight="1" x14ac:dyDescent="0.25">
      <c r="A4" s="39"/>
      <c r="B4" s="35" t="s">
        <v>76</v>
      </c>
      <c r="C4" s="128" t="s">
        <v>30</v>
      </c>
      <c r="D4" s="128"/>
      <c r="E4" s="21" t="s">
        <v>4</v>
      </c>
      <c r="F4" s="111"/>
      <c r="G4" s="111"/>
      <c r="H4" s="43"/>
    </row>
    <row r="5" spans="1:12" x14ac:dyDescent="0.25">
      <c r="A5" s="39"/>
      <c r="B5" s="22" t="s">
        <v>33</v>
      </c>
      <c r="C5" s="23"/>
      <c r="D5" s="23"/>
      <c r="E5" s="21" t="s">
        <v>5</v>
      </c>
      <c r="F5" s="24"/>
      <c r="G5" s="22"/>
      <c r="H5" s="25"/>
    </row>
    <row r="6" spans="1:12" ht="15" customHeight="1" x14ac:dyDescent="0.25">
      <c r="A6" s="2" t="s">
        <v>6</v>
      </c>
      <c r="B6" s="26">
        <v>1</v>
      </c>
      <c r="C6" s="5">
        <v>1</v>
      </c>
      <c r="D6" s="3" t="s">
        <v>7</v>
      </c>
      <c r="E6" s="58"/>
      <c r="F6" s="110"/>
      <c r="G6" s="110"/>
      <c r="H6" s="27"/>
    </row>
    <row r="7" spans="1:12" ht="15" customHeight="1" x14ac:dyDescent="0.25">
      <c r="A7" s="2" t="s">
        <v>8</v>
      </c>
      <c r="B7" s="26">
        <v>2</v>
      </c>
      <c r="C7" s="5">
        <v>1.05</v>
      </c>
      <c r="D7" s="3"/>
      <c r="E7" s="58"/>
      <c r="F7" s="4"/>
      <c r="G7" s="4"/>
      <c r="H7" s="27"/>
    </row>
    <row r="8" spans="1:12" ht="15" customHeight="1" x14ac:dyDescent="0.25">
      <c r="A8" s="2" t="s">
        <v>9</v>
      </c>
      <c r="B8" s="26">
        <v>3</v>
      </c>
      <c r="C8" s="5">
        <v>1.1000000000000001</v>
      </c>
      <c r="D8" s="3" t="s">
        <v>10</v>
      </c>
      <c r="E8" s="58"/>
      <c r="F8" s="4"/>
      <c r="G8" s="4"/>
      <c r="H8" s="27"/>
    </row>
    <row r="9" spans="1:12" ht="15" customHeight="1" x14ac:dyDescent="0.25">
      <c r="A9" s="2" t="s">
        <v>11</v>
      </c>
      <c r="B9" s="26">
        <v>4</v>
      </c>
      <c r="C9" s="5">
        <v>1.1499999999999999</v>
      </c>
      <c r="D9" s="3" t="s">
        <v>32</v>
      </c>
      <c r="E9" s="29"/>
      <c r="F9" s="4"/>
      <c r="G9" s="4"/>
      <c r="H9" s="27"/>
    </row>
    <row r="10" spans="1:12" ht="15" customHeight="1" x14ac:dyDescent="0.25">
      <c r="A10" s="2"/>
      <c r="B10" s="26"/>
      <c r="C10" s="5"/>
      <c r="D10" s="3"/>
      <c r="E10" s="29"/>
      <c r="F10" s="4"/>
      <c r="G10" s="4"/>
      <c r="H10" s="27"/>
    </row>
    <row r="11" spans="1:12" ht="15" customHeight="1" x14ac:dyDescent="0.25">
      <c r="A11" s="2" t="s">
        <v>12</v>
      </c>
      <c r="B11" s="26">
        <v>5</v>
      </c>
      <c r="C11" s="5">
        <v>1.2</v>
      </c>
      <c r="D11" s="28" t="s">
        <v>13</v>
      </c>
      <c r="E11" s="29"/>
      <c r="F11" s="4"/>
      <c r="G11" s="4"/>
      <c r="H11" s="27"/>
    </row>
    <row r="12" spans="1:12" ht="21" customHeight="1" x14ac:dyDescent="0.25">
      <c r="A12" s="2" t="s">
        <v>14</v>
      </c>
      <c r="B12" s="26">
        <v>6</v>
      </c>
      <c r="C12" s="5">
        <v>1.25</v>
      </c>
      <c r="D12" s="3" t="s">
        <v>15</v>
      </c>
      <c r="E12" s="76"/>
      <c r="F12" s="22"/>
      <c r="G12" s="77"/>
      <c r="H12" s="78"/>
    </row>
    <row r="13" spans="1:12" ht="20.25" customHeight="1" x14ac:dyDescent="0.25">
      <c r="A13" s="2">
        <v>3090000</v>
      </c>
      <c r="B13" s="28" t="s">
        <v>16</v>
      </c>
      <c r="C13" s="6"/>
      <c r="D13" s="30"/>
      <c r="E13" s="44"/>
      <c r="F13" s="7"/>
      <c r="G13" s="7"/>
      <c r="H13" s="45"/>
    </row>
    <row r="14" spans="1:12" s="46" customFormat="1" ht="28.5" customHeight="1" x14ac:dyDescent="0.25">
      <c r="A14" s="8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10" t="s">
        <v>22</v>
      </c>
      <c r="G14" s="10" t="s">
        <v>23</v>
      </c>
      <c r="H14" s="11" t="s">
        <v>24</v>
      </c>
      <c r="I14" s="73"/>
      <c r="J14" s="41"/>
      <c r="K14" s="41"/>
    </row>
    <row r="15" spans="1:12" ht="12.75" customHeight="1" x14ac:dyDescent="0.25">
      <c r="A15" s="118"/>
      <c r="B15" s="119" t="s">
        <v>25</v>
      </c>
      <c r="C15" s="13"/>
      <c r="D15" s="120"/>
      <c r="E15" s="121"/>
      <c r="F15" s="122">
        <f>IF(A15=0,0,E15*H$13)</f>
        <v>0</v>
      </c>
      <c r="G15" s="122">
        <f>IF(A15=0,0,E15*C$13)</f>
        <v>0</v>
      </c>
      <c r="H15" s="123"/>
    </row>
    <row r="16" spans="1:12" ht="29.25" customHeight="1" x14ac:dyDescent="0.3">
      <c r="A16" s="52"/>
      <c r="B16" s="17"/>
      <c r="C16" s="66"/>
      <c r="D16" s="107"/>
      <c r="E16" s="95"/>
      <c r="F16" s="95"/>
      <c r="G16" s="95"/>
      <c r="H16" s="83"/>
      <c r="I16" s="105"/>
      <c r="J16" s="104"/>
      <c r="K16" s="104"/>
      <c r="L16" s="72"/>
    </row>
    <row r="17" spans="1:12" ht="29.25" customHeight="1" x14ac:dyDescent="0.25">
      <c r="A17" s="52"/>
      <c r="B17" s="64"/>
      <c r="C17" s="37"/>
      <c r="D17" s="108"/>
      <c r="E17" s="95"/>
      <c r="F17" s="95"/>
      <c r="G17" s="95"/>
      <c r="H17" s="83"/>
      <c r="I17" s="105"/>
      <c r="J17" s="104"/>
      <c r="K17" s="104"/>
      <c r="L17" s="72"/>
    </row>
    <row r="18" spans="1:12" ht="29.25" customHeight="1" x14ac:dyDescent="0.25">
      <c r="A18" s="52"/>
      <c r="B18" s="17"/>
      <c r="C18" s="37"/>
      <c r="D18" s="108"/>
      <c r="E18" s="95"/>
      <c r="F18" s="95"/>
      <c r="G18" s="95"/>
      <c r="H18" s="83"/>
      <c r="I18" s="105"/>
      <c r="J18" s="104"/>
      <c r="K18" s="104"/>
      <c r="L18" s="72"/>
    </row>
    <row r="19" spans="1:12" ht="29.25" customHeight="1" x14ac:dyDescent="0.3">
      <c r="A19" s="52"/>
      <c r="B19" s="19"/>
      <c r="C19" s="66"/>
      <c r="D19" s="107"/>
      <c r="E19" s="95"/>
      <c r="F19" s="95"/>
      <c r="G19" s="95"/>
      <c r="H19" s="83"/>
      <c r="I19" s="105"/>
      <c r="J19" s="104"/>
      <c r="K19" s="104"/>
    </row>
    <row r="20" spans="1:12" s="49" customFormat="1" ht="24.75" customHeight="1" x14ac:dyDescent="0.25">
      <c r="A20" s="53"/>
      <c r="B20" s="18"/>
      <c r="C20" s="67"/>
      <c r="D20" s="109"/>
      <c r="E20" s="97"/>
      <c r="F20" s="97"/>
      <c r="G20" s="97"/>
      <c r="H20" s="93"/>
      <c r="I20" s="105"/>
      <c r="J20" s="104"/>
      <c r="K20" s="104"/>
    </row>
    <row r="21" spans="1:12" s="49" customFormat="1" ht="24.75" customHeight="1" x14ac:dyDescent="0.3">
      <c r="A21" s="53"/>
      <c r="B21" s="65"/>
      <c r="C21" s="67"/>
      <c r="D21" s="109"/>
      <c r="E21" s="97"/>
      <c r="F21" s="97"/>
      <c r="G21" s="97"/>
      <c r="H21" s="93"/>
      <c r="I21" s="105"/>
      <c r="J21" s="104"/>
      <c r="K21" s="104"/>
    </row>
    <row r="22" spans="1:12" s="49" customFormat="1" ht="24.75" customHeight="1" x14ac:dyDescent="0.3">
      <c r="A22" s="53"/>
      <c r="B22" s="65"/>
      <c r="C22" s="67"/>
      <c r="D22" s="109"/>
      <c r="E22" s="97"/>
      <c r="F22" s="97"/>
      <c r="G22" s="97"/>
      <c r="H22" s="93"/>
      <c r="I22" s="105"/>
      <c r="J22" s="104"/>
      <c r="K22" s="104"/>
    </row>
    <row r="23" spans="1:12" s="49" customFormat="1" ht="24.75" customHeight="1" x14ac:dyDescent="0.3">
      <c r="A23" s="53"/>
      <c r="B23" s="65"/>
      <c r="C23" s="67"/>
      <c r="D23" s="109"/>
      <c r="E23" s="97"/>
      <c r="F23" s="97"/>
      <c r="G23" s="97"/>
      <c r="H23" s="93"/>
      <c r="I23" s="105"/>
      <c r="J23" s="104"/>
      <c r="K23" s="104"/>
    </row>
    <row r="24" spans="1:12" s="49" customFormat="1" ht="24.75" customHeight="1" x14ac:dyDescent="0.3">
      <c r="A24" s="53"/>
      <c r="B24" s="65"/>
      <c r="C24" s="67"/>
      <c r="D24" s="109"/>
      <c r="E24" s="97"/>
      <c r="F24" s="97"/>
      <c r="G24" s="97"/>
      <c r="H24" s="93"/>
      <c r="I24" s="105"/>
      <c r="J24" s="104"/>
      <c r="K24" s="104"/>
    </row>
    <row r="25" spans="1:12" s="49" customFormat="1" ht="24.75" customHeight="1" x14ac:dyDescent="0.3">
      <c r="A25" s="53"/>
      <c r="B25" s="65"/>
      <c r="C25" s="67"/>
      <c r="D25" s="109"/>
      <c r="E25" s="97"/>
      <c r="F25" s="97"/>
      <c r="G25" s="97"/>
      <c r="H25" s="93"/>
      <c r="I25" s="105"/>
      <c r="J25" s="104"/>
      <c r="K25" s="104"/>
    </row>
    <row r="26" spans="1:12" s="49" customFormat="1" ht="24.75" customHeight="1" x14ac:dyDescent="0.3">
      <c r="A26" s="53"/>
      <c r="B26" s="65"/>
      <c r="C26" s="67"/>
      <c r="D26" s="109"/>
      <c r="E26" s="97"/>
      <c r="F26" s="97"/>
      <c r="G26" s="97"/>
      <c r="H26" s="93"/>
      <c r="I26" s="105"/>
      <c r="J26" s="104"/>
      <c r="K26" s="104"/>
    </row>
    <row r="27" spans="1:12" s="49" customFormat="1" ht="24.75" customHeight="1" x14ac:dyDescent="0.3">
      <c r="A27" s="53"/>
      <c r="B27" s="65"/>
      <c r="C27" s="67"/>
      <c r="D27" s="109"/>
      <c r="E27" s="97"/>
      <c r="F27" s="97"/>
      <c r="G27" s="97"/>
      <c r="H27" s="93"/>
      <c r="I27" s="105"/>
      <c r="J27" s="104"/>
      <c r="K27" s="104"/>
    </row>
    <row r="28" spans="1:12" s="49" customFormat="1" ht="24.75" customHeight="1" x14ac:dyDescent="0.3">
      <c r="A28" s="53"/>
      <c r="B28" s="65"/>
      <c r="C28" s="67"/>
      <c r="D28" s="109"/>
      <c r="E28" s="97"/>
      <c r="F28" s="97"/>
      <c r="G28" s="97"/>
      <c r="H28" s="93"/>
      <c r="I28" s="105"/>
      <c r="J28" s="104"/>
      <c r="K28" s="104"/>
    </row>
    <row r="29" spans="1:12" s="49" customFormat="1" ht="24.75" customHeight="1" x14ac:dyDescent="0.3">
      <c r="A29" s="53"/>
      <c r="B29" s="65"/>
      <c r="C29" s="67"/>
      <c r="D29" s="109"/>
      <c r="E29" s="97"/>
      <c r="F29" s="97"/>
      <c r="G29" s="97"/>
      <c r="H29" s="93"/>
      <c r="I29" s="105"/>
      <c r="J29" s="104"/>
      <c r="K29" s="104"/>
    </row>
    <row r="30" spans="1:12" s="49" customFormat="1" ht="24.75" customHeight="1" x14ac:dyDescent="0.25">
      <c r="A30" s="53"/>
      <c r="B30" s="18"/>
      <c r="C30" s="67"/>
      <c r="D30" s="109"/>
      <c r="E30" s="97"/>
      <c r="F30" s="97"/>
      <c r="G30" s="97"/>
      <c r="H30" s="93"/>
      <c r="I30" s="105"/>
      <c r="J30" s="104"/>
      <c r="K30" s="104"/>
    </row>
    <row r="31" spans="1:12" s="49" customFormat="1" ht="29.25" customHeight="1" x14ac:dyDescent="0.25">
      <c r="A31" s="53"/>
      <c r="B31" s="50"/>
      <c r="C31" s="67"/>
      <c r="D31" s="109"/>
      <c r="E31" s="97"/>
      <c r="F31" s="97"/>
      <c r="G31" s="97"/>
      <c r="H31" s="93"/>
      <c r="I31" s="105"/>
      <c r="J31" s="104"/>
      <c r="K31" s="104"/>
    </row>
    <row r="32" spans="1:12" s="49" customFormat="1" ht="25.5" customHeight="1" x14ac:dyDescent="0.25">
      <c r="A32" s="53"/>
      <c r="B32" s="51"/>
      <c r="C32" s="67"/>
      <c r="D32" s="109"/>
      <c r="E32" s="97"/>
      <c r="F32" s="97"/>
      <c r="G32" s="97"/>
      <c r="H32" s="93"/>
      <c r="I32" s="105"/>
      <c r="J32" s="104"/>
      <c r="K32" s="104"/>
    </row>
    <row r="33" spans="1:12" s="49" customFormat="1" ht="25.5" customHeight="1" x14ac:dyDescent="0.25">
      <c r="A33" s="53"/>
      <c r="B33" s="51"/>
      <c r="C33" s="67"/>
      <c r="D33" s="109"/>
      <c r="E33" s="97"/>
      <c r="F33" s="97"/>
      <c r="G33" s="97"/>
      <c r="H33" s="93"/>
      <c r="I33" s="105"/>
      <c r="J33" s="104"/>
      <c r="K33" s="104"/>
    </row>
    <row r="34" spans="1:12" s="49" customFormat="1" ht="25.5" customHeight="1" x14ac:dyDescent="0.25">
      <c r="A34" s="53"/>
      <c r="B34" s="51"/>
      <c r="C34" s="67"/>
      <c r="D34" s="109"/>
      <c r="E34" s="97"/>
      <c r="F34" s="97"/>
      <c r="G34" s="97"/>
      <c r="H34" s="93"/>
      <c r="I34" s="105"/>
      <c r="J34" s="104"/>
      <c r="K34" s="104"/>
    </row>
    <row r="35" spans="1:12" s="49" customFormat="1" ht="25.5" customHeight="1" x14ac:dyDescent="0.25">
      <c r="A35" s="53"/>
      <c r="B35" s="51"/>
      <c r="C35" s="67"/>
      <c r="D35" s="109"/>
      <c r="E35" s="97"/>
      <c r="F35" s="97"/>
      <c r="G35" s="97"/>
      <c r="H35" s="93"/>
      <c r="I35" s="105"/>
      <c r="J35" s="104"/>
      <c r="K35" s="104"/>
    </row>
    <row r="36" spans="1:12" s="49" customFormat="1" ht="25.5" customHeight="1" x14ac:dyDescent="0.25">
      <c r="A36" s="53"/>
      <c r="B36" s="51"/>
      <c r="C36" s="67"/>
      <c r="D36" s="109"/>
      <c r="E36" s="97"/>
      <c r="F36" s="97"/>
      <c r="G36" s="97"/>
      <c r="H36" s="93"/>
      <c r="I36" s="105"/>
      <c r="J36" s="104"/>
      <c r="K36" s="104"/>
    </row>
    <row r="37" spans="1:12" s="49" customFormat="1" ht="29.25" customHeight="1" x14ac:dyDescent="0.25">
      <c r="A37" s="53"/>
      <c r="B37" s="63"/>
      <c r="C37" s="67"/>
      <c r="D37" s="109"/>
      <c r="E37" s="97"/>
      <c r="F37" s="97"/>
      <c r="G37" s="97"/>
      <c r="H37" s="93"/>
      <c r="I37" s="105"/>
      <c r="J37" s="104"/>
      <c r="K37" s="104"/>
    </row>
    <row r="38" spans="1:12" s="49" customFormat="1" ht="24.75" customHeight="1" x14ac:dyDescent="0.25">
      <c r="A38" s="53"/>
      <c r="B38" s="51"/>
      <c r="C38" s="67"/>
      <c r="D38" s="109"/>
      <c r="E38" s="97"/>
      <c r="F38" s="97"/>
      <c r="G38" s="97"/>
      <c r="H38" s="93"/>
      <c r="I38" s="105"/>
      <c r="J38" s="104"/>
      <c r="K38" s="104"/>
    </row>
    <row r="39" spans="1:12" s="49" customFormat="1" ht="24.75" customHeight="1" x14ac:dyDescent="0.25">
      <c r="A39" s="53"/>
      <c r="B39" s="51"/>
      <c r="C39" s="67"/>
      <c r="D39" s="109"/>
      <c r="E39" s="97"/>
      <c r="F39" s="97"/>
      <c r="G39" s="97"/>
      <c r="H39" s="93"/>
      <c r="I39" s="105"/>
      <c r="J39" s="104"/>
      <c r="K39" s="104"/>
    </row>
    <row r="40" spans="1:12" ht="29.25" customHeight="1" x14ac:dyDescent="0.3">
      <c r="A40" s="53"/>
      <c r="B40" s="36"/>
      <c r="C40" s="68"/>
      <c r="D40" s="94"/>
      <c r="E40" s="95"/>
      <c r="F40" s="95"/>
      <c r="G40" s="95"/>
      <c r="H40" s="83"/>
      <c r="I40" s="105"/>
      <c r="J40" s="104"/>
      <c r="K40" s="104"/>
    </row>
    <row r="41" spans="1:12" ht="25.5" customHeight="1" x14ac:dyDescent="0.3">
      <c r="A41" s="52"/>
      <c r="B41" s="18"/>
      <c r="C41" s="68"/>
      <c r="D41" s="94"/>
      <c r="E41" s="95"/>
      <c r="F41" s="95"/>
      <c r="G41" s="95"/>
      <c r="H41" s="83"/>
      <c r="I41" s="105"/>
      <c r="J41" s="104"/>
      <c r="K41" s="104"/>
    </row>
    <row r="42" spans="1:12" ht="25.5" customHeight="1" x14ac:dyDescent="0.3">
      <c r="A42" s="52"/>
      <c r="B42" s="18"/>
      <c r="C42" s="68"/>
      <c r="D42" s="94"/>
      <c r="E42" s="95"/>
      <c r="F42" s="95"/>
      <c r="G42" s="95"/>
      <c r="H42" s="83"/>
      <c r="I42" s="105"/>
      <c r="J42" s="104"/>
      <c r="K42" s="104"/>
    </row>
    <row r="43" spans="1:12" ht="25.5" customHeight="1" x14ac:dyDescent="0.3">
      <c r="A43" s="52"/>
      <c r="B43" s="18"/>
      <c r="C43" s="68"/>
      <c r="D43" s="94"/>
      <c r="E43" s="95"/>
      <c r="F43" s="95"/>
      <c r="G43" s="95"/>
      <c r="H43" s="83"/>
      <c r="I43" s="105"/>
      <c r="J43" s="104"/>
      <c r="K43" s="104"/>
    </row>
    <row r="44" spans="1:12" ht="29.25" customHeight="1" x14ac:dyDescent="0.3">
      <c r="A44" s="54"/>
      <c r="B44" s="33"/>
      <c r="C44" s="68"/>
      <c r="D44" s="94"/>
      <c r="E44" s="95"/>
      <c r="F44" s="95"/>
      <c r="G44" s="95"/>
      <c r="H44" s="83"/>
      <c r="I44" s="105"/>
      <c r="J44" s="104"/>
      <c r="K44" s="104"/>
    </row>
    <row r="45" spans="1:12" ht="25.5" customHeight="1" x14ac:dyDescent="0.3">
      <c r="A45" s="52"/>
      <c r="B45" s="17"/>
      <c r="C45" s="68"/>
      <c r="D45" s="94"/>
      <c r="E45" s="95"/>
      <c r="F45" s="95"/>
      <c r="G45" s="95"/>
      <c r="H45" s="83"/>
      <c r="I45" s="105"/>
      <c r="J45" s="104"/>
      <c r="K45" s="104"/>
    </row>
    <row r="46" spans="1:12" ht="29.25" customHeight="1" x14ac:dyDescent="0.3">
      <c r="A46" s="54"/>
      <c r="B46" s="33"/>
      <c r="C46" s="68"/>
      <c r="D46" s="94"/>
      <c r="E46" s="95"/>
      <c r="F46" s="95"/>
      <c r="G46" s="95"/>
      <c r="H46" s="83"/>
      <c r="I46" s="105"/>
      <c r="J46" s="104"/>
      <c r="K46" s="104"/>
    </row>
    <row r="47" spans="1:12" ht="25.5" customHeight="1" x14ac:dyDescent="0.3">
      <c r="A47" s="52"/>
      <c r="B47" s="17"/>
      <c r="C47" s="68"/>
      <c r="D47" s="94"/>
      <c r="E47" s="95"/>
      <c r="F47" s="95"/>
      <c r="G47" s="95"/>
      <c r="H47" s="83"/>
      <c r="I47" s="105"/>
      <c r="J47" s="104"/>
      <c r="K47" s="104"/>
    </row>
    <row r="48" spans="1:12" s="59" customFormat="1" ht="29.25" customHeight="1" x14ac:dyDescent="0.3">
      <c r="A48" s="32"/>
      <c r="B48" s="31"/>
      <c r="C48" s="69"/>
      <c r="D48" s="98"/>
      <c r="E48" s="99"/>
      <c r="F48" s="99"/>
      <c r="G48" s="99"/>
      <c r="H48" s="70"/>
      <c r="I48" s="80"/>
      <c r="K48" s="41"/>
      <c r="L48" s="41"/>
    </row>
    <row r="49" spans="1:12" s="59" customFormat="1" ht="25.5" customHeight="1" x14ac:dyDescent="0.3">
      <c r="A49" s="52"/>
      <c r="B49" s="51"/>
      <c r="C49" s="67"/>
      <c r="D49" s="109"/>
      <c r="E49" s="95"/>
      <c r="F49" s="95"/>
      <c r="G49" s="95"/>
      <c r="H49" s="83"/>
      <c r="I49" s="80"/>
      <c r="K49" s="41"/>
      <c r="L49" s="41"/>
    </row>
    <row r="50" spans="1:12" s="59" customFormat="1" ht="20.25" customHeight="1" x14ac:dyDescent="0.3">
      <c r="A50" s="82"/>
      <c r="B50" s="65"/>
      <c r="C50" s="16"/>
      <c r="D50" s="102"/>
      <c r="E50" s="95"/>
      <c r="F50" s="95"/>
      <c r="G50" s="95"/>
      <c r="H50" s="83"/>
      <c r="I50" s="80"/>
      <c r="K50" s="41"/>
      <c r="L50" s="41"/>
    </row>
    <row r="51" spans="1:12" s="59" customFormat="1" ht="20.25" customHeight="1" x14ac:dyDescent="0.3">
      <c r="A51" s="112"/>
      <c r="B51" s="113"/>
      <c r="C51" s="114"/>
      <c r="D51" s="115"/>
      <c r="E51" s="116"/>
      <c r="F51" s="116"/>
      <c r="G51" s="116"/>
      <c r="H51" s="117"/>
      <c r="I51" s="74"/>
      <c r="K51" s="41"/>
      <c r="L51" s="41"/>
    </row>
    <row r="52" spans="1:12" s="59" customFormat="1" ht="15.75" customHeight="1" x14ac:dyDescent="0.3">
      <c r="A52" s="53"/>
      <c r="B52" s="51"/>
      <c r="C52" s="67"/>
      <c r="D52" s="96"/>
      <c r="E52" s="101"/>
      <c r="F52" s="101"/>
      <c r="G52" s="101"/>
      <c r="H52" s="84"/>
      <c r="I52" s="74"/>
      <c r="K52" s="41"/>
      <c r="L52" s="41"/>
    </row>
    <row r="53" spans="1:12" s="60" customFormat="1" ht="15.75" customHeight="1" x14ac:dyDescent="0.3">
      <c r="A53" s="39"/>
      <c r="B53" s="34"/>
      <c r="C53" s="38"/>
      <c r="D53" s="33"/>
      <c r="E53" s="19"/>
      <c r="F53" s="19"/>
      <c r="G53" s="81"/>
      <c r="H53" s="85"/>
      <c r="I53" s="75"/>
    </row>
    <row r="54" spans="1:12" s="60" customFormat="1" ht="15.75" customHeight="1" x14ac:dyDescent="0.3">
      <c r="A54" s="86"/>
      <c r="B54" s="87"/>
      <c r="C54" s="88"/>
      <c r="D54" s="89"/>
      <c r="E54" s="90"/>
      <c r="F54" s="90"/>
      <c r="G54" s="91"/>
      <c r="H54" s="92"/>
      <c r="I54" s="75"/>
    </row>
    <row r="55" spans="1:12" s="60" customFormat="1" x14ac:dyDescent="0.25">
      <c r="A55" s="41"/>
      <c r="B55" s="41"/>
      <c r="C55" s="61"/>
      <c r="E55" s="41"/>
      <c r="F55" s="41"/>
      <c r="G55" s="62"/>
      <c r="H55" s="41"/>
      <c r="I55" s="75"/>
    </row>
    <row r="56" spans="1:12" s="60" customFormat="1" x14ac:dyDescent="0.25">
      <c r="A56" s="41"/>
      <c r="B56" s="41"/>
      <c r="C56" s="61"/>
      <c r="E56" s="41"/>
      <c r="F56" s="41"/>
      <c r="G56" s="62"/>
      <c r="H56" s="41"/>
      <c r="I56" s="75"/>
    </row>
    <row r="57" spans="1:12" s="60" customFormat="1" x14ac:dyDescent="0.25">
      <c r="A57" s="41"/>
      <c r="B57" s="41"/>
      <c r="C57" s="61"/>
      <c r="E57" s="41"/>
      <c r="F57" s="41"/>
      <c r="G57" s="62"/>
      <c r="H57" s="41"/>
      <c r="I57" s="75"/>
    </row>
    <row r="58" spans="1:12" s="60" customFormat="1" x14ac:dyDescent="0.25">
      <c r="A58" s="41"/>
      <c r="C58" s="61"/>
      <c r="E58" s="41"/>
      <c r="F58" s="41"/>
      <c r="G58" s="62"/>
      <c r="H58" s="41"/>
      <c r="I58" s="75"/>
    </row>
    <row r="59" spans="1:12" s="60" customFormat="1" x14ac:dyDescent="0.25">
      <c r="A59" s="41"/>
      <c r="B59" s="41"/>
      <c r="C59" s="61"/>
      <c r="E59" s="41"/>
      <c r="F59" s="41"/>
      <c r="G59" s="62"/>
      <c r="H59" s="41"/>
      <c r="I59" s="75"/>
    </row>
    <row r="60" spans="1:12" s="60" customFormat="1" x14ac:dyDescent="0.25">
      <c r="A60" s="41"/>
      <c r="B60" s="41"/>
      <c r="C60" s="61"/>
      <c r="E60" s="41"/>
      <c r="F60" s="41"/>
      <c r="G60" s="62"/>
      <c r="H60" s="41"/>
      <c r="I60" s="75"/>
    </row>
    <row r="61" spans="1:12" s="60" customFormat="1" x14ac:dyDescent="0.25">
      <c r="A61" s="41"/>
      <c r="B61" s="41"/>
      <c r="C61" s="61"/>
      <c r="E61" s="41"/>
      <c r="F61" s="41"/>
      <c r="G61" s="62"/>
      <c r="H61" s="41"/>
      <c r="I61" s="75"/>
    </row>
    <row r="62" spans="1:12" s="60" customFormat="1" x14ac:dyDescent="0.25">
      <c r="A62" s="41"/>
      <c r="B62" s="41"/>
      <c r="C62" s="61"/>
      <c r="E62" s="41"/>
      <c r="F62" s="41"/>
      <c r="G62" s="62"/>
      <c r="H62" s="41"/>
      <c r="I62" s="75"/>
    </row>
    <row r="63" spans="1:12" s="60" customFormat="1" x14ac:dyDescent="0.25">
      <c r="A63" s="41"/>
      <c r="B63" s="41"/>
      <c r="C63" s="61"/>
      <c r="E63" s="41"/>
      <c r="F63" s="41"/>
      <c r="G63" s="62"/>
      <c r="H63" s="41"/>
      <c r="I63" s="75"/>
    </row>
    <row r="64" spans="1:12" s="60" customFormat="1" x14ac:dyDescent="0.25">
      <c r="A64" s="41"/>
      <c r="B64" s="41"/>
      <c r="C64" s="61"/>
      <c r="E64" s="41"/>
      <c r="F64" s="41"/>
      <c r="G64" s="62"/>
      <c r="H64" s="41"/>
      <c r="I64" s="75"/>
    </row>
    <row r="65" spans="1:9" s="60" customFormat="1" x14ac:dyDescent="0.25">
      <c r="A65" s="41"/>
      <c r="B65" s="41"/>
      <c r="C65" s="61"/>
      <c r="E65" s="41"/>
      <c r="F65" s="41"/>
      <c r="G65" s="62"/>
      <c r="H65" s="41"/>
      <c r="I65" s="75"/>
    </row>
    <row r="66" spans="1:9" s="60" customFormat="1" x14ac:dyDescent="0.25">
      <c r="A66" s="41"/>
      <c r="B66" s="41"/>
      <c r="C66" s="61"/>
      <c r="E66" s="41"/>
      <c r="F66" s="41"/>
      <c r="G66" s="62"/>
      <c r="H66" s="41"/>
      <c r="I66" s="75"/>
    </row>
    <row r="67" spans="1:9" s="60" customFormat="1" x14ac:dyDescent="0.25">
      <c r="A67" s="41"/>
      <c r="B67" s="41"/>
      <c r="C67" s="61"/>
      <c r="E67" s="41"/>
      <c r="F67" s="41"/>
      <c r="G67" s="62"/>
      <c r="H67" s="41"/>
      <c r="I67" s="75"/>
    </row>
    <row r="68" spans="1:9" s="60" customFormat="1" x14ac:dyDescent="0.25">
      <c r="A68" s="41"/>
      <c r="B68" s="41"/>
      <c r="C68" s="61"/>
      <c r="E68" s="41"/>
      <c r="F68" s="41"/>
      <c r="G68" s="62"/>
      <c r="H68" s="41"/>
      <c r="I68" s="75"/>
    </row>
    <row r="69" spans="1:9" s="60" customFormat="1" x14ac:dyDescent="0.25">
      <c r="A69" s="41"/>
      <c r="B69" s="41"/>
      <c r="C69" s="61"/>
      <c r="E69" s="41"/>
      <c r="F69" s="41"/>
      <c r="G69" s="62"/>
      <c r="H69" s="41"/>
      <c r="I69" s="75"/>
    </row>
    <row r="70" spans="1:9" s="60" customFormat="1" x14ac:dyDescent="0.25">
      <c r="A70" s="41"/>
      <c r="B70" s="41"/>
      <c r="E70" s="41"/>
      <c r="F70" s="41"/>
      <c r="G70" s="62"/>
      <c r="H70" s="41"/>
      <c r="I70" s="75"/>
    </row>
    <row r="71" spans="1:9" s="60" customFormat="1" x14ac:dyDescent="0.25">
      <c r="A71" s="41"/>
      <c r="B71" s="41"/>
      <c r="E71" s="41"/>
      <c r="F71" s="41"/>
      <c r="G71" s="62"/>
      <c r="H71" s="41"/>
      <c r="I71" s="75"/>
    </row>
    <row r="72" spans="1:9" s="60" customFormat="1" x14ac:dyDescent="0.25">
      <c r="A72" s="41"/>
      <c r="B72" s="41"/>
      <c r="E72" s="41"/>
      <c r="F72" s="41"/>
      <c r="G72" s="62"/>
      <c r="H72" s="41"/>
      <c r="I72" s="75"/>
    </row>
    <row r="73" spans="1:9" s="60" customFormat="1" x14ac:dyDescent="0.25">
      <c r="A73" s="41"/>
      <c r="B73" s="41"/>
      <c r="E73" s="41"/>
      <c r="F73" s="41"/>
      <c r="G73" s="62"/>
      <c r="H73" s="41"/>
      <c r="I73" s="75"/>
    </row>
    <row r="74" spans="1:9" s="60" customFormat="1" x14ac:dyDescent="0.25">
      <c r="A74" s="41"/>
      <c r="B74" s="41"/>
      <c r="E74" s="41"/>
      <c r="F74" s="41"/>
      <c r="G74" s="62"/>
      <c r="H74" s="41"/>
      <c r="I74" s="75"/>
    </row>
    <row r="75" spans="1:9" s="60" customFormat="1" x14ac:dyDescent="0.25">
      <c r="A75" s="41"/>
      <c r="B75" s="41"/>
      <c r="E75" s="41"/>
      <c r="F75" s="41"/>
      <c r="G75" s="62"/>
      <c r="H75" s="41"/>
      <c r="I75" s="75"/>
    </row>
    <row r="76" spans="1:9" s="60" customFormat="1" x14ac:dyDescent="0.25">
      <c r="A76" s="41"/>
      <c r="B76" s="41"/>
      <c r="E76" s="41"/>
      <c r="F76" s="41"/>
      <c r="G76" s="62"/>
      <c r="H76" s="41"/>
      <c r="I76" s="75"/>
    </row>
  </sheetData>
  <mergeCells count="4">
    <mergeCell ref="B1:G1"/>
    <mergeCell ref="B2:D2"/>
    <mergeCell ref="C3:D3"/>
    <mergeCell ref="C4:D4"/>
  </mergeCells>
  <pageMargins left="0.7" right="0.7" top="0.75" bottom="0.75" header="0.3" footer="0.3"/>
  <pageSetup paperSize="9" scale="6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N78"/>
  <sheetViews>
    <sheetView view="pageBreakPreview" zoomScaleNormal="100" zoomScaleSheetLayoutView="100" workbookViewId="0">
      <selection activeCell="B18" sqref="B18"/>
    </sheetView>
  </sheetViews>
  <sheetFormatPr defaultColWidth="9.109375" defaultRowHeight="13.2" x14ac:dyDescent="0.25"/>
  <cols>
    <col min="1" max="1" width="7" style="41" customWidth="1"/>
    <col min="2" max="2" width="42.5546875" style="41" customWidth="1"/>
    <col min="3" max="3" width="7.88671875" style="60" customWidth="1"/>
    <col min="4" max="4" width="11.5546875" style="60" customWidth="1"/>
    <col min="5" max="5" width="14" style="41" customWidth="1"/>
    <col min="6" max="6" width="11.5546875" style="41" customWidth="1"/>
    <col min="7" max="7" width="11.5546875" style="62" customWidth="1"/>
    <col min="8" max="8" width="12.5546875" style="41" customWidth="1"/>
    <col min="9" max="9" width="15.6640625" style="73" bestFit="1" customWidth="1"/>
    <col min="10" max="16384" width="9.109375" style="41"/>
  </cols>
  <sheetData>
    <row r="1" spans="1:14" ht="28.5" customHeight="1" x14ac:dyDescent="0.25">
      <c r="A1" s="56"/>
      <c r="B1" s="124" t="s">
        <v>60</v>
      </c>
      <c r="C1" s="125"/>
      <c r="D1" s="125"/>
      <c r="E1" s="125"/>
      <c r="F1" s="125"/>
      <c r="G1" s="125"/>
      <c r="H1" s="57"/>
    </row>
    <row r="2" spans="1:14" ht="16.5" customHeight="1" x14ac:dyDescent="0.25">
      <c r="A2" s="39"/>
      <c r="B2" s="126" t="s">
        <v>66</v>
      </c>
      <c r="C2" s="126"/>
      <c r="D2" s="126"/>
      <c r="E2" s="40" t="s">
        <v>0</v>
      </c>
      <c r="F2" s="22"/>
      <c r="G2" s="71"/>
      <c r="H2" s="79">
        <f>SUM(H6:H9)+F13+G13+H12+F50+G50+H10</f>
        <v>4548.5519784025419</v>
      </c>
      <c r="I2" s="106"/>
      <c r="J2" s="103"/>
    </row>
    <row r="3" spans="1:14" x14ac:dyDescent="0.25">
      <c r="A3" s="42"/>
      <c r="B3" s="20" t="s">
        <v>1</v>
      </c>
      <c r="C3" s="127" t="s">
        <v>2</v>
      </c>
      <c r="D3" s="127"/>
      <c r="E3" s="21" t="s">
        <v>3</v>
      </c>
      <c r="F3" s="1"/>
      <c r="G3" s="22"/>
      <c r="H3" s="55" t="s">
        <v>69</v>
      </c>
      <c r="J3" s="104"/>
      <c r="N3" s="41">
        <v>213685</v>
      </c>
    </row>
    <row r="4" spans="1:14" ht="15" x14ac:dyDescent="0.25">
      <c r="A4" s="39"/>
      <c r="B4" s="35" t="s">
        <v>54</v>
      </c>
      <c r="C4" s="128" t="s">
        <v>30</v>
      </c>
      <c r="D4" s="128"/>
      <c r="E4" s="21" t="s">
        <v>4</v>
      </c>
      <c r="F4" s="1"/>
      <c r="G4" s="22"/>
      <c r="H4" s="43"/>
      <c r="J4" s="41">
        <v>223723</v>
      </c>
    </row>
    <row r="5" spans="1:14" x14ac:dyDescent="0.25">
      <c r="A5" s="39"/>
      <c r="B5" s="22" t="s">
        <v>33</v>
      </c>
      <c r="C5" s="23">
        <f>SUM(H16:H49)/40</f>
        <v>93.437797419937183</v>
      </c>
      <c r="D5" s="23"/>
      <c r="E5" s="21" t="s">
        <v>5</v>
      </c>
      <c r="F5" s="24"/>
      <c r="G5" s="22"/>
      <c r="H5" s="25">
        <v>40</v>
      </c>
    </row>
    <row r="6" spans="1:14" ht="15" customHeight="1" x14ac:dyDescent="0.25">
      <c r="A6" s="2" t="s">
        <v>6</v>
      </c>
      <c r="B6" s="26">
        <v>1</v>
      </c>
      <c r="C6" s="5">
        <v>1</v>
      </c>
      <c r="D6" s="3" t="s">
        <v>7</v>
      </c>
      <c r="E6" s="58">
        <v>6.5000000000000002E-2</v>
      </c>
      <c r="F6" s="4">
        <f t="shared" ref="F6:G9" si="0">$E6*F$13</f>
        <v>36.463530700463288</v>
      </c>
      <c r="G6" s="4">
        <f t="shared" si="0"/>
        <v>206.4747425913734</v>
      </c>
      <c r="H6" s="27">
        <f>F6+G6</f>
        <v>242.93827329183668</v>
      </c>
    </row>
    <row r="7" spans="1:14" ht="15" customHeight="1" x14ac:dyDescent="0.25">
      <c r="A7" s="2" t="s">
        <v>8</v>
      </c>
      <c r="B7" s="26">
        <v>2</v>
      </c>
      <c r="C7" s="5">
        <v>1.05</v>
      </c>
      <c r="D7" s="3"/>
      <c r="E7" s="58"/>
      <c r="F7" s="4"/>
      <c r="G7" s="4"/>
      <c r="H7" s="27"/>
    </row>
    <row r="8" spans="1:14" ht="15" customHeight="1" x14ac:dyDescent="0.25">
      <c r="A8" s="2" t="s">
        <v>9</v>
      </c>
      <c r="B8" s="26">
        <v>3</v>
      </c>
      <c r="C8" s="5">
        <v>1.1000000000000001</v>
      </c>
      <c r="D8" s="3" t="s">
        <v>10</v>
      </c>
      <c r="E8" s="58">
        <v>3.5000000000000003E-2</v>
      </c>
      <c r="F8" s="4">
        <f t="shared" si="0"/>
        <v>19.634208838711004</v>
      </c>
      <c r="G8" s="4">
        <f t="shared" si="0"/>
        <v>111.17870754920106</v>
      </c>
      <c r="H8" s="27">
        <f>F8+G8</f>
        <v>130.81291638791208</v>
      </c>
    </row>
    <row r="9" spans="1:14" ht="15" customHeight="1" x14ac:dyDescent="0.25">
      <c r="A9" s="2" t="s">
        <v>11</v>
      </c>
      <c r="B9" s="26">
        <v>4</v>
      </c>
      <c r="C9" s="5">
        <v>1.1499999999999999</v>
      </c>
      <c r="D9" s="3" t="s">
        <v>32</v>
      </c>
      <c r="E9" s="29">
        <v>0.09</v>
      </c>
      <c r="F9" s="4">
        <f t="shared" si="0"/>
        <v>50.487965585256859</v>
      </c>
      <c r="G9" s="4">
        <f>$E9*G$13</f>
        <v>285.88810512651696</v>
      </c>
      <c r="H9" s="27">
        <f>F9+G9</f>
        <v>336.37607071177382</v>
      </c>
    </row>
    <row r="10" spans="1:14" ht="15" customHeight="1" x14ac:dyDescent="0.25">
      <c r="A10" s="2"/>
      <c r="B10" s="26"/>
      <c r="C10" s="5"/>
      <c r="D10" s="3"/>
      <c r="E10" s="29"/>
      <c r="F10" s="4"/>
      <c r="G10" s="4"/>
      <c r="H10" s="27"/>
    </row>
    <row r="11" spans="1:14" ht="15" customHeight="1" x14ac:dyDescent="0.25">
      <c r="A11" s="2" t="s">
        <v>12</v>
      </c>
      <c r="B11" s="26">
        <v>5</v>
      </c>
      <c r="C11" s="5">
        <v>1.2</v>
      </c>
      <c r="D11" s="28" t="s">
        <v>13</v>
      </c>
      <c r="E11" s="29">
        <f>+E9+E8+E6</f>
        <v>0.19</v>
      </c>
      <c r="F11" s="4">
        <f>$E11*F$13</f>
        <v>106.58570512443116</v>
      </c>
      <c r="G11" s="4">
        <f>$E11*G$13</f>
        <v>603.54155526709144</v>
      </c>
      <c r="H11" s="27">
        <f>F11+G11</f>
        <v>710.12726039152255</v>
      </c>
    </row>
    <row r="12" spans="1:14" ht="21" customHeight="1" x14ac:dyDescent="0.25">
      <c r="A12" s="2" t="s">
        <v>14</v>
      </c>
      <c r="B12" s="26">
        <v>6</v>
      </c>
      <c r="C12" s="5">
        <v>1.25</v>
      </c>
      <c r="D12" s="3" t="s">
        <v>15</v>
      </c>
      <c r="E12" s="76">
        <v>2.7E-2</v>
      </c>
      <c r="F12" s="22"/>
      <c r="G12" s="77"/>
      <c r="H12" s="78">
        <f>(F13+G13)*E12-G50-F50</f>
        <v>100.91282121353215</v>
      </c>
    </row>
    <row r="13" spans="1:14" ht="20.25" customHeight="1" x14ac:dyDescent="0.25">
      <c r="A13" s="2">
        <v>3090000</v>
      </c>
      <c r="B13" s="28" t="s">
        <v>16</v>
      </c>
      <c r="C13" s="6">
        <f>ROUNDDOWN(1.1*A13/26/28800,2)</f>
        <v>4.53</v>
      </c>
      <c r="D13" s="30">
        <f>SUM(D15:D50)</f>
        <v>636.11018764561493</v>
      </c>
      <c r="E13" s="44">
        <f>SUM(E16:E50)</f>
        <v>701.22174423967863</v>
      </c>
      <c r="F13" s="7">
        <f>SUM(F15:F49)</f>
        <v>560.9773953917429</v>
      </c>
      <c r="G13" s="7">
        <f>SUM(G15:G49)</f>
        <v>3176.5345014057443</v>
      </c>
      <c r="H13" s="45">
        <v>0.8</v>
      </c>
    </row>
    <row r="14" spans="1:14" s="46" customFormat="1" ht="28.5" customHeight="1" x14ac:dyDescent="0.25">
      <c r="A14" s="8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10" t="s">
        <v>22</v>
      </c>
      <c r="G14" s="10" t="s">
        <v>23</v>
      </c>
      <c r="H14" s="11" t="s">
        <v>24</v>
      </c>
      <c r="I14" s="73"/>
      <c r="J14" s="41"/>
      <c r="K14" s="41"/>
    </row>
    <row r="15" spans="1:14" ht="12.75" customHeight="1" x14ac:dyDescent="0.25">
      <c r="A15" s="12"/>
      <c r="B15" s="31" t="s">
        <v>25</v>
      </c>
      <c r="C15" s="13"/>
      <c r="D15" s="14"/>
      <c r="E15" s="47"/>
      <c r="F15" s="15">
        <f>IF(A15=0,0,E15*H$13)</f>
        <v>0</v>
      </c>
      <c r="G15" s="15">
        <f>IF(A15=0,0,E15*C$13)</f>
        <v>0</v>
      </c>
      <c r="H15" s="48"/>
    </row>
    <row r="16" spans="1:14" ht="29.25" customHeight="1" x14ac:dyDescent="0.3">
      <c r="A16" s="52">
        <v>1</v>
      </c>
      <c r="B16" s="17" t="s">
        <v>35</v>
      </c>
      <c r="C16" s="66">
        <v>1</v>
      </c>
      <c r="D16" s="94">
        <v>6.1726475697388974</v>
      </c>
      <c r="E16" s="95">
        <f>IF(A16="","-",VLOOKUP(C16,$B$6:$C$12,2)*D16)</f>
        <v>6.1726475697388974</v>
      </c>
      <c r="F16" s="95">
        <f>IF(A16=0,0,E16*H$13)</f>
        <v>4.9381180557911186</v>
      </c>
      <c r="G16" s="95">
        <f>IF(A16=0,0,E16*C$13)</f>
        <v>27.962093490917205</v>
      </c>
      <c r="H16" s="83">
        <f>+F16+G16</f>
        <v>32.90021154670832</v>
      </c>
      <c r="I16" s="105"/>
      <c r="J16" s="104"/>
      <c r="K16" s="104"/>
      <c r="L16" s="72"/>
    </row>
    <row r="17" spans="1:12" ht="29.25" customHeight="1" x14ac:dyDescent="0.25">
      <c r="A17" s="52">
        <v>2</v>
      </c>
      <c r="B17" s="64" t="s">
        <v>51</v>
      </c>
      <c r="C17" s="37">
        <v>1</v>
      </c>
      <c r="D17" s="100">
        <v>5.3309229011381394</v>
      </c>
      <c r="E17" s="95">
        <f>IF(A17="","-",VLOOKUP(C17,$B$6:$C$12,2)*D17)</f>
        <v>5.3309229011381394</v>
      </c>
      <c r="F17" s="95">
        <f>IF(A17=0,0,E17*H$13)</f>
        <v>4.2647383209105119</v>
      </c>
      <c r="G17" s="95">
        <f>IF(A17=0,0,E17*C$13)</f>
        <v>24.149080742155771</v>
      </c>
      <c r="H17" s="83">
        <f>+F17+G17</f>
        <v>28.413819063066285</v>
      </c>
      <c r="I17" s="105">
        <f>0.7*22</f>
        <v>15.399999999999999</v>
      </c>
      <c r="J17" s="104"/>
      <c r="K17" s="104"/>
      <c r="L17" s="72"/>
    </row>
    <row r="18" spans="1:12" ht="29.25" customHeight="1" x14ac:dyDescent="0.25">
      <c r="A18" s="52">
        <v>3</v>
      </c>
      <c r="B18" s="51" t="s">
        <v>57</v>
      </c>
      <c r="C18" s="67">
        <v>1</v>
      </c>
      <c r="D18" s="96">
        <v>23.007140941754074</v>
      </c>
      <c r="E18" s="95">
        <f>IF(A18="","-",VLOOKUP(C18,$B$6:$C$12,2)*D18)</f>
        <v>23.007140941754074</v>
      </c>
      <c r="F18" s="95">
        <f>IF(A18=0,0,E18*H$13)</f>
        <v>18.405712753403261</v>
      </c>
      <c r="G18" s="95">
        <f>IF(A18=0,0,E18*C$13)</f>
        <v>104.22234846614596</v>
      </c>
      <c r="H18" s="83">
        <f>+F18+G18</f>
        <v>122.62806121954922</v>
      </c>
      <c r="I18" s="105">
        <f>0.67*22</f>
        <v>14.74</v>
      </c>
      <c r="J18" s="104"/>
      <c r="K18" s="104"/>
      <c r="L18" s="72"/>
    </row>
    <row r="19" spans="1:12" ht="29.25" customHeight="1" x14ac:dyDescent="0.25">
      <c r="A19" s="52">
        <v>4</v>
      </c>
      <c r="B19" s="17" t="s">
        <v>53</v>
      </c>
      <c r="C19" s="37">
        <v>1</v>
      </c>
      <c r="D19" s="100">
        <v>6.7337973488060694</v>
      </c>
      <c r="E19" s="95">
        <f>IF(A19="","-",VLOOKUP(C19,$B$6:$C$12,2)*D19)</f>
        <v>6.7337973488060694</v>
      </c>
      <c r="F19" s="95">
        <f>IF(A19=0,0,E19*H$13)</f>
        <v>5.3870378790448559</v>
      </c>
      <c r="G19" s="95">
        <f>IF(A19=0,0,E19*C$13)</f>
        <v>30.504101990091495</v>
      </c>
      <c r="H19" s="83">
        <f>+F19+G19</f>
        <v>35.891139869136353</v>
      </c>
      <c r="I19" s="105">
        <f>+I18/3</f>
        <v>4.9133333333333331</v>
      </c>
      <c r="J19" s="104"/>
      <c r="K19" s="104"/>
      <c r="L19" s="72"/>
    </row>
    <row r="20" spans="1:12" ht="29.25" customHeight="1" x14ac:dyDescent="0.3">
      <c r="A20" s="52" t="s">
        <v>26</v>
      </c>
      <c r="B20" s="19" t="s">
        <v>28</v>
      </c>
      <c r="C20" s="66" t="s">
        <v>26</v>
      </c>
      <c r="D20" s="94">
        <v>0</v>
      </c>
      <c r="E20" s="95" t="s">
        <v>26</v>
      </c>
      <c r="F20" s="95" t="s">
        <v>27</v>
      </c>
      <c r="G20" s="95" t="s">
        <v>26</v>
      </c>
      <c r="H20" s="83" t="s">
        <v>26</v>
      </c>
      <c r="I20" s="105"/>
      <c r="J20" s="104"/>
      <c r="K20" s="104"/>
    </row>
    <row r="21" spans="1:12" s="49" customFormat="1" ht="29.25" customHeight="1" x14ac:dyDescent="0.25">
      <c r="A21" s="53">
        <v>5</v>
      </c>
      <c r="B21" s="18" t="s">
        <v>55</v>
      </c>
      <c r="C21" s="67">
        <v>3</v>
      </c>
      <c r="D21" s="96">
        <v>45.359607141263119</v>
      </c>
      <c r="E21" s="97">
        <f t="shared" ref="E21:E31" si="1">IF(A21="","-",VLOOKUP(C21,$B$6:$C$12,2)*D21)</f>
        <v>49.895567855389437</v>
      </c>
      <c r="F21" s="97">
        <f>IF(A21=0,0,E21*H$13)</f>
        <v>39.916454284311556</v>
      </c>
      <c r="G21" s="97">
        <f>IF(A21=0,0,E21*C$13)</f>
        <v>226.02692238491417</v>
      </c>
      <c r="H21" s="93">
        <f t="shared" ref="H21:H31" si="2">+F21+G21</f>
        <v>265.9433766692257</v>
      </c>
      <c r="I21" s="105"/>
      <c r="J21" s="104"/>
      <c r="K21" s="104"/>
    </row>
    <row r="22" spans="1:12" s="49" customFormat="1" ht="29.25" customHeight="1" x14ac:dyDescent="0.3">
      <c r="A22" s="53">
        <v>6</v>
      </c>
      <c r="B22" s="65" t="s">
        <v>58</v>
      </c>
      <c r="C22" s="67">
        <v>4</v>
      </c>
      <c r="D22" s="96">
        <v>36.287685713010482</v>
      </c>
      <c r="E22" s="97">
        <f t="shared" si="1"/>
        <v>41.730838569962053</v>
      </c>
      <c r="F22" s="97">
        <f t="shared" ref="F22:F37" si="3">IF(A22=0,0,E22*H$13)</f>
        <v>33.384670855969645</v>
      </c>
      <c r="G22" s="97">
        <f t="shared" ref="G22:G37" si="4">IF(A22=0,0,E22*C$13)</f>
        <v>189.04069872192812</v>
      </c>
      <c r="H22" s="93">
        <f t="shared" si="2"/>
        <v>222.42536957789775</v>
      </c>
      <c r="I22" s="105"/>
      <c r="J22" s="104"/>
      <c r="K22" s="104"/>
    </row>
    <row r="23" spans="1:12" s="49" customFormat="1" ht="29.25" customHeight="1" x14ac:dyDescent="0.3">
      <c r="A23" s="53">
        <v>7</v>
      </c>
      <c r="B23" s="65" t="s">
        <v>49</v>
      </c>
      <c r="C23" s="67">
        <v>3</v>
      </c>
      <c r="D23" s="96">
        <v>13.561119660790002</v>
      </c>
      <c r="E23" s="97">
        <f>IF(A23="","-",VLOOKUP(C23,$B$6:$C$12,2)*D23)</f>
        <v>14.917231626869004</v>
      </c>
      <c r="F23" s="97">
        <f>IF(A23=0,0,E23*H$13)</f>
        <v>11.933785301495204</v>
      </c>
      <c r="G23" s="97">
        <f>IF(A23=0,0,E23*C$13)</f>
        <v>67.57505926971659</v>
      </c>
      <c r="H23" s="93">
        <f>+F23+G23</f>
        <v>79.508844571211796</v>
      </c>
      <c r="I23" s="105"/>
      <c r="J23" s="104"/>
      <c r="K23" s="104"/>
    </row>
    <row r="24" spans="1:12" s="49" customFormat="1" ht="29.25" customHeight="1" x14ac:dyDescent="0.3">
      <c r="A24" s="53">
        <v>8</v>
      </c>
      <c r="B24" s="65" t="s">
        <v>43</v>
      </c>
      <c r="C24" s="67">
        <v>1</v>
      </c>
      <c r="D24" s="96">
        <v>17.39564315108235</v>
      </c>
      <c r="E24" s="97">
        <f t="shared" si="1"/>
        <v>17.39564315108235</v>
      </c>
      <c r="F24" s="97">
        <f t="shared" si="3"/>
        <v>13.916514520865881</v>
      </c>
      <c r="G24" s="97">
        <f t="shared" si="4"/>
        <v>78.802263474403048</v>
      </c>
      <c r="H24" s="93">
        <f t="shared" si="2"/>
        <v>92.718777995268937</v>
      </c>
      <c r="I24" s="105"/>
      <c r="J24" s="104"/>
      <c r="K24" s="104"/>
    </row>
    <row r="25" spans="1:12" s="49" customFormat="1" ht="29.25" customHeight="1" x14ac:dyDescent="0.3">
      <c r="A25" s="53">
        <v>9</v>
      </c>
      <c r="B25" s="65" t="s">
        <v>46</v>
      </c>
      <c r="C25" s="67">
        <v>3</v>
      </c>
      <c r="D25" s="96">
        <v>12.906444918544967</v>
      </c>
      <c r="E25" s="97">
        <f t="shared" si="1"/>
        <v>14.197089410399464</v>
      </c>
      <c r="F25" s="97">
        <f t="shared" si="3"/>
        <v>11.357671528319571</v>
      </c>
      <c r="G25" s="97">
        <f t="shared" si="4"/>
        <v>64.312815029109572</v>
      </c>
      <c r="H25" s="93">
        <f t="shared" si="2"/>
        <v>75.670486557429143</v>
      </c>
      <c r="I25" s="105"/>
      <c r="J25" s="104"/>
      <c r="K25" s="104"/>
    </row>
    <row r="26" spans="1:12" s="49" customFormat="1" ht="29.25" customHeight="1" x14ac:dyDescent="0.3">
      <c r="A26" s="53">
        <v>10</v>
      </c>
      <c r="B26" s="65" t="s">
        <v>59</v>
      </c>
      <c r="C26" s="67">
        <v>4</v>
      </c>
      <c r="D26" s="96">
        <v>25.064690131667039</v>
      </c>
      <c r="E26" s="97">
        <f t="shared" si="1"/>
        <v>28.824393651417093</v>
      </c>
      <c r="F26" s="97">
        <f t="shared" si="3"/>
        <v>23.059514921133676</v>
      </c>
      <c r="G26" s="97">
        <f t="shared" si="4"/>
        <v>130.57450324091943</v>
      </c>
      <c r="H26" s="93">
        <f t="shared" si="2"/>
        <v>153.63401816205311</v>
      </c>
      <c r="I26" s="105"/>
      <c r="J26" s="104"/>
      <c r="K26" s="104"/>
    </row>
    <row r="27" spans="1:12" s="49" customFormat="1" ht="29.25" customHeight="1" x14ac:dyDescent="0.3">
      <c r="A27" s="53">
        <v>11</v>
      </c>
      <c r="B27" s="65" t="s">
        <v>48</v>
      </c>
      <c r="C27" s="67">
        <v>4</v>
      </c>
      <c r="D27" s="96">
        <v>23.381240794465523</v>
      </c>
      <c r="E27" s="97">
        <f t="shared" si="1"/>
        <v>26.88842691363535</v>
      </c>
      <c r="F27" s="97">
        <f t="shared" si="3"/>
        <v>21.51074153090828</v>
      </c>
      <c r="G27" s="97">
        <f t="shared" si="4"/>
        <v>121.80457391876814</v>
      </c>
      <c r="H27" s="93">
        <f t="shared" si="2"/>
        <v>143.31531544967643</v>
      </c>
      <c r="I27" s="105"/>
      <c r="J27" s="104"/>
      <c r="K27" s="104"/>
    </row>
    <row r="28" spans="1:12" s="49" customFormat="1" ht="29.25" customHeight="1" x14ac:dyDescent="0.3">
      <c r="A28" s="53">
        <v>12</v>
      </c>
      <c r="B28" s="65" t="s">
        <v>47</v>
      </c>
      <c r="C28" s="67">
        <v>3</v>
      </c>
      <c r="D28" s="96">
        <v>12.812919955367105</v>
      </c>
      <c r="E28" s="97">
        <f>IF(A28="","-",VLOOKUP(C28,$B$6:$C$12,2)*D28)</f>
        <v>14.094211950903818</v>
      </c>
      <c r="F28" s="97">
        <f>IF(A28=0,0,E28*H$13)</f>
        <v>11.275369560723055</v>
      </c>
      <c r="G28" s="97">
        <f>IF(A28=0,0,E28*C$13)</f>
        <v>63.846780137594294</v>
      </c>
      <c r="H28" s="93">
        <f>+F28+G28</f>
        <v>75.122149698317344</v>
      </c>
      <c r="I28" s="105"/>
      <c r="J28" s="104"/>
      <c r="K28" s="104"/>
    </row>
    <row r="29" spans="1:12" s="49" customFormat="1" ht="29.25" customHeight="1" x14ac:dyDescent="0.3">
      <c r="A29" s="53">
        <v>13</v>
      </c>
      <c r="B29" s="65" t="s">
        <v>50</v>
      </c>
      <c r="C29" s="67">
        <v>3</v>
      </c>
      <c r="D29" s="96">
        <v>12.812919955367105</v>
      </c>
      <c r="E29" s="97">
        <f t="shared" si="1"/>
        <v>14.094211950903818</v>
      </c>
      <c r="F29" s="97">
        <f t="shared" si="3"/>
        <v>11.275369560723055</v>
      </c>
      <c r="G29" s="97">
        <f t="shared" si="4"/>
        <v>63.846780137594294</v>
      </c>
      <c r="H29" s="93">
        <f t="shared" si="2"/>
        <v>75.122149698317344</v>
      </c>
      <c r="I29" s="105"/>
      <c r="J29" s="104"/>
      <c r="K29" s="104"/>
    </row>
    <row r="30" spans="1:12" s="49" customFormat="1" ht="29.25" customHeight="1" x14ac:dyDescent="0.3">
      <c r="A30" s="53">
        <v>14</v>
      </c>
      <c r="B30" s="65" t="s">
        <v>61</v>
      </c>
      <c r="C30" s="67">
        <v>3</v>
      </c>
      <c r="D30" s="96">
        <v>20.949591751841108</v>
      </c>
      <c r="E30" s="97">
        <f t="shared" si="1"/>
        <v>23.04455092702522</v>
      </c>
      <c r="F30" s="97">
        <f t="shared" si="3"/>
        <v>18.435640741620176</v>
      </c>
      <c r="G30" s="97">
        <f t="shared" si="4"/>
        <v>104.39181569942426</v>
      </c>
      <c r="H30" s="93">
        <f t="shared" si="2"/>
        <v>122.82745644104443</v>
      </c>
      <c r="I30" s="105"/>
      <c r="J30" s="104"/>
      <c r="K30" s="104"/>
    </row>
    <row r="31" spans="1:12" s="49" customFormat="1" ht="29.25" customHeight="1" x14ac:dyDescent="0.25">
      <c r="A31" s="53">
        <v>15</v>
      </c>
      <c r="B31" s="18" t="s">
        <v>45</v>
      </c>
      <c r="C31" s="67">
        <v>2</v>
      </c>
      <c r="D31" s="96">
        <v>14.496369292568625</v>
      </c>
      <c r="E31" s="97">
        <f t="shared" si="1"/>
        <v>15.221187757197058</v>
      </c>
      <c r="F31" s="97">
        <f t="shared" si="3"/>
        <v>12.176950205757647</v>
      </c>
      <c r="G31" s="97">
        <f t="shared" si="4"/>
        <v>68.951980540102667</v>
      </c>
      <c r="H31" s="93">
        <f t="shared" si="2"/>
        <v>81.128930745860316</v>
      </c>
      <c r="I31" s="105"/>
      <c r="J31" s="104"/>
      <c r="K31" s="104"/>
    </row>
    <row r="32" spans="1:12" s="49" customFormat="1" ht="29.25" customHeight="1" x14ac:dyDescent="0.25">
      <c r="A32" s="53"/>
      <c r="B32" s="50" t="s">
        <v>29</v>
      </c>
      <c r="C32" s="67"/>
      <c r="D32" s="96">
        <v>0</v>
      </c>
      <c r="E32" s="97"/>
      <c r="F32" s="97"/>
      <c r="G32" s="97"/>
      <c r="H32" s="93"/>
      <c r="I32" s="105"/>
      <c r="J32" s="104"/>
      <c r="K32" s="104"/>
    </row>
    <row r="33" spans="1:11" s="49" customFormat="1" ht="29.25" customHeight="1" x14ac:dyDescent="0.25">
      <c r="A33" s="53">
        <v>16</v>
      </c>
      <c r="B33" s="51" t="s">
        <v>62</v>
      </c>
      <c r="C33" s="67">
        <v>3</v>
      </c>
      <c r="D33" s="96">
        <v>7.0143722383396563</v>
      </c>
      <c r="E33" s="97">
        <f t="shared" ref="E33:E38" si="5">IF(A33="","-",VLOOKUP(C33,$B$6:$C$12,2)*D33)</f>
        <v>7.7158094621736222</v>
      </c>
      <c r="F33" s="97">
        <f t="shared" si="3"/>
        <v>6.1726475697388983</v>
      </c>
      <c r="G33" s="97">
        <f t="shared" si="4"/>
        <v>34.952616863646512</v>
      </c>
      <c r="H33" s="93">
        <f t="shared" ref="H33:H38" si="6">+F33+G33</f>
        <v>41.125264433385411</v>
      </c>
      <c r="I33" s="105"/>
      <c r="J33" s="104"/>
      <c r="K33" s="104"/>
    </row>
    <row r="34" spans="1:11" s="49" customFormat="1" ht="29.25" customHeight="1" x14ac:dyDescent="0.25">
      <c r="A34" s="53">
        <v>17</v>
      </c>
      <c r="B34" s="51" t="s">
        <v>38</v>
      </c>
      <c r="C34" s="67">
        <v>3</v>
      </c>
      <c r="D34" s="96">
        <v>27.870439027002906</v>
      </c>
      <c r="E34" s="97">
        <f t="shared" si="5"/>
        <v>30.6574829297032</v>
      </c>
      <c r="F34" s="97">
        <f t="shared" si="3"/>
        <v>24.525986343762561</v>
      </c>
      <c r="G34" s="97">
        <f t="shared" si="4"/>
        <v>138.87839767155549</v>
      </c>
      <c r="H34" s="93">
        <f t="shared" si="6"/>
        <v>163.40438401531804</v>
      </c>
      <c r="I34" s="105"/>
      <c r="J34" s="104"/>
      <c r="K34" s="104"/>
    </row>
    <row r="35" spans="1:11" s="49" customFormat="1" ht="29.25" customHeight="1" x14ac:dyDescent="0.25">
      <c r="A35" s="53">
        <v>18</v>
      </c>
      <c r="B35" s="51" t="s">
        <v>42</v>
      </c>
      <c r="C35" s="67">
        <v>4</v>
      </c>
      <c r="D35" s="96">
        <v>36.755310528899798</v>
      </c>
      <c r="E35" s="97">
        <f t="shared" si="5"/>
        <v>42.268607108234768</v>
      </c>
      <c r="F35" s="97">
        <f t="shared" si="3"/>
        <v>33.814885686587814</v>
      </c>
      <c r="G35" s="97">
        <f t="shared" si="4"/>
        <v>191.4767902003035</v>
      </c>
      <c r="H35" s="93">
        <f t="shared" si="6"/>
        <v>225.29167588689131</v>
      </c>
      <c r="I35" s="105"/>
      <c r="J35" s="104"/>
      <c r="K35" s="104"/>
    </row>
    <row r="36" spans="1:11" s="49" customFormat="1" ht="29.25" customHeight="1" x14ac:dyDescent="0.25">
      <c r="A36" s="53">
        <v>19</v>
      </c>
      <c r="B36" s="51" t="s">
        <v>72</v>
      </c>
      <c r="C36" s="67">
        <v>4</v>
      </c>
      <c r="D36" s="96">
        <v>40.215734166480694</v>
      </c>
      <c r="E36" s="97">
        <f t="shared" si="5"/>
        <v>46.248094291452794</v>
      </c>
      <c r="F36" s="97">
        <f t="shared" si="3"/>
        <v>36.998475433162234</v>
      </c>
      <c r="G36" s="97">
        <f t="shared" si="4"/>
        <v>209.50386714028116</v>
      </c>
      <c r="H36" s="93">
        <f t="shared" si="6"/>
        <v>246.5023425734434</v>
      </c>
      <c r="I36" s="105"/>
      <c r="J36" s="104"/>
      <c r="K36" s="104"/>
    </row>
    <row r="37" spans="1:11" s="49" customFormat="1" ht="29.25" customHeight="1" x14ac:dyDescent="0.25">
      <c r="A37" s="53">
        <v>20</v>
      </c>
      <c r="B37" s="51" t="s">
        <v>73</v>
      </c>
      <c r="C37" s="67">
        <v>4</v>
      </c>
      <c r="D37" s="96">
        <v>43.489107877705869</v>
      </c>
      <c r="E37" s="97">
        <f t="shared" si="5"/>
        <v>50.012474059361743</v>
      </c>
      <c r="F37" s="97">
        <f t="shared" si="3"/>
        <v>40.009979247489397</v>
      </c>
      <c r="G37" s="97">
        <f t="shared" si="4"/>
        <v>226.55650748890872</v>
      </c>
      <c r="H37" s="93">
        <f t="shared" si="6"/>
        <v>266.56648673639813</v>
      </c>
      <c r="I37" s="105"/>
      <c r="J37" s="104"/>
      <c r="K37" s="104"/>
    </row>
    <row r="38" spans="1:11" s="49" customFormat="1" ht="29.25" customHeight="1" x14ac:dyDescent="0.25">
      <c r="A38" s="53">
        <v>21</v>
      </c>
      <c r="B38" s="51" t="s">
        <v>56</v>
      </c>
      <c r="C38" s="67">
        <v>3</v>
      </c>
      <c r="D38" s="96">
        <v>10</v>
      </c>
      <c r="E38" s="97">
        <f t="shared" si="5"/>
        <v>11</v>
      </c>
      <c r="F38" s="97">
        <f>IF(A38=0,0,E38*H$13)</f>
        <v>8.8000000000000007</v>
      </c>
      <c r="G38" s="97">
        <f>IF(A38=0,0,E38*C$13)</f>
        <v>49.830000000000005</v>
      </c>
      <c r="H38" s="93">
        <f t="shared" si="6"/>
        <v>58.63000000000001</v>
      </c>
      <c r="I38" s="105"/>
      <c r="J38" s="104"/>
      <c r="K38" s="104"/>
    </row>
    <row r="39" spans="1:11" s="49" customFormat="1" ht="29.25" customHeight="1" x14ac:dyDescent="0.25">
      <c r="A39" s="53"/>
      <c r="B39" s="63" t="s">
        <v>44</v>
      </c>
      <c r="C39" s="67"/>
      <c r="D39" s="96">
        <v>0</v>
      </c>
      <c r="E39" s="97"/>
      <c r="F39" s="97"/>
      <c r="G39" s="97"/>
      <c r="H39" s="93"/>
      <c r="I39" s="105"/>
      <c r="J39" s="104"/>
      <c r="K39" s="104"/>
    </row>
    <row r="40" spans="1:11" s="49" customFormat="1" ht="29.25" customHeight="1" x14ac:dyDescent="0.25">
      <c r="A40" s="53">
        <v>22</v>
      </c>
      <c r="B40" s="51" t="s">
        <v>67</v>
      </c>
      <c r="C40" s="67">
        <v>4</v>
      </c>
      <c r="D40" s="96">
        <v>45.827231957152421</v>
      </c>
      <c r="E40" s="97">
        <f>IF(A40="","-",VLOOKUP(C40,$B$6:$C$12,2)*D40)</f>
        <v>52.701316750725283</v>
      </c>
      <c r="F40" s="97">
        <f>IF(A40=0,0,E40*H$13)</f>
        <v>42.161053400580229</v>
      </c>
      <c r="G40" s="97">
        <f>IF(A40=0,0,E40*C$13)</f>
        <v>238.73696488078554</v>
      </c>
      <c r="H40" s="93">
        <f>+F40+G40</f>
        <v>280.89801828136575</v>
      </c>
      <c r="I40" s="105"/>
      <c r="J40" s="104"/>
      <c r="K40" s="104"/>
    </row>
    <row r="41" spans="1:11" s="49" customFormat="1" ht="29.25" customHeight="1" x14ac:dyDescent="0.25">
      <c r="A41" s="53">
        <v>23</v>
      </c>
      <c r="B41" s="51" t="s">
        <v>68</v>
      </c>
      <c r="C41" s="67">
        <v>4</v>
      </c>
      <c r="D41" s="96">
        <v>35</v>
      </c>
      <c r="E41" s="97">
        <f>IF(A41="","-",VLOOKUP(C41,$B$6:$C$12,2)*D41)</f>
        <v>40.25</v>
      </c>
      <c r="F41" s="97">
        <f>IF(A41=0,0,E41*H$13)</f>
        <v>32.200000000000003</v>
      </c>
      <c r="G41" s="97">
        <f>IF(A41=0,0,E41*C$13)</f>
        <v>182.33250000000001</v>
      </c>
      <c r="H41" s="93">
        <f>+F41+G41</f>
        <v>214.53250000000003</v>
      </c>
      <c r="I41" s="105"/>
      <c r="J41" s="104"/>
      <c r="K41" s="104"/>
    </row>
    <row r="42" spans="1:11" ht="29.25" customHeight="1" x14ac:dyDescent="0.3">
      <c r="A42" s="53"/>
      <c r="B42" s="36" t="s">
        <v>37</v>
      </c>
      <c r="C42" s="68"/>
      <c r="D42" s="94">
        <v>0</v>
      </c>
      <c r="E42" s="95"/>
      <c r="F42" s="95"/>
      <c r="G42" s="95"/>
      <c r="H42" s="83"/>
      <c r="I42" s="105"/>
      <c r="J42" s="104"/>
      <c r="K42" s="104"/>
    </row>
    <row r="43" spans="1:11" ht="29.25" customHeight="1" x14ac:dyDescent="0.3">
      <c r="A43" s="52">
        <v>24</v>
      </c>
      <c r="B43" s="18" t="s">
        <v>40</v>
      </c>
      <c r="C43" s="68">
        <v>2</v>
      </c>
      <c r="D43" s="94">
        <v>26.467564579334972</v>
      </c>
      <c r="E43" s="95">
        <f>IF(A43="","-",VLOOKUP(C43,$B$6:$C$12,2)*D43)</f>
        <v>27.790942808301722</v>
      </c>
      <c r="F43" s="95">
        <f>IF(A43=0,0,E43*H$13)</f>
        <v>22.232754246641377</v>
      </c>
      <c r="G43" s="95">
        <f>IF(A43=0,0,E43*C$13)</f>
        <v>125.8929709216068</v>
      </c>
      <c r="H43" s="83">
        <f>+F43+G43</f>
        <v>148.12572516824818</v>
      </c>
      <c r="I43" s="105"/>
      <c r="J43" s="104"/>
      <c r="K43" s="104"/>
    </row>
    <row r="44" spans="1:11" ht="29.25" customHeight="1" x14ac:dyDescent="0.3">
      <c r="A44" s="52">
        <v>25</v>
      </c>
      <c r="B44" s="18" t="s">
        <v>65</v>
      </c>
      <c r="C44" s="68">
        <v>2</v>
      </c>
      <c r="D44" s="94">
        <v>25.579077429145279</v>
      </c>
      <c r="E44" s="95">
        <f>IF(A44="","-",VLOOKUP(C44,$B$6:$C$12,2)*D44)</f>
        <v>26.858031300602544</v>
      </c>
      <c r="F44" s="95">
        <f>IF(A44=0,0,E44*H$13)</f>
        <v>21.486425040482036</v>
      </c>
      <c r="G44" s="95">
        <f>IF(A44=0,0,E44*C$13)</f>
        <v>121.66688179172954</v>
      </c>
      <c r="H44" s="83">
        <f>+F44+G44</f>
        <v>143.15330683221157</v>
      </c>
      <c r="I44" s="105"/>
      <c r="J44" s="104"/>
      <c r="K44" s="104"/>
    </row>
    <row r="45" spans="1:11" ht="29.25" customHeight="1" x14ac:dyDescent="0.3">
      <c r="A45" s="52">
        <v>26</v>
      </c>
      <c r="B45" s="18" t="s">
        <v>41</v>
      </c>
      <c r="C45" s="68">
        <v>1</v>
      </c>
      <c r="D45" s="94">
        <v>10.568320839098416</v>
      </c>
      <c r="E45" s="95">
        <f>IF(A45="","-",VLOOKUP(C45,$B$6:$C$12,2)*D45)</f>
        <v>10.568320839098416</v>
      </c>
      <c r="F45" s="95">
        <f>IF(A45=0,0,E45*H$13)</f>
        <v>8.4546566712787321</v>
      </c>
      <c r="G45" s="95">
        <f>IF(A45=0,0,E45*C$13)</f>
        <v>47.874493401115828</v>
      </c>
      <c r="H45" s="83">
        <f>+F45+G45</f>
        <v>56.329150072394562</v>
      </c>
      <c r="I45" s="105"/>
      <c r="J45" s="104"/>
      <c r="K45" s="104"/>
    </row>
    <row r="46" spans="1:11" ht="29.25" customHeight="1" x14ac:dyDescent="0.3">
      <c r="A46" s="54"/>
      <c r="B46" s="33" t="s">
        <v>39</v>
      </c>
      <c r="C46" s="68"/>
      <c r="D46" s="94">
        <v>0</v>
      </c>
      <c r="E46" s="95"/>
      <c r="F46" s="95"/>
      <c r="G46" s="95"/>
      <c r="H46" s="83"/>
      <c r="I46" s="105"/>
      <c r="J46" s="104"/>
      <c r="K46" s="104"/>
    </row>
    <row r="47" spans="1:11" ht="29.25" customHeight="1" x14ac:dyDescent="0.3">
      <c r="A47" s="52">
        <v>27</v>
      </c>
      <c r="B47" s="17" t="s">
        <v>63</v>
      </c>
      <c r="C47" s="68">
        <v>2</v>
      </c>
      <c r="D47" s="94">
        <v>20</v>
      </c>
      <c r="E47" s="95">
        <f>IF(A47="","-",VLOOKUP(C47,$B$6:$C$12,2)*D47)</f>
        <v>21</v>
      </c>
      <c r="F47" s="95">
        <f>IF(A47=0,0,E47*H$13)</f>
        <v>16.8</v>
      </c>
      <c r="G47" s="95">
        <f>IF(A47=0,0,E47*C$13)</f>
        <v>95.13000000000001</v>
      </c>
      <c r="H47" s="83">
        <f>+F47+G47</f>
        <v>111.93</v>
      </c>
      <c r="I47" s="105"/>
      <c r="J47" s="104"/>
      <c r="K47" s="104"/>
    </row>
    <row r="48" spans="1:11" ht="29.25" customHeight="1" x14ac:dyDescent="0.3">
      <c r="A48" s="54"/>
      <c r="B48" s="33" t="s">
        <v>34</v>
      </c>
      <c r="C48" s="68"/>
      <c r="D48" s="94">
        <v>0</v>
      </c>
      <c r="E48" s="95"/>
      <c r="F48" s="95"/>
      <c r="G48" s="95"/>
      <c r="H48" s="83"/>
      <c r="I48" s="105"/>
      <c r="J48" s="104"/>
      <c r="K48" s="104"/>
    </row>
    <row r="49" spans="1:12" ht="29.25" customHeight="1" x14ac:dyDescent="0.3">
      <c r="A49" s="52">
        <v>28</v>
      </c>
      <c r="B49" s="17" t="s">
        <v>64</v>
      </c>
      <c r="C49" s="68">
        <v>2</v>
      </c>
      <c r="D49" s="94">
        <v>31.050287775050219</v>
      </c>
      <c r="E49" s="95">
        <f t="shared" ref="E49:E54" si="7">IF(A49="","-",VLOOKUP(C49,$B$6:$C$12,2)*D49)</f>
        <v>32.602802163802728</v>
      </c>
      <c r="F49" s="95">
        <f>IF(A49=0,0,E49*H$13)</f>
        <v>26.082241731042185</v>
      </c>
      <c r="G49" s="95">
        <f>IF(A49=0,0,E49*C$13)</f>
        <v>147.69069380202637</v>
      </c>
      <c r="H49" s="83">
        <f t="shared" ref="H49:H54" si="8">+F49+G49</f>
        <v>173.77293553306856</v>
      </c>
      <c r="I49" s="105"/>
      <c r="J49" s="104"/>
      <c r="K49" s="104"/>
    </row>
    <row r="50" spans="1:12" s="59" customFormat="1" ht="29.25" customHeight="1" x14ac:dyDescent="0.3">
      <c r="A50" s="32"/>
      <c r="B50" s="31" t="s">
        <v>31</v>
      </c>
      <c r="C50" s="69"/>
      <c r="D50" s="98">
        <v>0</v>
      </c>
      <c r="E50" s="99" t="str">
        <f t="shared" si="7"/>
        <v>-</v>
      </c>
      <c r="F50" s="99">
        <f>SUM(F51:F56)</f>
        <v>0</v>
      </c>
      <c r="G50" s="99">
        <f>SUM(G51:G56)</f>
        <v>0</v>
      </c>
      <c r="H50" s="70">
        <f t="shared" si="8"/>
        <v>0</v>
      </c>
      <c r="I50" s="80"/>
      <c r="K50" s="41"/>
      <c r="L50" s="41"/>
    </row>
    <row r="51" spans="1:12" s="59" customFormat="1" ht="29.25" customHeight="1" x14ac:dyDescent="0.3">
      <c r="A51" s="82"/>
      <c r="B51" s="51"/>
      <c r="C51" s="67"/>
      <c r="D51" s="96"/>
      <c r="E51" s="95" t="str">
        <f t="shared" si="7"/>
        <v>-</v>
      </c>
      <c r="F51" s="95">
        <f>IF(A51=0,0,E51*H$13)</f>
        <v>0</v>
      </c>
      <c r="G51" s="95">
        <f>IF(A51=0,0,E51*C$13)</f>
        <v>0</v>
      </c>
      <c r="H51" s="83">
        <f t="shared" si="8"/>
        <v>0</v>
      </c>
      <c r="I51" s="80"/>
      <c r="K51" s="41"/>
      <c r="L51" s="41"/>
    </row>
    <row r="52" spans="1:12" s="59" customFormat="1" ht="20.25" customHeight="1" x14ac:dyDescent="0.3">
      <c r="A52" s="82"/>
      <c r="B52" s="65"/>
      <c r="C52" s="16"/>
      <c r="D52" s="102"/>
      <c r="E52" s="95" t="str">
        <f t="shared" si="7"/>
        <v>-</v>
      </c>
      <c r="F52" s="95">
        <f>IF(A52=0,0,E52*H$13)</f>
        <v>0</v>
      </c>
      <c r="G52" s="95">
        <f>IF(A52=0,0,E52*C$13)</f>
        <v>0</v>
      </c>
      <c r="H52" s="83">
        <f t="shared" si="8"/>
        <v>0</v>
      </c>
      <c r="I52" s="80"/>
      <c r="K52" s="41"/>
      <c r="L52" s="41"/>
    </row>
    <row r="53" spans="1:12" s="59" customFormat="1" ht="20.25" customHeight="1" x14ac:dyDescent="0.3">
      <c r="A53" s="82"/>
      <c r="B53" s="65"/>
      <c r="C53" s="16"/>
      <c r="D53" s="94"/>
      <c r="E53" s="101" t="str">
        <f t="shared" si="7"/>
        <v>-</v>
      </c>
      <c r="F53" s="101">
        <f>IF(A53=0,0,E53*H$13)</f>
        <v>0</v>
      </c>
      <c r="G53" s="101">
        <f>IF(A53=0,0,E53*C$13)</f>
        <v>0</v>
      </c>
      <c r="H53" s="84">
        <f t="shared" si="8"/>
        <v>0</v>
      </c>
      <c r="I53" s="74"/>
      <c r="K53" s="41"/>
      <c r="L53" s="41"/>
    </row>
    <row r="54" spans="1:12" s="59" customFormat="1" ht="15.75" customHeight="1" x14ac:dyDescent="0.3">
      <c r="A54" s="53"/>
      <c r="B54" s="51"/>
      <c r="C54" s="67"/>
      <c r="D54" s="96"/>
      <c r="E54" s="101" t="str">
        <f t="shared" si="7"/>
        <v>-</v>
      </c>
      <c r="F54" s="101">
        <f>IF(A54=0,0,E54*H$13)</f>
        <v>0</v>
      </c>
      <c r="G54" s="101">
        <f>IF(A54=0,0,E54*C$13)</f>
        <v>0</v>
      </c>
      <c r="H54" s="84">
        <f t="shared" si="8"/>
        <v>0</v>
      </c>
      <c r="I54" s="74"/>
      <c r="K54" s="41"/>
      <c r="L54" s="41"/>
    </row>
    <row r="55" spans="1:12" s="60" customFormat="1" ht="15.75" customHeight="1" x14ac:dyDescent="0.3">
      <c r="A55" s="39"/>
      <c r="B55" s="34" t="s">
        <v>36</v>
      </c>
      <c r="C55" s="38" t="s">
        <v>52</v>
      </c>
      <c r="D55" s="33"/>
      <c r="E55" s="19"/>
      <c r="F55" s="19"/>
      <c r="G55" s="81"/>
      <c r="H55" s="85"/>
      <c r="I55" s="75"/>
    </row>
    <row r="56" spans="1:12" s="60" customFormat="1" ht="15.75" customHeight="1" x14ac:dyDescent="0.3">
      <c r="A56" s="86"/>
      <c r="B56" s="87" t="s">
        <v>54</v>
      </c>
      <c r="C56" s="88"/>
      <c r="D56" s="89"/>
      <c r="E56" s="90"/>
      <c r="F56" s="90"/>
      <c r="G56" s="91"/>
      <c r="H56" s="92"/>
      <c r="I56" s="75"/>
    </row>
    <row r="57" spans="1:12" s="60" customFormat="1" x14ac:dyDescent="0.25">
      <c r="A57" s="41"/>
      <c r="B57" s="41"/>
      <c r="C57" s="61"/>
      <c r="E57" s="41"/>
      <c r="F57" s="41"/>
      <c r="G57" s="62"/>
      <c r="H57" s="41"/>
      <c r="I57" s="75"/>
    </row>
    <row r="58" spans="1:12" s="60" customFormat="1" x14ac:dyDescent="0.25">
      <c r="A58" s="41"/>
      <c r="B58" s="41"/>
      <c r="C58" s="61"/>
      <c r="E58" s="41"/>
      <c r="F58" s="41"/>
      <c r="G58" s="62"/>
      <c r="H58" s="41"/>
      <c r="I58" s="75"/>
    </row>
    <row r="59" spans="1:12" s="60" customFormat="1" x14ac:dyDescent="0.25">
      <c r="A59" s="41"/>
      <c r="B59" s="41"/>
      <c r="C59" s="61"/>
      <c r="E59" s="41"/>
      <c r="F59" s="41"/>
      <c r="G59" s="62"/>
      <c r="H59" s="41"/>
      <c r="I59" s="75"/>
    </row>
    <row r="60" spans="1:12" s="60" customFormat="1" x14ac:dyDescent="0.25">
      <c r="A60" s="41"/>
      <c r="C60" s="61"/>
      <c r="E60" s="41"/>
      <c r="F60" s="41"/>
      <c r="G60" s="62"/>
      <c r="H60" s="41"/>
      <c r="I60" s="75"/>
    </row>
    <row r="61" spans="1:12" s="60" customFormat="1" x14ac:dyDescent="0.25">
      <c r="A61" s="41"/>
      <c r="B61" s="41"/>
      <c r="C61" s="61"/>
      <c r="E61" s="41"/>
      <c r="F61" s="41"/>
      <c r="G61" s="62"/>
      <c r="H61" s="41"/>
      <c r="I61" s="75"/>
    </row>
    <row r="62" spans="1:12" s="60" customFormat="1" x14ac:dyDescent="0.25">
      <c r="A62" s="41"/>
      <c r="B62" s="41"/>
      <c r="C62" s="61"/>
      <c r="E62" s="41"/>
      <c r="F62" s="41"/>
      <c r="G62" s="62"/>
      <c r="H62" s="41"/>
      <c r="I62" s="75"/>
    </row>
    <row r="63" spans="1:12" s="60" customFormat="1" x14ac:dyDescent="0.25">
      <c r="A63" s="41"/>
      <c r="B63" s="41"/>
      <c r="C63" s="61"/>
      <c r="E63" s="41"/>
      <c r="F63" s="41"/>
      <c r="G63" s="62"/>
      <c r="H63" s="41"/>
      <c r="I63" s="75"/>
    </row>
    <row r="64" spans="1:12" s="60" customFormat="1" x14ac:dyDescent="0.25">
      <c r="A64" s="41"/>
      <c r="B64" s="41"/>
      <c r="C64" s="61"/>
      <c r="E64" s="41"/>
      <c r="F64" s="41"/>
      <c r="G64" s="62"/>
      <c r="H64" s="41"/>
      <c r="I64" s="75"/>
    </row>
    <row r="65" spans="1:9" s="60" customFormat="1" x14ac:dyDescent="0.25">
      <c r="A65" s="41"/>
      <c r="B65" s="41"/>
      <c r="C65" s="61"/>
      <c r="E65" s="41"/>
      <c r="F65" s="41"/>
      <c r="G65" s="62"/>
      <c r="H65" s="41"/>
      <c r="I65" s="75"/>
    </row>
    <row r="66" spans="1:9" s="60" customFormat="1" x14ac:dyDescent="0.25">
      <c r="A66" s="41"/>
      <c r="B66" s="41"/>
      <c r="C66" s="61"/>
      <c r="E66" s="41"/>
      <c r="F66" s="41"/>
      <c r="G66" s="62"/>
      <c r="H66" s="41"/>
      <c r="I66" s="75"/>
    </row>
    <row r="67" spans="1:9" s="60" customFormat="1" x14ac:dyDescent="0.25">
      <c r="A67" s="41"/>
      <c r="B67" s="41"/>
      <c r="C67" s="61"/>
      <c r="E67" s="41"/>
      <c r="F67" s="41"/>
      <c r="G67" s="62"/>
      <c r="H67" s="41"/>
      <c r="I67" s="75"/>
    </row>
    <row r="68" spans="1:9" s="60" customFormat="1" x14ac:dyDescent="0.25">
      <c r="A68" s="41"/>
      <c r="B68" s="41"/>
      <c r="C68" s="61"/>
      <c r="E68" s="41"/>
      <c r="F68" s="41"/>
      <c r="G68" s="62"/>
      <c r="H68" s="41"/>
      <c r="I68" s="75"/>
    </row>
    <row r="69" spans="1:9" s="60" customFormat="1" x14ac:dyDescent="0.25">
      <c r="A69" s="41"/>
      <c r="B69" s="41"/>
      <c r="C69" s="61"/>
      <c r="E69" s="41"/>
      <c r="F69" s="41"/>
      <c r="G69" s="62"/>
      <c r="H69" s="41"/>
      <c r="I69" s="75"/>
    </row>
    <row r="70" spans="1:9" s="60" customFormat="1" x14ac:dyDescent="0.25">
      <c r="A70" s="41"/>
      <c r="B70" s="41"/>
      <c r="C70" s="61"/>
      <c r="E70" s="41"/>
      <c r="F70" s="41"/>
      <c r="G70" s="62"/>
      <c r="H70" s="41"/>
      <c r="I70" s="75"/>
    </row>
    <row r="71" spans="1:9" s="60" customFormat="1" x14ac:dyDescent="0.25">
      <c r="A71" s="41"/>
      <c r="B71" s="41"/>
      <c r="C71" s="61"/>
      <c r="E71" s="41"/>
      <c r="F71" s="41"/>
      <c r="G71" s="62"/>
      <c r="H71" s="41"/>
      <c r="I71" s="75"/>
    </row>
    <row r="72" spans="1:9" s="60" customFormat="1" x14ac:dyDescent="0.25">
      <c r="A72" s="41"/>
      <c r="B72" s="41"/>
      <c r="E72" s="41"/>
      <c r="F72" s="41"/>
      <c r="G72" s="62"/>
      <c r="H72" s="41"/>
      <c r="I72" s="75"/>
    </row>
    <row r="73" spans="1:9" s="60" customFormat="1" x14ac:dyDescent="0.25">
      <c r="A73" s="41"/>
      <c r="B73" s="41"/>
      <c r="E73" s="41"/>
      <c r="F73" s="41"/>
      <c r="G73" s="62"/>
      <c r="H73" s="41"/>
      <c r="I73" s="75"/>
    </row>
    <row r="74" spans="1:9" s="60" customFormat="1" x14ac:dyDescent="0.25">
      <c r="A74" s="41"/>
      <c r="B74" s="41"/>
      <c r="E74" s="41"/>
      <c r="F74" s="41"/>
      <c r="G74" s="62"/>
      <c r="H74" s="41"/>
      <c r="I74" s="75"/>
    </row>
    <row r="75" spans="1:9" s="60" customFormat="1" x14ac:dyDescent="0.25">
      <c r="A75" s="41"/>
      <c r="B75" s="41"/>
      <c r="E75" s="41"/>
      <c r="F75" s="41"/>
      <c r="G75" s="62"/>
      <c r="H75" s="41"/>
      <c r="I75" s="75"/>
    </row>
    <row r="76" spans="1:9" s="60" customFormat="1" x14ac:dyDescent="0.25">
      <c r="A76" s="41"/>
      <c r="B76" s="41"/>
      <c r="E76" s="41"/>
      <c r="F76" s="41"/>
      <c r="G76" s="62"/>
      <c r="H76" s="41"/>
      <c r="I76" s="75"/>
    </row>
    <row r="77" spans="1:9" s="60" customFormat="1" x14ac:dyDescent="0.25">
      <c r="A77" s="41"/>
      <c r="B77" s="41"/>
      <c r="E77" s="41"/>
      <c r="F77" s="41"/>
      <c r="G77" s="62"/>
      <c r="H77" s="41"/>
      <c r="I77" s="75"/>
    </row>
    <row r="78" spans="1:9" s="60" customFormat="1" x14ac:dyDescent="0.25">
      <c r="A78" s="41"/>
      <c r="B78" s="41"/>
      <c r="E78" s="41"/>
      <c r="F78" s="41"/>
      <c r="G78" s="62"/>
      <c r="H78" s="41"/>
      <c r="I78" s="75"/>
    </row>
  </sheetData>
  <mergeCells count="4">
    <mergeCell ref="B1:G1"/>
    <mergeCell ref="B2:D2"/>
    <mergeCell ref="C3:D3"/>
    <mergeCell ref="C4:D4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N78"/>
  <sheetViews>
    <sheetView view="pageBreakPreview" zoomScaleNormal="100" zoomScaleSheetLayoutView="100" workbookViewId="0">
      <selection activeCell="D17" sqref="D17"/>
    </sheetView>
  </sheetViews>
  <sheetFormatPr defaultColWidth="9.109375" defaultRowHeight="13.2" x14ac:dyDescent="0.25"/>
  <cols>
    <col min="1" max="1" width="7" style="41" customWidth="1"/>
    <col min="2" max="2" width="42.5546875" style="41" customWidth="1"/>
    <col min="3" max="3" width="7.88671875" style="60" customWidth="1"/>
    <col min="4" max="4" width="11.5546875" style="60" customWidth="1"/>
    <col min="5" max="5" width="14" style="41" customWidth="1"/>
    <col min="6" max="6" width="11.5546875" style="41" customWidth="1"/>
    <col min="7" max="7" width="11.5546875" style="62" customWidth="1"/>
    <col min="8" max="8" width="12.5546875" style="41" customWidth="1"/>
    <col min="9" max="9" width="15.6640625" style="73" bestFit="1" customWidth="1"/>
    <col min="10" max="16384" width="9.109375" style="41"/>
  </cols>
  <sheetData>
    <row r="1" spans="1:14" ht="28.5" customHeight="1" x14ac:dyDescent="0.25">
      <c r="A1" s="56"/>
      <c r="B1" s="124" t="s">
        <v>71</v>
      </c>
      <c r="C1" s="125"/>
      <c r="D1" s="125"/>
      <c r="E1" s="125"/>
      <c r="F1" s="125"/>
      <c r="G1" s="125"/>
      <c r="H1" s="57"/>
    </row>
    <row r="2" spans="1:14" ht="16.5" customHeight="1" x14ac:dyDescent="0.25">
      <c r="A2" s="39"/>
      <c r="B2" s="126" t="s">
        <v>66</v>
      </c>
      <c r="C2" s="126"/>
      <c r="D2" s="126"/>
      <c r="E2" s="40" t="s">
        <v>0</v>
      </c>
      <c r="F2" s="22"/>
      <c r="G2" s="71"/>
      <c r="H2" s="79">
        <f>SUM(H6:H9)+F13+G13+H12+F50+G50+H10</f>
        <v>4989.8817858957045</v>
      </c>
      <c r="I2" s="106"/>
      <c r="J2" s="103"/>
    </row>
    <row r="3" spans="1:14" x14ac:dyDescent="0.25">
      <c r="A3" s="42"/>
      <c r="B3" s="20" t="s">
        <v>1</v>
      </c>
      <c r="C3" s="127" t="s">
        <v>2</v>
      </c>
      <c r="D3" s="127"/>
      <c r="E3" s="21" t="s">
        <v>3</v>
      </c>
      <c r="F3" s="1"/>
      <c r="G3" s="22"/>
      <c r="H3" s="55" t="s">
        <v>69</v>
      </c>
      <c r="J3" s="104"/>
      <c r="N3" s="41">
        <v>213685</v>
      </c>
    </row>
    <row r="4" spans="1:14" ht="15" x14ac:dyDescent="0.25">
      <c r="A4" s="39"/>
      <c r="B4" s="35" t="s">
        <v>54</v>
      </c>
      <c r="C4" s="128" t="s">
        <v>30</v>
      </c>
      <c r="D4" s="128"/>
      <c r="E4" s="21" t="s">
        <v>4</v>
      </c>
      <c r="F4" s="1"/>
      <c r="G4" s="22"/>
      <c r="H4" s="43"/>
      <c r="J4" s="41">
        <v>223723</v>
      </c>
    </row>
    <row r="5" spans="1:14" x14ac:dyDescent="0.25">
      <c r="A5" s="39"/>
      <c r="B5" s="22" t="s">
        <v>33</v>
      </c>
      <c r="C5" s="23">
        <f>SUM(H16:H49)/40</f>
        <v>102.50373430352722</v>
      </c>
      <c r="D5" s="23"/>
      <c r="E5" s="21" t="s">
        <v>5</v>
      </c>
      <c r="F5" s="24"/>
      <c r="G5" s="22"/>
      <c r="H5" s="25">
        <v>40</v>
      </c>
    </row>
    <row r="6" spans="1:14" ht="15" customHeight="1" x14ac:dyDescent="0.25">
      <c r="A6" s="2" t="s">
        <v>6</v>
      </c>
      <c r="B6" s="26">
        <v>1</v>
      </c>
      <c r="C6" s="5">
        <v>1</v>
      </c>
      <c r="D6" s="3" t="s">
        <v>7</v>
      </c>
      <c r="E6" s="58">
        <v>6.5000000000000002E-2</v>
      </c>
      <c r="F6" s="4">
        <f t="shared" ref="F6:G9" si="0">$E6*F$13</f>
        <v>40.001457289181353</v>
      </c>
      <c r="G6" s="4">
        <f t="shared" si="0"/>
        <v>226.5082518999894</v>
      </c>
      <c r="H6" s="27">
        <f>F6+G6</f>
        <v>266.50970918917074</v>
      </c>
    </row>
    <row r="7" spans="1:14" ht="15" customHeight="1" x14ac:dyDescent="0.25">
      <c r="A7" s="2" t="s">
        <v>8</v>
      </c>
      <c r="B7" s="26">
        <v>2</v>
      </c>
      <c r="C7" s="5">
        <v>1.05</v>
      </c>
      <c r="D7" s="3"/>
      <c r="E7" s="58"/>
      <c r="F7" s="4"/>
      <c r="G7" s="4"/>
      <c r="H7" s="27"/>
    </row>
    <row r="8" spans="1:14" ht="15" customHeight="1" x14ac:dyDescent="0.25">
      <c r="A8" s="2" t="s">
        <v>9</v>
      </c>
      <c r="B8" s="26">
        <v>3</v>
      </c>
      <c r="C8" s="5">
        <v>1.1000000000000001</v>
      </c>
      <c r="D8" s="3" t="s">
        <v>10</v>
      </c>
      <c r="E8" s="58">
        <v>3.5000000000000003E-2</v>
      </c>
      <c r="F8" s="4">
        <f t="shared" si="0"/>
        <v>21.539246232636113</v>
      </c>
      <c r="G8" s="4">
        <f t="shared" si="0"/>
        <v>121.96598179230199</v>
      </c>
      <c r="H8" s="27">
        <f>F8+G8</f>
        <v>143.50522802493811</v>
      </c>
    </row>
    <row r="9" spans="1:14" ht="15" customHeight="1" x14ac:dyDescent="0.25">
      <c r="A9" s="2" t="s">
        <v>11</v>
      </c>
      <c r="B9" s="26">
        <v>4</v>
      </c>
      <c r="C9" s="5">
        <v>1.1499999999999999</v>
      </c>
      <c r="D9" s="3" t="s">
        <v>32</v>
      </c>
      <c r="E9" s="29">
        <v>0.09</v>
      </c>
      <c r="F9" s="4">
        <f t="shared" si="0"/>
        <v>55.386633169635715</v>
      </c>
      <c r="G9" s="4">
        <f>$E9*G$13</f>
        <v>313.62681032306222</v>
      </c>
      <c r="H9" s="27">
        <f>F9+G9</f>
        <v>369.01344349269795</v>
      </c>
    </row>
    <row r="10" spans="1:14" ht="15" customHeight="1" x14ac:dyDescent="0.25">
      <c r="A10" s="2"/>
      <c r="B10" s="26"/>
      <c r="C10" s="5"/>
      <c r="D10" s="3"/>
      <c r="E10" s="29"/>
      <c r="F10" s="4"/>
      <c r="G10" s="4"/>
      <c r="H10" s="27"/>
    </row>
    <row r="11" spans="1:14" ht="15" customHeight="1" x14ac:dyDescent="0.25">
      <c r="A11" s="2" t="s">
        <v>12</v>
      </c>
      <c r="B11" s="26">
        <v>5</v>
      </c>
      <c r="C11" s="5">
        <v>1.2</v>
      </c>
      <c r="D11" s="28" t="s">
        <v>13</v>
      </c>
      <c r="E11" s="29">
        <f>+E9+E8+E6</f>
        <v>0.19</v>
      </c>
      <c r="F11" s="4">
        <f>$E11*F$13</f>
        <v>116.92733669145319</v>
      </c>
      <c r="G11" s="4">
        <f>$E11*G$13</f>
        <v>662.10104401535364</v>
      </c>
      <c r="H11" s="27">
        <f>F11+G11</f>
        <v>779.02838070680684</v>
      </c>
    </row>
    <row r="12" spans="1:14" ht="21" customHeight="1" x14ac:dyDescent="0.25">
      <c r="A12" s="2" t="s">
        <v>14</v>
      </c>
      <c r="B12" s="26">
        <v>6</v>
      </c>
      <c r="C12" s="5">
        <v>1.25</v>
      </c>
      <c r="D12" s="3" t="s">
        <v>15</v>
      </c>
      <c r="E12" s="76">
        <v>2.7E-2</v>
      </c>
      <c r="F12" s="22"/>
      <c r="G12" s="77"/>
      <c r="H12" s="78">
        <f>(F13+G13)*E12-G50-F50</f>
        <v>110.70403304780938</v>
      </c>
    </row>
    <row r="13" spans="1:14" ht="20.25" customHeight="1" x14ac:dyDescent="0.25">
      <c r="A13" s="2">
        <v>3090000</v>
      </c>
      <c r="B13" s="28" t="s">
        <v>16</v>
      </c>
      <c r="C13" s="6">
        <f>ROUNDDOWN(1.1*A13/26/28800,2)</f>
        <v>4.53</v>
      </c>
      <c r="D13" s="30">
        <f>SUM(D15:D50)</f>
        <v>697.82563855478691</v>
      </c>
      <c r="E13" s="44">
        <f>SUM(E16:E50)</f>
        <v>769.25879402271823</v>
      </c>
      <c r="F13" s="7">
        <f>SUM(F15:F49)</f>
        <v>615.40703521817466</v>
      </c>
      <c r="G13" s="7">
        <f>SUM(G15:G49)</f>
        <v>3484.7423369229136</v>
      </c>
      <c r="H13" s="45">
        <v>0.8</v>
      </c>
    </row>
    <row r="14" spans="1:14" s="46" customFormat="1" ht="28.5" customHeight="1" x14ac:dyDescent="0.25">
      <c r="A14" s="8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10" t="s">
        <v>22</v>
      </c>
      <c r="G14" s="10" t="s">
        <v>23</v>
      </c>
      <c r="H14" s="11" t="s">
        <v>24</v>
      </c>
      <c r="I14" s="73"/>
      <c r="J14" s="41"/>
      <c r="K14" s="41"/>
    </row>
    <row r="15" spans="1:14" ht="12.75" customHeight="1" x14ac:dyDescent="0.25">
      <c r="A15" s="12"/>
      <c r="B15" s="31" t="s">
        <v>25</v>
      </c>
      <c r="C15" s="13"/>
      <c r="D15" s="14"/>
      <c r="E15" s="47"/>
      <c r="F15" s="15">
        <f>IF(A15=0,0,E15*H$13)</f>
        <v>0</v>
      </c>
      <c r="G15" s="15">
        <f>IF(A15=0,0,E15*C$13)</f>
        <v>0</v>
      </c>
      <c r="H15" s="48"/>
    </row>
    <row r="16" spans="1:14" ht="29.25" customHeight="1" x14ac:dyDescent="0.3">
      <c r="A16" s="52">
        <v>1</v>
      </c>
      <c r="B16" s="17" t="s">
        <v>35</v>
      </c>
      <c r="C16" s="66">
        <v>1</v>
      </c>
      <c r="D16" s="94">
        <v>6.7899123267127877</v>
      </c>
      <c r="E16" s="95">
        <f>IF(A16="","-",VLOOKUP(C16,$B$6:$C$12,2)*D16)</f>
        <v>6.7899123267127877</v>
      </c>
      <c r="F16" s="95">
        <f>IF(A16=0,0,E16*H$13)</f>
        <v>5.4319298613702305</v>
      </c>
      <c r="G16" s="95">
        <f>IF(A16=0,0,E16*C$13)</f>
        <v>30.75830284000893</v>
      </c>
      <c r="H16" s="83">
        <f>+F16+G16</f>
        <v>36.190232701379159</v>
      </c>
      <c r="I16" s="105"/>
      <c r="J16" s="104"/>
      <c r="K16" s="104"/>
      <c r="L16" s="72"/>
    </row>
    <row r="17" spans="1:12" ht="29.25" customHeight="1" x14ac:dyDescent="0.25">
      <c r="A17" s="52">
        <v>2</v>
      </c>
      <c r="B17" s="64" t="s">
        <v>51</v>
      </c>
      <c r="C17" s="37">
        <v>1</v>
      </c>
      <c r="D17" s="100">
        <v>5.864015191251954</v>
      </c>
      <c r="E17" s="95">
        <f>IF(A17="","-",VLOOKUP(C17,$B$6:$C$12,2)*D17)</f>
        <v>5.864015191251954</v>
      </c>
      <c r="F17" s="95">
        <f>IF(A17=0,0,E17*H$13)</f>
        <v>4.6912121530015636</v>
      </c>
      <c r="G17" s="95">
        <f>IF(A17=0,0,E17*C$13)</f>
        <v>26.563988816371353</v>
      </c>
      <c r="H17" s="83">
        <f>+F17+G17</f>
        <v>31.255200969372915</v>
      </c>
      <c r="I17" s="105"/>
      <c r="J17" s="104"/>
      <c r="K17" s="104"/>
      <c r="L17" s="72"/>
    </row>
    <row r="18" spans="1:12" ht="29.25" customHeight="1" x14ac:dyDescent="0.25">
      <c r="A18" s="52">
        <v>3</v>
      </c>
      <c r="B18" s="51" t="s">
        <v>57</v>
      </c>
      <c r="C18" s="67">
        <v>1</v>
      </c>
      <c r="D18" s="96">
        <v>25.307855035929482</v>
      </c>
      <c r="E18" s="95">
        <f>IF(A18="","-",VLOOKUP(C18,$B$6:$C$12,2)*D18)</f>
        <v>25.307855035929482</v>
      </c>
      <c r="F18" s="95">
        <f>IF(A18=0,0,E18*H$13)</f>
        <v>20.246284028743588</v>
      </c>
      <c r="G18" s="95">
        <f>IF(A18=0,0,E18*C$13)</f>
        <v>114.64458331276056</v>
      </c>
      <c r="H18" s="83">
        <f>+F18+G18</f>
        <v>134.89086734150413</v>
      </c>
      <c r="I18" s="105"/>
      <c r="J18" s="104"/>
      <c r="K18" s="104"/>
      <c r="L18" s="72"/>
    </row>
    <row r="19" spans="1:12" ht="29.25" customHeight="1" x14ac:dyDescent="0.25">
      <c r="A19" s="52">
        <v>4</v>
      </c>
      <c r="B19" s="17" t="s">
        <v>53</v>
      </c>
      <c r="C19" s="37">
        <v>1</v>
      </c>
      <c r="D19" s="100">
        <v>7.407177083686677</v>
      </c>
      <c r="E19" s="95">
        <f>IF(A19="","-",VLOOKUP(C19,$B$6:$C$12,2)*D19)</f>
        <v>7.407177083686677</v>
      </c>
      <c r="F19" s="95">
        <f>IF(A19=0,0,E19*H$13)</f>
        <v>5.9257416669493423</v>
      </c>
      <c r="G19" s="95">
        <f>IF(A19=0,0,E19*C$13)</f>
        <v>33.554512189100649</v>
      </c>
      <c r="H19" s="83">
        <f>+F19+G19</f>
        <v>39.480253856049991</v>
      </c>
      <c r="I19" s="105"/>
      <c r="J19" s="104"/>
      <c r="K19" s="104"/>
      <c r="L19" s="72"/>
    </row>
    <row r="20" spans="1:12" ht="29.25" customHeight="1" x14ac:dyDescent="0.3">
      <c r="A20" s="52" t="s">
        <v>26</v>
      </c>
      <c r="B20" s="19" t="s">
        <v>28</v>
      </c>
      <c r="C20" s="66" t="s">
        <v>26</v>
      </c>
      <c r="D20" s="94">
        <v>0</v>
      </c>
      <c r="E20" s="95" t="s">
        <v>26</v>
      </c>
      <c r="F20" s="95" t="s">
        <v>27</v>
      </c>
      <c r="G20" s="95" t="s">
        <v>26</v>
      </c>
      <c r="H20" s="83" t="s">
        <v>26</v>
      </c>
      <c r="I20" s="105"/>
      <c r="J20" s="104"/>
      <c r="K20" s="104"/>
    </row>
    <row r="21" spans="1:12" s="49" customFormat="1" ht="29.25" customHeight="1" x14ac:dyDescent="0.25">
      <c r="A21" s="53">
        <v>5</v>
      </c>
      <c r="B21" s="18" t="s">
        <v>55</v>
      </c>
      <c r="C21" s="67">
        <v>3</v>
      </c>
      <c r="D21" s="96">
        <v>48</v>
      </c>
      <c r="E21" s="97">
        <f t="shared" ref="E21:E31" si="1">IF(A21="","-",VLOOKUP(C21,$B$6:$C$12,2)*D21)</f>
        <v>52.800000000000004</v>
      </c>
      <c r="F21" s="97">
        <f>IF(A21=0,0,E21*H$13)</f>
        <v>42.240000000000009</v>
      </c>
      <c r="G21" s="97">
        <f>IF(A21=0,0,E21*C$13)</f>
        <v>239.18400000000003</v>
      </c>
      <c r="H21" s="93">
        <f t="shared" ref="H21:H31" si="2">+F21+G21</f>
        <v>281.42400000000004</v>
      </c>
      <c r="I21" s="105"/>
      <c r="J21" s="104"/>
      <c r="K21" s="104"/>
    </row>
    <row r="22" spans="1:12" s="49" customFormat="1" ht="29.25" customHeight="1" x14ac:dyDescent="0.3">
      <c r="A22" s="53">
        <v>6</v>
      </c>
      <c r="B22" s="65" t="s">
        <v>58</v>
      </c>
      <c r="C22" s="67">
        <v>4</v>
      </c>
      <c r="D22" s="96">
        <v>39.916454284311534</v>
      </c>
      <c r="E22" s="97">
        <f t="shared" si="1"/>
        <v>45.90392242695826</v>
      </c>
      <c r="F22" s="97">
        <f t="shared" ref="F22:F37" si="3">IF(A22=0,0,E22*H$13)</f>
        <v>36.723137941566613</v>
      </c>
      <c r="G22" s="97">
        <f t="shared" ref="G22:G37" si="4">IF(A22=0,0,E22*C$13)</f>
        <v>207.94476859412094</v>
      </c>
      <c r="H22" s="93">
        <f t="shared" si="2"/>
        <v>244.66790653568756</v>
      </c>
      <c r="I22" s="105"/>
      <c r="J22" s="104"/>
      <c r="K22" s="104"/>
    </row>
    <row r="23" spans="1:12" s="49" customFormat="1" ht="29.25" customHeight="1" x14ac:dyDescent="0.3">
      <c r="A23" s="53">
        <v>7</v>
      </c>
      <c r="B23" s="65" t="s">
        <v>49</v>
      </c>
      <c r="C23" s="67">
        <v>3</v>
      </c>
      <c r="D23" s="96">
        <v>14.917231626869004</v>
      </c>
      <c r="E23" s="97">
        <f>IF(A23="","-",VLOOKUP(C23,$B$6:$C$12,2)*D23)</f>
        <v>16.408954789555906</v>
      </c>
      <c r="F23" s="97">
        <f>IF(A23=0,0,E23*H$13)</f>
        <v>13.127163831644726</v>
      </c>
      <c r="G23" s="97">
        <f>IF(A23=0,0,E23*C$13)</f>
        <v>74.332565196688265</v>
      </c>
      <c r="H23" s="93">
        <f>+F23+G23</f>
        <v>87.459729028332987</v>
      </c>
      <c r="I23" s="105"/>
      <c r="J23" s="104"/>
      <c r="K23" s="104"/>
    </row>
    <row r="24" spans="1:12" s="49" customFormat="1" ht="29.25" customHeight="1" x14ac:dyDescent="0.3">
      <c r="A24" s="53">
        <v>8</v>
      </c>
      <c r="B24" s="65" t="s">
        <v>43</v>
      </c>
      <c r="C24" s="67">
        <v>1</v>
      </c>
      <c r="D24" s="96">
        <v>19.135207466190586</v>
      </c>
      <c r="E24" s="97">
        <f t="shared" si="1"/>
        <v>19.135207466190586</v>
      </c>
      <c r="F24" s="97">
        <f t="shared" si="3"/>
        <v>15.30816597295247</v>
      </c>
      <c r="G24" s="97">
        <f t="shared" si="4"/>
        <v>86.682489821843362</v>
      </c>
      <c r="H24" s="93">
        <f t="shared" si="2"/>
        <v>101.99065579479583</v>
      </c>
      <c r="I24" s="105"/>
      <c r="J24" s="104"/>
      <c r="K24" s="104"/>
    </row>
    <row r="25" spans="1:12" s="49" customFormat="1" ht="29.25" customHeight="1" x14ac:dyDescent="0.3">
      <c r="A25" s="53">
        <v>9</v>
      </c>
      <c r="B25" s="65" t="s">
        <v>46</v>
      </c>
      <c r="C25" s="67">
        <v>3</v>
      </c>
      <c r="D25" s="96">
        <v>14.197089410399464</v>
      </c>
      <c r="E25" s="97">
        <f t="shared" si="1"/>
        <v>15.616798351439412</v>
      </c>
      <c r="F25" s="97">
        <f t="shared" si="3"/>
        <v>12.493438681151531</v>
      </c>
      <c r="G25" s="97">
        <f t="shared" si="4"/>
        <v>70.744096532020535</v>
      </c>
      <c r="H25" s="93">
        <f t="shared" si="2"/>
        <v>83.237535213172066</v>
      </c>
      <c r="I25" s="105"/>
      <c r="J25" s="104"/>
      <c r="K25" s="104"/>
    </row>
    <row r="26" spans="1:12" s="49" customFormat="1" ht="29.25" customHeight="1" x14ac:dyDescent="0.3">
      <c r="A26" s="53">
        <v>10</v>
      </c>
      <c r="B26" s="65" t="s">
        <v>59</v>
      </c>
      <c r="C26" s="67">
        <v>4</v>
      </c>
      <c r="D26" s="96">
        <v>27.571159144833747</v>
      </c>
      <c r="E26" s="97">
        <f t="shared" si="1"/>
        <v>31.706833016558807</v>
      </c>
      <c r="F26" s="97">
        <f t="shared" si="3"/>
        <v>25.365466413247049</v>
      </c>
      <c r="G26" s="97">
        <f t="shared" si="4"/>
        <v>143.6319535650114</v>
      </c>
      <c r="H26" s="93">
        <f t="shared" si="2"/>
        <v>168.99741997825845</v>
      </c>
      <c r="I26" s="105"/>
      <c r="J26" s="104"/>
      <c r="K26" s="104"/>
    </row>
    <row r="27" spans="1:12" s="49" customFormat="1" ht="29.25" customHeight="1" x14ac:dyDescent="0.3">
      <c r="A27" s="53">
        <v>11</v>
      </c>
      <c r="B27" s="65" t="s">
        <v>48</v>
      </c>
      <c r="C27" s="67">
        <v>4</v>
      </c>
      <c r="D27" s="96">
        <v>25.719364873912077</v>
      </c>
      <c r="E27" s="97">
        <f t="shared" si="1"/>
        <v>29.577269604998886</v>
      </c>
      <c r="F27" s="97">
        <f t="shared" si="3"/>
        <v>23.661815683999109</v>
      </c>
      <c r="G27" s="97">
        <f t="shared" si="4"/>
        <v>133.98503131064496</v>
      </c>
      <c r="H27" s="93">
        <f t="shared" si="2"/>
        <v>157.64684699464408</v>
      </c>
      <c r="I27" s="105"/>
      <c r="J27" s="104"/>
      <c r="K27" s="104"/>
    </row>
    <row r="28" spans="1:12" s="49" customFormat="1" ht="29.25" customHeight="1" x14ac:dyDescent="0.3">
      <c r="A28" s="53">
        <v>12</v>
      </c>
      <c r="B28" s="65" t="s">
        <v>47</v>
      </c>
      <c r="C28" s="67">
        <v>3</v>
      </c>
      <c r="D28" s="96">
        <v>14.094211950903818</v>
      </c>
      <c r="E28" s="97">
        <f>IF(A28="","-",VLOOKUP(C28,$B$6:$C$12,2)*D28)</f>
        <v>15.503633145994201</v>
      </c>
      <c r="F28" s="97">
        <f>IF(A28=0,0,E28*H$13)</f>
        <v>12.402906516795362</v>
      </c>
      <c r="G28" s="97">
        <f>IF(A28=0,0,E28*C$13)</f>
        <v>70.231458151353735</v>
      </c>
      <c r="H28" s="93">
        <f>+F28+G28</f>
        <v>82.63436466814909</v>
      </c>
      <c r="I28" s="105"/>
      <c r="J28" s="104"/>
      <c r="K28" s="104"/>
    </row>
    <row r="29" spans="1:12" s="49" customFormat="1" ht="29.25" customHeight="1" x14ac:dyDescent="0.3">
      <c r="A29" s="53">
        <v>13</v>
      </c>
      <c r="B29" s="65" t="s">
        <v>50</v>
      </c>
      <c r="C29" s="67">
        <v>3</v>
      </c>
      <c r="D29" s="96">
        <v>14.094211950903818</v>
      </c>
      <c r="E29" s="97">
        <f t="shared" si="1"/>
        <v>15.503633145994201</v>
      </c>
      <c r="F29" s="97">
        <f t="shared" si="3"/>
        <v>12.402906516795362</v>
      </c>
      <c r="G29" s="97">
        <f t="shared" si="4"/>
        <v>70.231458151353735</v>
      </c>
      <c r="H29" s="93">
        <f t="shared" si="2"/>
        <v>82.63436466814909</v>
      </c>
      <c r="I29" s="105"/>
      <c r="J29" s="104"/>
      <c r="K29" s="104"/>
    </row>
    <row r="30" spans="1:12" s="49" customFormat="1" ht="29.25" customHeight="1" x14ac:dyDescent="0.3">
      <c r="A30" s="53">
        <v>14</v>
      </c>
      <c r="B30" s="65" t="s">
        <v>61</v>
      </c>
      <c r="C30" s="67">
        <v>3</v>
      </c>
      <c r="D30" s="96">
        <v>23.04455092702522</v>
      </c>
      <c r="E30" s="97">
        <f t="shared" si="1"/>
        <v>25.349006019727746</v>
      </c>
      <c r="F30" s="97">
        <f t="shared" si="3"/>
        <v>20.279204815782197</v>
      </c>
      <c r="G30" s="97">
        <f t="shared" si="4"/>
        <v>114.83099726936669</v>
      </c>
      <c r="H30" s="93">
        <f t="shared" si="2"/>
        <v>135.1102020851489</v>
      </c>
      <c r="I30" s="105"/>
      <c r="J30" s="104"/>
      <c r="K30" s="104"/>
    </row>
    <row r="31" spans="1:12" s="49" customFormat="1" ht="29.25" customHeight="1" x14ac:dyDescent="0.25">
      <c r="A31" s="53">
        <v>15</v>
      </c>
      <c r="B31" s="18" t="s">
        <v>45</v>
      </c>
      <c r="C31" s="67">
        <v>2</v>
      </c>
      <c r="D31" s="96">
        <v>15.946006221825501</v>
      </c>
      <c r="E31" s="97">
        <f t="shared" si="1"/>
        <v>16.743306532916776</v>
      </c>
      <c r="F31" s="97">
        <f t="shared" si="3"/>
        <v>13.394645226333422</v>
      </c>
      <c r="G31" s="97">
        <f t="shared" si="4"/>
        <v>75.847178594113004</v>
      </c>
      <c r="H31" s="93">
        <f t="shared" si="2"/>
        <v>89.241823820446427</v>
      </c>
      <c r="I31" s="105"/>
      <c r="J31" s="104"/>
      <c r="K31" s="104"/>
    </row>
    <row r="32" spans="1:12" s="49" customFormat="1" ht="29.25" customHeight="1" x14ac:dyDescent="0.25">
      <c r="A32" s="53"/>
      <c r="B32" s="50" t="s">
        <v>29</v>
      </c>
      <c r="C32" s="67"/>
      <c r="D32" s="96">
        <v>0</v>
      </c>
      <c r="E32" s="97"/>
      <c r="F32" s="97"/>
      <c r="G32" s="97"/>
      <c r="H32" s="93"/>
      <c r="I32" s="105"/>
      <c r="J32" s="104"/>
      <c r="K32" s="104"/>
    </row>
    <row r="33" spans="1:11" s="49" customFormat="1" ht="29.25" customHeight="1" x14ac:dyDescent="0.25">
      <c r="A33" s="53">
        <v>16</v>
      </c>
      <c r="B33" s="51" t="s">
        <v>62</v>
      </c>
      <c r="C33" s="67">
        <v>3</v>
      </c>
      <c r="D33" s="96">
        <v>7.7158094621736222</v>
      </c>
      <c r="E33" s="97">
        <f t="shared" ref="E33:E38" si="5">IF(A33="","-",VLOOKUP(C33,$B$6:$C$12,2)*D33)</f>
        <v>8.4873904083909846</v>
      </c>
      <c r="F33" s="97">
        <f t="shared" si="3"/>
        <v>6.7899123267127877</v>
      </c>
      <c r="G33" s="97">
        <f t="shared" si="4"/>
        <v>38.447878550011161</v>
      </c>
      <c r="H33" s="93">
        <f t="shared" ref="H33:H38" si="6">+F33+G33</f>
        <v>45.237790876723949</v>
      </c>
      <c r="I33" s="105"/>
      <c r="J33" s="104"/>
      <c r="K33" s="104"/>
    </row>
    <row r="34" spans="1:11" s="49" customFormat="1" ht="29.25" customHeight="1" x14ac:dyDescent="0.25">
      <c r="A34" s="53">
        <v>17</v>
      </c>
      <c r="B34" s="51" t="s">
        <v>38</v>
      </c>
      <c r="C34" s="67">
        <v>3</v>
      </c>
      <c r="D34" s="96">
        <v>30.6574829297032</v>
      </c>
      <c r="E34" s="97">
        <f t="shared" si="5"/>
        <v>33.723231222673519</v>
      </c>
      <c r="F34" s="97">
        <f t="shared" si="3"/>
        <v>26.978584978138816</v>
      </c>
      <c r="G34" s="97">
        <f t="shared" si="4"/>
        <v>152.76623743871104</v>
      </c>
      <c r="H34" s="93">
        <f t="shared" si="6"/>
        <v>179.74482241684987</v>
      </c>
      <c r="I34" s="105"/>
      <c r="J34" s="104"/>
      <c r="K34" s="104"/>
    </row>
    <row r="35" spans="1:11" s="49" customFormat="1" ht="29.25" customHeight="1" x14ac:dyDescent="0.25">
      <c r="A35" s="53">
        <v>18</v>
      </c>
      <c r="B35" s="51" t="s">
        <v>42</v>
      </c>
      <c r="C35" s="67">
        <v>4</v>
      </c>
      <c r="D35" s="96">
        <v>40.430841581789778</v>
      </c>
      <c r="E35" s="97">
        <f t="shared" si="5"/>
        <v>46.495467819058241</v>
      </c>
      <c r="F35" s="97">
        <f t="shared" si="3"/>
        <v>37.196374255246596</v>
      </c>
      <c r="G35" s="97">
        <f t="shared" si="4"/>
        <v>210.62446922033385</v>
      </c>
      <c r="H35" s="93">
        <f t="shared" si="6"/>
        <v>247.82084347558043</v>
      </c>
      <c r="I35" s="105"/>
      <c r="J35" s="104"/>
      <c r="K35" s="104"/>
    </row>
    <row r="36" spans="1:11" s="49" customFormat="1" ht="29.25" customHeight="1" x14ac:dyDescent="0.25">
      <c r="A36" s="53">
        <v>19</v>
      </c>
      <c r="B36" s="51" t="s">
        <v>72</v>
      </c>
      <c r="C36" s="67">
        <v>4</v>
      </c>
      <c r="D36" s="96">
        <v>44.237307583128768</v>
      </c>
      <c r="E36" s="97">
        <f t="shared" si="5"/>
        <v>50.872903720598082</v>
      </c>
      <c r="F36" s="97">
        <f t="shared" si="3"/>
        <v>40.698322976478465</v>
      </c>
      <c r="G36" s="97">
        <f t="shared" si="4"/>
        <v>230.45425385430931</v>
      </c>
      <c r="H36" s="93">
        <f t="shared" si="6"/>
        <v>271.15257683078778</v>
      </c>
      <c r="I36" s="105"/>
      <c r="J36" s="104"/>
      <c r="K36" s="104"/>
    </row>
    <row r="37" spans="1:11" s="49" customFormat="1" ht="29.25" customHeight="1" x14ac:dyDescent="0.25">
      <c r="A37" s="53">
        <v>20</v>
      </c>
      <c r="B37" s="51" t="s">
        <v>73</v>
      </c>
      <c r="C37" s="67">
        <v>4</v>
      </c>
      <c r="D37" s="96">
        <v>47.838018665476461</v>
      </c>
      <c r="E37" s="97">
        <f t="shared" si="5"/>
        <v>55.013721465297927</v>
      </c>
      <c r="F37" s="97">
        <f t="shared" si="3"/>
        <v>44.010977172238341</v>
      </c>
      <c r="G37" s="97">
        <f t="shared" si="4"/>
        <v>249.21215823779963</v>
      </c>
      <c r="H37" s="93">
        <f t="shared" si="6"/>
        <v>293.22313541003797</v>
      </c>
      <c r="I37" s="105"/>
      <c r="J37" s="104"/>
      <c r="K37" s="104"/>
    </row>
    <row r="38" spans="1:11" s="49" customFormat="1" ht="29.25" customHeight="1" x14ac:dyDescent="0.25">
      <c r="A38" s="53">
        <v>21</v>
      </c>
      <c r="B38" s="51" t="s">
        <v>56</v>
      </c>
      <c r="C38" s="67">
        <v>3</v>
      </c>
      <c r="D38" s="96">
        <v>11</v>
      </c>
      <c r="E38" s="97">
        <f t="shared" si="5"/>
        <v>12.100000000000001</v>
      </c>
      <c r="F38" s="97">
        <f>IF(A38=0,0,E38*H$13)</f>
        <v>9.6800000000000015</v>
      </c>
      <c r="G38" s="97">
        <f>IF(A38=0,0,E38*C$13)</f>
        <v>54.813000000000009</v>
      </c>
      <c r="H38" s="93">
        <f t="shared" si="6"/>
        <v>64.493000000000009</v>
      </c>
      <c r="I38" s="105"/>
      <c r="J38" s="104"/>
      <c r="K38" s="104"/>
    </row>
    <row r="39" spans="1:11" s="49" customFormat="1" ht="29.25" customHeight="1" x14ac:dyDescent="0.25">
      <c r="A39" s="53"/>
      <c r="B39" s="63" t="s">
        <v>44</v>
      </c>
      <c r="C39" s="67"/>
      <c r="D39" s="96">
        <v>0</v>
      </c>
      <c r="E39" s="97"/>
      <c r="F39" s="97"/>
      <c r="G39" s="97"/>
      <c r="H39" s="93"/>
      <c r="I39" s="105"/>
      <c r="J39" s="104"/>
      <c r="K39" s="104"/>
    </row>
    <row r="40" spans="1:11" s="49" customFormat="1" ht="29.25" customHeight="1" x14ac:dyDescent="0.25">
      <c r="A40" s="53">
        <v>22</v>
      </c>
      <c r="B40" s="51" t="s">
        <v>70</v>
      </c>
      <c r="C40" s="67">
        <v>4</v>
      </c>
      <c r="D40" s="96">
        <v>50.409955152867667</v>
      </c>
      <c r="E40" s="97">
        <f>IF(A40="","-",VLOOKUP(C40,$B$6:$C$12,2)*D40)</f>
        <v>57.97144842579781</v>
      </c>
      <c r="F40" s="97">
        <f>IF(A40=0,0,E40*H$13)</f>
        <v>46.377158740638251</v>
      </c>
      <c r="G40" s="97">
        <f>IF(A40=0,0,E40*C$13)</f>
        <v>262.6106613688641</v>
      </c>
      <c r="H40" s="93">
        <f>+F40+G40</f>
        <v>308.98782010950237</v>
      </c>
      <c r="I40" s="105"/>
      <c r="J40" s="104"/>
      <c r="K40" s="104"/>
    </row>
    <row r="41" spans="1:11" s="49" customFormat="1" ht="29.25" customHeight="1" x14ac:dyDescent="0.25">
      <c r="A41" s="53">
        <v>23</v>
      </c>
      <c r="B41" s="51" t="s">
        <v>68</v>
      </c>
      <c r="C41" s="67">
        <v>4</v>
      </c>
      <c r="D41" s="96">
        <v>38.5</v>
      </c>
      <c r="E41" s="97">
        <f>IF(A41="","-",VLOOKUP(C41,$B$6:$C$12,2)*D41)</f>
        <v>44.274999999999999</v>
      </c>
      <c r="F41" s="97">
        <f>IF(A41=0,0,E41*H$13)</f>
        <v>35.42</v>
      </c>
      <c r="G41" s="97">
        <f>IF(A41=0,0,E41*C$13)</f>
        <v>200.56575000000001</v>
      </c>
      <c r="H41" s="93">
        <f>+F41+G41</f>
        <v>235.98575</v>
      </c>
      <c r="I41" s="105"/>
      <c r="J41" s="104"/>
      <c r="K41" s="104"/>
    </row>
    <row r="42" spans="1:11" ht="29.25" customHeight="1" x14ac:dyDescent="0.3">
      <c r="A42" s="53"/>
      <c r="B42" s="36" t="s">
        <v>37</v>
      </c>
      <c r="C42" s="68"/>
      <c r="D42" s="94">
        <v>0</v>
      </c>
      <c r="E42" s="95"/>
      <c r="F42" s="95"/>
      <c r="G42" s="95"/>
      <c r="H42" s="83"/>
      <c r="I42" s="105"/>
      <c r="J42" s="104"/>
      <c r="K42" s="104"/>
    </row>
    <row r="43" spans="1:11" ht="29.25" customHeight="1" x14ac:dyDescent="0.3">
      <c r="A43" s="52">
        <v>24</v>
      </c>
      <c r="B43" s="18" t="s">
        <v>40</v>
      </c>
      <c r="C43" s="68">
        <v>2</v>
      </c>
      <c r="D43" s="94">
        <v>29.114321037268471</v>
      </c>
      <c r="E43" s="95">
        <f>IF(A43="","-",VLOOKUP(C43,$B$6:$C$12,2)*D43)</f>
        <v>30.570037089131898</v>
      </c>
      <c r="F43" s="95">
        <f>IF(A43=0,0,E43*H$13)</f>
        <v>24.456029671305519</v>
      </c>
      <c r="G43" s="95">
        <f>IF(A43=0,0,E43*C$13)</f>
        <v>138.48226801376751</v>
      </c>
      <c r="H43" s="83">
        <f>+F43+G43</f>
        <v>162.93829768507302</v>
      </c>
      <c r="I43" s="105"/>
      <c r="J43" s="104"/>
      <c r="K43" s="104"/>
    </row>
    <row r="44" spans="1:11" ht="29.25" customHeight="1" x14ac:dyDescent="0.3">
      <c r="A44" s="52">
        <v>25</v>
      </c>
      <c r="B44" s="18" t="s">
        <v>65</v>
      </c>
      <c r="C44" s="68">
        <v>2</v>
      </c>
      <c r="D44" s="94">
        <v>28.136985172059809</v>
      </c>
      <c r="E44" s="95">
        <f>IF(A44="","-",VLOOKUP(C44,$B$6:$C$12,2)*D44)</f>
        <v>29.543834430662802</v>
      </c>
      <c r="F44" s="95">
        <f>IF(A44=0,0,E44*H$13)</f>
        <v>23.635067544530244</v>
      </c>
      <c r="G44" s="95">
        <f>IF(A44=0,0,E44*C$13)</f>
        <v>133.83356997090249</v>
      </c>
      <c r="H44" s="83">
        <f>+F44+G44</f>
        <v>157.46863751543273</v>
      </c>
      <c r="I44" s="105"/>
      <c r="J44" s="104"/>
      <c r="K44" s="104"/>
    </row>
    <row r="45" spans="1:11" ht="29.25" customHeight="1" x14ac:dyDescent="0.3">
      <c r="A45" s="52">
        <v>26</v>
      </c>
      <c r="B45" s="18" t="s">
        <v>41</v>
      </c>
      <c r="C45" s="68">
        <v>1</v>
      </c>
      <c r="D45" s="94">
        <v>11.625152923008258</v>
      </c>
      <c r="E45" s="95">
        <f>IF(A45="","-",VLOOKUP(C45,$B$6:$C$12,2)*D45)</f>
        <v>11.625152923008258</v>
      </c>
      <c r="F45" s="95">
        <f>IF(A45=0,0,E45*H$13)</f>
        <v>9.3001223384066076</v>
      </c>
      <c r="G45" s="95">
        <f>IF(A45=0,0,E45*C$13)</f>
        <v>52.661942741227413</v>
      </c>
      <c r="H45" s="83">
        <f>+F45+G45</f>
        <v>61.962065079634023</v>
      </c>
      <c r="I45" s="105"/>
      <c r="J45" s="104"/>
      <c r="K45" s="104"/>
    </row>
    <row r="46" spans="1:11" ht="29.25" customHeight="1" x14ac:dyDescent="0.3">
      <c r="A46" s="54"/>
      <c r="B46" s="33" t="s">
        <v>39</v>
      </c>
      <c r="C46" s="68"/>
      <c r="D46" s="94">
        <v>0</v>
      </c>
      <c r="E46" s="95"/>
      <c r="F46" s="95"/>
      <c r="G46" s="95"/>
      <c r="H46" s="83"/>
      <c r="I46" s="105"/>
      <c r="J46" s="104"/>
      <c r="K46" s="104"/>
    </row>
    <row r="47" spans="1:11" ht="29.25" customHeight="1" x14ac:dyDescent="0.3">
      <c r="A47" s="52">
        <v>27</v>
      </c>
      <c r="B47" s="17" t="s">
        <v>63</v>
      </c>
      <c r="C47" s="68">
        <v>2</v>
      </c>
      <c r="D47" s="94">
        <v>22</v>
      </c>
      <c r="E47" s="95">
        <f>IF(A47="","-",VLOOKUP(C47,$B$6:$C$12,2)*D47)</f>
        <v>23.1</v>
      </c>
      <c r="F47" s="95">
        <f>IF(A47=0,0,E47*H$13)</f>
        <v>18.48</v>
      </c>
      <c r="G47" s="95">
        <f>IF(A47=0,0,E47*C$13)</f>
        <v>104.64300000000001</v>
      </c>
      <c r="H47" s="83">
        <f>+F47+G47</f>
        <v>123.12300000000002</v>
      </c>
      <c r="I47" s="105">
        <f>20*1.1</f>
        <v>22</v>
      </c>
      <c r="J47" s="104"/>
      <c r="K47" s="104"/>
    </row>
    <row r="48" spans="1:11" ht="29.25" customHeight="1" x14ac:dyDescent="0.3">
      <c r="A48" s="54"/>
      <c r="B48" s="33" t="s">
        <v>34</v>
      </c>
      <c r="C48" s="68"/>
      <c r="D48" s="94">
        <v>0</v>
      </c>
      <c r="E48" s="95"/>
      <c r="F48" s="95"/>
      <c r="G48" s="95"/>
      <c r="H48" s="83"/>
      <c r="I48" s="105"/>
      <c r="J48" s="104"/>
      <c r="K48" s="104"/>
    </row>
    <row r="49" spans="1:12" ht="29.25" customHeight="1" x14ac:dyDescent="0.3">
      <c r="A49" s="52">
        <v>28</v>
      </c>
      <c r="B49" s="17" t="s">
        <v>64</v>
      </c>
      <c r="C49" s="68">
        <v>2</v>
      </c>
      <c r="D49" s="94">
        <v>34.155316552555242</v>
      </c>
      <c r="E49" s="95">
        <f t="shared" ref="E49:E54" si="7">IF(A49="","-",VLOOKUP(C49,$B$6:$C$12,2)*D49)</f>
        <v>35.863082380183002</v>
      </c>
      <c r="F49" s="95">
        <f>IF(A49=0,0,E49*H$13)</f>
        <v>28.690465904146404</v>
      </c>
      <c r="G49" s="95">
        <f>IF(A49=0,0,E49*C$13)</f>
        <v>162.45976318222901</v>
      </c>
      <c r="H49" s="83">
        <f t="shared" ref="H49:H54" si="8">+F49+G49</f>
        <v>191.15022908637542</v>
      </c>
      <c r="I49" s="105"/>
      <c r="J49" s="104"/>
      <c r="K49" s="104"/>
    </row>
    <row r="50" spans="1:12" s="59" customFormat="1" ht="29.25" customHeight="1" x14ac:dyDescent="0.3">
      <c r="A50" s="32"/>
      <c r="B50" s="31" t="s">
        <v>31</v>
      </c>
      <c r="C50" s="69"/>
      <c r="D50" s="98">
        <v>0</v>
      </c>
      <c r="E50" s="99" t="str">
        <f t="shared" si="7"/>
        <v>-</v>
      </c>
      <c r="F50" s="99">
        <f>SUM(F51:F56)</f>
        <v>0</v>
      </c>
      <c r="G50" s="99">
        <f>SUM(G51:G56)</f>
        <v>0</v>
      </c>
      <c r="H50" s="70">
        <f t="shared" si="8"/>
        <v>0</v>
      </c>
      <c r="I50" s="80"/>
      <c r="K50" s="41"/>
      <c r="L50" s="41"/>
    </row>
    <row r="51" spans="1:12" s="59" customFormat="1" ht="29.25" customHeight="1" x14ac:dyDescent="0.3">
      <c r="A51" s="82"/>
      <c r="B51" s="51"/>
      <c r="C51" s="67"/>
      <c r="D51" s="96"/>
      <c r="E51" s="95" t="str">
        <f t="shared" si="7"/>
        <v>-</v>
      </c>
      <c r="F51" s="95">
        <f>IF(A51=0,0,E51*H$13)</f>
        <v>0</v>
      </c>
      <c r="G51" s="95">
        <f>IF(A51=0,0,E51*C$13)</f>
        <v>0</v>
      </c>
      <c r="H51" s="83">
        <f t="shared" si="8"/>
        <v>0</v>
      </c>
      <c r="I51" s="80"/>
      <c r="K51" s="41"/>
      <c r="L51" s="41"/>
    </row>
    <row r="52" spans="1:12" s="59" customFormat="1" ht="20.25" customHeight="1" x14ac:dyDescent="0.3">
      <c r="A52" s="82"/>
      <c r="B52" s="65"/>
      <c r="C52" s="16"/>
      <c r="D52" s="102"/>
      <c r="E52" s="95" t="str">
        <f t="shared" si="7"/>
        <v>-</v>
      </c>
      <c r="F52" s="95">
        <f>IF(A52=0,0,E52*H$13)</f>
        <v>0</v>
      </c>
      <c r="G52" s="95">
        <f>IF(A52=0,0,E52*C$13)</f>
        <v>0</v>
      </c>
      <c r="H52" s="83">
        <f t="shared" si="8"/>
        <v>0</v>
      </c>
      <c r="I52" s="80"/>
      <c r="K52" s="41"/>
      <c r="L52" s="41"/>
    </row>
    <row r="53" spans="1:12" s="59" customFormat="1" ht="20.25" customHeight="1" x14ac:dyDescent="0.3">
      <c r="A53" s="82"/>
      <c r="B53" s="65"/>
      <c r="C53" s="16"/>
      <c r="D53" s="94"/>
      <c r="E53" s="101" t="str">
        <f t="shared" si="7"/>
        <v>-</v>
      </c>
      <c r="F53" s="101">
        <f>IF(A53=0,0,E53*H$13)</f>
        <v>0</v>
      </c>
      <c r="G53" s="101">
        <f>IF(A53=0,0,E53*C$13)</f>
        <v>0</v>
      </c>
      <c r="H53" s="84">
        <f t="shared" si="8"/>
        <v>0</v>
      </c>
      <c r="I53" s="74"/>
      <c r="K53" s="41"/>
      <c r="L53" s="41"/>
    </row>
    <row r="54" spans="1:12" s="59" customFormat="1" ht="15.75" customHeight="1" x14ac:dyDescent="0.3">
      <c r="A54" s="53"/>
      <c r="B54" s="51"/>
      <c r="C54" s="67"/>
      <c r="D54" s="96"/>
      <c r="E54" s="101" t="str">
        <f t="shared" si="7"/>
        <v>-</v>
      </c>
      <c r="F54" s="101">
        <f>IF(A54=0,0,E54*H$13)</f>
        <v>0</v>
      </c>
      <c r="G54" s="101">
        <f>IF(A54=0,0,E54*C$13)</f>
        <v>0</v>
      </c>
      <c r="H54" s="84">
        <f t="shared" si="8"/>
        <v>0</v>
      </c>
      <c r="I54" s="74"/>
      <c r="K54" s="41"/>
      <c r="L54" s="41"/>
    </row>
    <row r="55" spans="1:12" s="60" customFormat="1" ht="15.75" customHeight="1" x14ac:dyDescent="0.3">
      <c r="A55" s="39"/>
      <c r="B55" s="34" t="s">
        <v>36</v>
      </c>
      <c r="C55" s="38" t="s">
        <v>52</v>
      </c>
      <c r="D55" s="33"/>
      <c r="E55" s="19"/>
      <c r="F55" s="19"/>
      <c r="G55" s="81"/>
      <c r="H55" s="85"/>
      <c r="I55" s="75"/>
    </row>
    <row r="56" spans="1:12" s="60" customFormat="1" ht="15.75" customHeight="1" x14ac:dyDescent="0.3">
      <c r="A56" s="86"/>
      <c r="B56" s="87" t="s">
        <v>54</v>
      </c>
      <c r="C56" s="88"/>
      <c r="D56" s="89"/>
      <c r="E56" s="90"/>
      <c r="F56" s="90"/>
      <c r="G56" s="91"/>
      <c r="H56" s="92"/>
      <c r="I56" s="75"/>
    </row>
    <row r="57" spans="1:12" s="60" customFormat="1" x14ac:dyDescent="0.25">
      <c r="A57" s="41"/>
      <c r="B57" s="41"/>
      <c r="C57" s="61"/>
      <c r="E57" s="41"/>
      <c r="F57" s="41"/>
      <c r="G57" s="62"/>
      <c r="H57" s="41"/>
      <c r="I57" s="75"/>
    </row>
    <row r="58" spans="1:12" s="60" customFormat="1" x14ac:dyDescent="0.25">
      <c r="A58" s="41"/>
      <c r="B58" s="41"/>
      <c r="C58" s="61"/>
      <c r="E58" s="41"/>
      <c r="F58" s="41"/>
      <c r="G58" s="62"/>
      <c r="H58" s="41"/>
      <c r="I58" s="75"/>
    </row>
    <row r="59" spans="1:12" s="60" customFormat="1" x14ac:dyDescent="0.25">
      <c r="A59" s="41"/>
      <c r="B59" s="41"/>
      <c r="C59" s="61"/>
      <c r="E59" s="41"/>
      <c r="F59" s="41"/>
      <c r="G59" s="62"/>
      <c r="H59" s="41"/>
      <c r="I59" s="75"/>
    </row>
    <row r="60" spans="1:12" s="60" customFormat="1" x14ac:dyDescent="0.25">
      <c r="A60" s="41"/>
      <c r="C60" s="61"/>
      <c r="E60" s="41"/>
      <c r="F60" s="41"/>
      <c r="G60" s="62"/>
      <c r="H60" s="41"/>
      <c r="I60" s="75"/>
    </row>
    <row r="61" spans="1:12" s="60" customFormat="1" x14ac:dyDescent="0.25">
      <c r="A61" s="41"/>
      <c r="B61" s="41"/>
      <c r="C61" s="61"/>
      <c r="E61" s="41"/>
      <c r="F61" s="41"/>
      <c r="G61" s="62"/>
      <c r="H61" s="41"/>
      <c r="I61" s="75"/>
    </row>
    <row r="62" spans="1:12" s="60" customFormat="1" x14ac:dyDescent="0.25">
      <c r="A62" s="41"/>
      <c r="B62" s="41"/>
      <c r="C62" s="61"/>
      <c r="E62" s="41"/>
      <c r="F62" s="41"/>
      <c r="G62" s="62"/>
      <c r="H62" s="41"/>
      <c r="I62" s="75"/>
    </row>
    <row r="63" spans="1:12" s="60" customFormat="1" x14ac:dyDescent="0.25">
      <c r="A63" s="41"/>
      <c r="B63" s="41"/>
      <c r="C63" s="61"/>
      <c r="E63" s="41"/>
      <c r="F63" s="41"/>
      <c r="G63" s="62"/>
      <c r="H63" s="41"/>
      <c r="I63" s="75"/>
    </row>
    <row r="64" spans="1:12" s="60" customFormat="1" x14ac:dyDescent="0.25">
      <c r="A64" s="41"/>
      <c r="B64" s="41"/>
      <c r="C64" s="61"/>
      <c r="E64" s="41"/>
      <c r="F64" s="41"/>
      <c r="G64" s="62"/>
      <c r="H64" s="41"/>
      <c r="I64" s="75"/>
    </row>
    <row r="65" spans="1:9" s="60" customFormat="1" x14ac:dyDescent="0.25">
      <c r="A65" s="41"/>
      <c r="B65" s="41"/>
      <c r="C65" s="61"/>
      <c r="E65" s="41"/>
      <c r="F65" s="41"/>
      <c r="G65" s="62"/>
      <c r="H65" s="41"/>
      <c r="I65" s="75"/>
    </row>
    <row r="66" spans="1:9" s="60" customFormat="1" x14ac:dyDescent="0.25">
      <c r="A66" s="41"/>
      <c r="B66" s="41"/>
      <c r="C66" s="61"/>
      <c r="E66" s="41"/>
      <c r="F66" s="41"/>
      <c r="G66" s="62"/>
      <c r="H66" s="41"/>
      <c r="I66" s="75"/>
    </row>
    <row r="67" spans="1:9" s="60" customFormat="1" x14ac:dyDescent="0.25">
      <c r="A67" s="41"/>
      <c r="B67" s="41"/>
      <c r="C67" s="61"/>
      <c r="E67" s="41"/>
      <c r="F67" s="41"/>
      <c r="G67" s="62"/>
      <c r="H67" s="41"/>
      <c r="I67" s="75"/>
    </row>
    <row r="68" spans="1:9" s="60" customFormat="1" x14ac:dyDescent="0.25">
      <c r="A68" s="41"/>
      <c r="B68" s="41"/>
      <c r="C68" s="61"/>
      <c r="E68" s="41"/>
      <c r="F68" s="41"/>
      <c r="G68" s="62"/>
      <c r="H68" s="41"/>
      <c r="I68" s="75"/>
    </row>
    <row r="69" spans="1:9" s="60" customFormat="1" x14ac:dyDescent="0.25">
      <c r="A69" s="41"/>
      <c r="B69" s="41"/>
      <c r="C69" s="61"/>
      <c r="E69" s="41"/>
      <c r="F69" s="41"/>
      <c r="G69" s="62"/>
      <c r="H69" s="41"/>
      <c r="I69" s="75"/>
    </row>
    <row r="70" spans="1:9" s="60" customFormat="1" x14ac:dyDescent="0.25">
      <c r="A70" s="41"/>
      <c r="B70" s="41"/>
      <c r="C70" s="61"/>
      <c r="E70" s="41"/>
      <c r="F70" s="41"/>
      <c r="G70" s="62"/>
      <c r="H70" s="41"/>
      <c r="I70" s="75"/>
    </row>
    <row r="71" spans="1:9" s="60" customFormat="1" x14ac:dyDescent="0.25">
      <c r="A71" s="41"/>
      <c r="B71" s="41"/>
      <c r="C71" s="61"/>
      <c r="E71" s="41"/>
      <c r="F71" s="41"/>
      <c r="G71" s="62"/>
      <c r="H71" s="41"/>
      <c r="I71" s="75"/>
    </row>
    <row r="72" spans="1:9" s="60" customFormat="1" x14ac:dyDescent="0.25">
      <c r="A72" s="41"/>
      <c r="B72" s="41"/>
      <c r="E72" s="41"/>
      <c r="F72" s="41"/>
      <c r="G72" s="62"/>
      <c r="H72" s="41"/>
      <c r="I72" s="75"/>
    </row>
    <row r="73" spans="1:9" s="60" customFormat="1" x14ac:dyDescent="0.25">
      <c r="A73" s="41"/>
      <c r="B73" s="41"/>
      <c r="E73" s="41"/>
      <c r="F73" s="41"/>
      <c r="G73" s="62"/>
      <c r="H73" s="41"/>
      <c r="I73" s="75"/>
    </row>
    <row r="74" spans="1:9" s="60" customFormat="1" x14ac:dyDescent="0.25">
      <c r="A74" s="41"/>
      <c r="B74" s="41"/>
      <c r="E74" s="41"/>
      <c r="F74" s="41"/>
      <c r="G74" s="62"/>
      <c r="H74" s="41"/>
      <c r="I74" s="75"/>
    </row>
    <row r="75" spans="1:9" s="60" customFormat="1" x14ac:dyDescent="0.25">
      <c r="A75" s="41"/>
      <c r="B75" s="41"/>
      <c r="E75" s="41"/>
      <c r="F75" s="41"/>
      <c r="G75" s="62"/>
      <c r="H75" s="41"/>
      <c r="I75" s="75"/>
    </row>
    <row r="76" spans="1:9" s="60" customFormat="1" x14ac:dyDescent="0.25">
      <c r="A76" s="41"/>
      <c r="B76" s="41"/>
      <c r="E76" s="41"/>
      <c r="F76" s="41"/>
      <c r="G76" s="62"/>
      <c r="H76" s="41"/>
      <c r="I76" s="75"/>
    </row>
    <row r="77" spans="1:9" s="60" customFormat="1" x14ac:dyDescent="0.25">
      <c r="A77" s="41"/>
      <c r="B77" s="41"/>
      <c r="E77" s="41"/>
      <c r="F77" s="41"/>
      <c r="G77" s="62"/>
      <c r="H77" s="41"/>
      <c r="I77" s="75"/>
    </row>
    <row r="78" spans="1:9" s="60" customFormat="1" x14ac:dyDescent="0.25">
      <c r="A78" s="41"/>
      <c r="B78" s="41"/>
      <c r="E78" s="41"/>
      <c r="F78" s="41"/>
      <c r="G78" s="62"/>
      <c r="H78" s="41"/>
      <c r="I78" s="75"/>
    </row>
  </sheetData>
  <mergeCells count="4">
    <mergeCell ref="B1:G1"/>
    <mergeCell ref="B2:D2"/>
    <mergeCell ref="C3:D3"/>
    <mergeCell ref="C4:D4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B-ok</vt:lpstr>
      <vt:lpstr>M+T xin   (2)</vt:lpstr>
      <vt:lpstr>big (xin</vt:lpstr>
      <vt:lpstr>'big (xin'!Vùng_In</vt:lpstr>
      <vt:lpstr>'B-ok'!Vùng_In</vt:lpstr>
      <vt:lpstr>'M+T xin   (2)'!Vùng_In</vt:lpstr>
    </vt:vector>
  </TitlesOfParts>
  <Company>DEMO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LEGION</cp:lastModifiedBy>
  <cp:lastPrinted>2022-01-24T01:52:33Z</cp:lastPrinted>
  <dcterms:created xsi:type="dcterms:W3CDTF">2011-10-01T05:33:13Z</dcterms:created>
  <dcterms:modified xsi:type="dcterms:W3CDTF">2022-09-21T03:02:00Z</dcterms:modified>
</cp:coreProperties>
</file>