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5903" documentId="6_{B83248F8-F7EA-4DDA-B215-7BEDEAC19997}" xr6:coauthVersionLast="47" xr6:coauthVersionMax="47" xr10:uidLastSave="{48382E94-2E7D-4AF9-88EC-B20D698F3C59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Code'!$F$3:$K$37</definedName>
    <definedName name="_xlnm._FilterDatabase" localSheetId="5" hidden="1">Lending!$A$2:$Q$6994</definedName>
    <definedName name="_xlnm._FilterDatabase" localSheetId="1" hidden="1">'Quality &amp; Downtime'!$A$2:$AA$4637</definedName>
    <definedName name="_xlnm._FilterDatabase" localSheetId="4" hidden="1">Rework!$A$2:$P$967</definedName>
    <definedName name="_xlnm._FilterDatabase" localSheetId="4" hidden="1">Rework!$A$2:$P$967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Code'!$P$20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Code'!$R$10:$R$11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Code'!$R$3:$R$9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Code'!$P$9:$P$12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Code'!$P$13</definedName>
    <definedName name="o" hidden="1">{#N/A,#N/A,FALSE,"Bare Battery F.G."}</definedName>
    <definedName name="oi" hidden="1">{#N/A,#N/A,FALSE,"Bare Battery F.G."}</definedName>
    <definedName name="OPD">'Issue Code'!$P$16</definedName>
    <definedName name="OrderTable" hidden="1">#REF!</definedName>
    <definedName name="Part_Status">#REF!</definedName>
    <definedName name="PGP">'Issue Code'!$P$17</definedName>
    <definedName name="PMC">'Issue Code'!$P$15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Code'!$P$14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Code'!$P$18:$P$19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Code'!$P$3:$P$8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2" r:id="rId11"/>
    <pivotCache cacheId="73" r:id="rId12"/>
    <pivotCache cacheId="8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56" i="1" l="1"/>
  <c r="S4656" i="1"/>
  <c r="O4657" i="1"/>
  <c r="S4657" i="1"/>
  <c r="K4656" i="1"/>
  <c r="K4657" i="1"/>
  <c r="F4656" i="1"/>
  <c r="F4657" i="1"/>
  <c r="O4652" i="1"/>
  <c r="O4653" i="1"/>
  <c r="O4654" i="1"/>
  <c r="O4655" i="1"/>
  <c r="S4655" i="1"/>
  <c r="S4654" i="1"/>
  <c r="S4653" i="1"/>
  <c r="S4652" i="1"/>
  <c r="K4655" i="1"/>
  <c r="K4654" i="1"/>
  <c r="K4653" i="1"/>
  <c r="K4652" i="1"/>
  <c r="F4652" i="1"/>
  <c r="F4653" i="1"/>
  <c r="F4654" i="1"/>
  <c r="F4655" i="1"/>
  <c r="S4642" i="1"/>
  <c r="S4643" i="1"/>
  <c r="S4644" i="1"/>
  <c r="S4645" i="1"/>
  <c r="S4646" i="1"/>
  <c r="S4647" i="1"/>
  <c r="S4648" i="1"/>
  <c r="S4649" i="1"/>
  <c r="S4650" i="1"/>
  <c r="S4651" i="1"/>
  <c r="O4642" i="1"/>
  <c r="O4643" i="1"/>
  <c r="O4644" i="1"/>
  <c r="O4645" i="1"/>
  <c r="O4646" i="1"/>
  <c r="O4647" i="1"/>
  <c r="O4648" i="1"/>
  <c r="O4649" i="1"/>
  <c r="O4650" i="1"/>
  <c r="O4651" i="1"/>
  <c r="S4638" i="1"/>
  <c r="S4639" i="1"/>
  <c r="S4640" i="1"/>
  <c r="S4641" i="1"/>
  <c r="O4641" i="1"/>
  <c r="O4640" i="1"/>
  <c r="O4639" i="1"/>
  <c r="O4638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N918" i="6"/>
  <c r="N917" i="6" l="1"/>
  <c r="N916" i="6"/>
  <c r="N915" i="6"/>
  <c r="N913" i="6" l="1"/>
  <c r="N914" i="6"/>
  <c r="N912" i="6"/>
  <c r="S4637" i="1"/>
  <c r="K4637" i="1"/>
  <c r="O4637" i="1"/>
  <c r="K4630" i="1"/>
  <c r="O4630" i="1"/>
  <c r="S4630" i="1"/>
  <c r="K4631" i="1"/>
  <c r="O4631" i="1"/>
  <c r="S4631" i="1"/>
  <c r="K4632" i="1"/>
  <c r="O4632" i="1"/>
  <c r="S4632" i="1"/>
  <c r="K4633" i="1"/>
  <c r="O4633" i="1"/>
  <c r="S4633" i="1"/>
  <c r="K4634" i="1"/>
  <c r="O4634" i="1"/>
  <c r="S4634" i="1"/>
  <c r="K4635" i="1"/>
  <c r="O4635" i="1"/>
  <c r="S4635" i="1"/>
  <c r="K4636" i="1"/>
  <c r="O4636" i="1"/>
  <c r="S4636" i="1"/>
  <c r="S4629" i="1"/>
  <c r="O4629" i="1"/>
  <c r="K4629" i="1"/>
  <c r="F4632" i="1"/>
  <c r="F4633" i="1"/>
  <c r="F4634" i="1"/>
  <c r="F4635" i="1"/>
  <c r="F4636" i="1"/>
  <c r="F4637" i="1"/>
  <c r="S4622" i="1"/>
  <c r="S4623" i="1"/>
  <c r="S4624" i="1"/>
  <c r="S4625" i="1"/>
  <c r="S4626" i="1"/>
  <c r="S4627" i="1"/>
  <c r="S4628" i="1"/>
  <c r="O4622" i="1"/>
  <c r="O4623" i="1"/>
  <c r="O4624" i="1"/>
  <c r="O4625" i="1"/>
  <c r="O4626" i="1"/>
  <c r="O4627" i="1"/>
  <c r="O4628" i="1"/>
  <c r="S4617" i="1"/>
  <c r="S4618" i="1"/>
  <c r="S4619" i="1"/>
  <c r="S4620" i="1"/>
  <c r="S4621" i="1"/>
  <c r="O4615" i="1"/>
  <c r="O4616" i="1"/>
  <c r="O4617" i="1"/>
  <c r="O4618" i="1"/>
  <c r="O4619" i="1"/>
  <c r="O4620" i="1"/>
  <c r="O4621" i="1"/>
  <c r="K4256" i="1"/>
  <c r="K4264" i="1"/>
  <c r="K4265" i="1"/>
  <c r="K4266" i="1"/>
  <c r="K4291" i="1"/>
  <c r="K4292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73" i="1"/>
  <c r="K4374" i="1"/>
  <c r="K4375" i="1"/>
  <c r="K4376" i="1"/>
  <c r="K4377" i="1"/>
  <c r="K4378" i="1"/>
  <c r="K4379" i="1"/>
  <c r="K4380" i="1"/>
  <c r="K4381" i="1"/>
  <c r="K4382" i="1"/>
  <c r="K4383" i="1"/>
  <c r="K4403" i="1"/>
  <c r="K4404" i="1"/>
  <c r="K4405" i="1"/>
  <c r="K4406" i="1"/>
  <c r="K4407" i="1"/>
  <c r="K4408" i="1"/>
  <c r="K4409" i="1"/>
  <c r="K4410" i="1"/>
  <c r="K4420" i="1"/>
  <c r="K4421" i="1"/>
  <c r="K4422" i="1"/>
  <c r="K4423" i="1"/>
  <c r="K4424" i="1"/>
  <c r="K4425" i="1"/>
  <c r="K4426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60" i="1"/>
  <c r="K4478" i="1"/>
  <c r="K4479" i="1"/>
  <c r="K4480" i="1"/>
  <c r="K4481" i="1"/>
  <c r="K4482" i="1"/>
  <c r="K4483" i="1"/>
  <c r="K4500" i="1"/>
  <c r="K4501" i="1"/>
  <c r="K4502" i="1"/>
  <c r="K4503" i="1"/>
  <c r="K4504" i="1"/>
  <c r="K4505" i="1"/>
  <c r="K4506" i="1"/>
  <c r="K4531" i="1"/>
  <c r="K4532" i="1"/>
  <c r="K4533" i="1"/>
  <c r="K4534" i="1"/>
  <c r="K4535" i="1"/>
  <c r="K4536" i="1"/>
  <c r="K4537" i="1"/>
  <c r="K4538" i="1"/>
  <c r="K4539" i="1"/>
  <c r="K4564" i="1"/>
  <c r="K4565" i="1"/>
  <c r="K4566" i="1"/>
  <c r="K4567" i="1"/>
  <c r="K4591" i="1"/>
  <c r="K4592" i="1"/>
  <c r="K4593" i="1"/>
  <c r="K4594" i="1"/>
  <c r="K4595" i="1"/>
  <c r="K4596" i="1"/>
  <c r="K4597" i="1"/>
  <c r="K4598" i="1"/>
  <c r="K4609" i="1"/>
  <c r="K4610" i="1"/>
  <c r="K4611" i="1"/>
  <c r="K4612" i="1"/>
  <c r="K4613" i="1"/>
  <c r="K4614" i="1"/>
  <c r="K4615" i="1"/>
  <c r="K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I911" i="6"/>
  <c r="N911" i="6"/>
  <c r="C911" i="6"/>
  <c r="B911" i="6"/>
  <c r="N910" i="6" l="1"/>
  <c r="N908" i="6"/>
  <c r="N909" i="6"/>
  <c r="O2867" i="1" l="1"/>
  <c r="S2867" i="1"/>
  <c r="N907" i="6"/>
  <c r="N904" i="6"/>
  <c r="N905" i="6"/>
  <c r="N906" i="6"/>
  <c r="I902" i="6"/>
  <c r="I903" i="6"/>
  <c r="N903" i="6"/>
  <c r="N902" i="6" l="1"/>
  <c r="L32" i="3"/>
  <c r="L33" i="3" s="1"/>
  <c r="L34" i="3" s="1"/>
  <c r="L35" i="3" s="1"/>
  <c r="L36" i="3" s="1"/>
  <c r="L26" i="3"/>
  <c r="L27" i="3" s="1"/>
  <c r="L21" i="3"/>
  <c r="L22" i="3" s="1"/>
  <c r="L23" i="3" s="1"/>
  <c r="L16" i="3"/>
  <c r="L12" i="3"/>
  <c r="L13" i="3" s="1"/>
  <c r="L14" i="3" s="1"/>
  <c r="L9" i="3"/>
  <c r="L5" i="3" a="1"/>
  <c r="L7" i="3" s="1"/>
  <c r="L17" i="3" l="1"/>
  <c r="L18" i="3" s="1"/>
  <c r="L19" i="3" s="1"/>
  <c r="K4255" i="1"/>
  <c r="K4267" i="1"/>
  <c r="K4351" i="1"/>
  <c r="K4400" i="1"/>
  <c r="K4401" i="1"/>
  <c r="K4473" i="1"/>
  <c r="K4293" i="1"/>
  <c r="K4402" i="1"/>
  <c r="K4474" i="1"/>
  <c r="K4294" i="1"/>
  <c r="K4475" i="1"/>
  <c r="K4499" i="1"/>
  <c r="K4608" i="1"/>
  <c r="K4476" i="1"/>
  <c r="K4560" i="1"/>
  <c r="K4477" i="1"/>
  <c r="K4561" i="1"/>
  <c r="K4562" i="1"/>
  <c r="K4370" i="1"/>
  <c r="K4527" i="1"/>
  <c r="K4563" i="1"/>
  <c r="K4371" i="1"/>
  <c r="K4528" i="1"/>
  <c r="K4588" i="1"/>
  <c r="K4457" i="1"/>
  <c r="K4529" i="1"/>
  <c r="K4589" i="1"/>
  <c r="K4458" i="1"/>
  <c r="K4530" i="1"/>
  <c r="K4590" i="1"/>
  <c r="K4399" i="1"/>
  <c r="K4459" i="1"/>
  <c r="L10" i="3"/>
  <c r="K4643" i="1"/>
  <c r="K4649" i="1"/>
  <c r="K4640" i="1"/>
  <c r="K4644" i="1"/>
  <c r="K4650" i="1"/>
  <c r="K4646" i="1"/>
  <c r="K4639" i="1"/>
  <c r="K4645" i="1"/>
  <c r="K4651" i="1"/>
  <c r="K4638" i="1"/>
  <c r="K4642" i="1"/>
  <c r="K4647" i="1"/>
  <c r="K4648" i="1"/>
  <c r="K4641" i="1"/>
  <c r="K4623" i="1"/>
  <c r="K4621" i="1"/>
  <c r="K4243" i="1"/>
  <c r="K4279" i="1"/>
  <c r="K4303" i="1"/>
  <c r="K4363" i="1"/>
  <c r="K4388" i="1"/>
  <c r="K4412" i="1"/>
  <c r="K4436" i="1"/>
  <c r="K4472" i="1"/>
  <c r="K4484" i="1"/>
  <c r="K4496" i="1"/>
  <c r="K4508" i="1"/>
  <c r="K4520" i="1"/>
  <c r="K4544" i="1"/>
  <c r="K4556" i="1"/>
  <c r="K4568" i="1"/>
  <c r="K4580" i="1"/>
  <c r="K4620" i="1"/>
  <c r="K4244" i="1"/>
  <c r="K4268" i="1"/>
  <c r="K4280" i="1"/>
  <c r="K4304" i="1"/>
  <c r="K4352" i="1"/>
  <c r="K4364" i="1"/>
  <c r="K4389" i="1"/>
  <c r="K4413" i="1"/>
  <c r="K4437" i="1"/>
  <c r="K4461" i="1"/>
  <c r="K4485" i="1"/>
  <c r="K4497" i="1"/>
  <c r="K4509" i="1"/>
  <c r="K4521" i="1"/>
  <c r="K4545" i="1"/>
  <c r="K4557" i="1"/>
  <c r="K4569" i="1"/>
  <c r="K4581" i="1"/>
  <c r="K4605" i="1"/>
  <c r="K4235" i="1"/>
  <c r="K4624" i="1"/>
  <c r="K4619" i="1"/>
  <c r="K4245" i="1"/>
  <c r="K4257" i="1"/>
  <c r="K4269" i="1"/>
  <c r="K4281" i="1"/>
  <c r="K4305" i="1"/>
  <c r="K4353" i="1"/>
  <c r="K4365" i="1"/>
  <c r="K4390" i="1"/>
  <c r="K4414" i="1"/>
  <c r="K4438" i="1"/>
  <c r="K4462" i="1"/>
  <c r="K4486" i="1"/>
  <c r="K4498" i="1"/>
  <c r="K4510" i="1"/>
  <c r="K4522" i="1"/>
  <c r="K4546" i="1"/>
  <c r="K4558" i="1"/>
  <c r="K4570" i="1"/>
  <c r="K4582" i="1"/>
  <c r="K4606" i="1"/>
  <c r="K4618" i="1"/>
  <c r="K4246" i="1"/>
  <c r="K4258" i="1"/>
  <c r="K4270" i="1"/>
  <c r="K4282" i="1"/>
  <c r="K4306" i="1"/>
  <c r="K4354" i="1"/>
  <c r="K4366" i="1"/>
  <c r="K4391" i="1"/>
  <c r="K4415" i="1"/>
  <c r="K4427" i="1"/>
  <c r="K4439" i="1"/>
  <c r="K4463" i="1"/>
  <c r="K4487" i="1"/>
  <c r="K4511" i="1"/>
  <c r="K4523" i="1"/>
  <c r="K4547" i="1"/>
  <c r="K4559" i="1"/>
  <c r="K4571" i="1"/>
  <c r="K4583" i="1"/>
  <c r="K4607" i="1"/>
  <c r="K4625" i="1"/>
  <c r="K4617" i="1"/>
  <c r="K4247" i="1"/>
  <c r="K4259" i="1"/>
  <c r="K4271" i="1"/>
  <c r="K4283" i="1"/>
  <c r="K4295" i="1"/>
  <c r="K4307" i="1"/>
  <c r="K4355" i="1"/>
  <c r="K4367" i="1"/>
  <c r="K4392" i="1"/>
  <c r="K4416" i="1"/>
  <c r="K4428" i="1"/>
  <c r="K4440" i="1"/>
  <c r="K4464" i="1"/>
  <c r="K4488" i="1"/>
  <c r="K4512" i="1"/>
  <c r="K4524" i="1"/>
  <c r="K4548" i="1"/>
  <c r="K4572" i="1"/>
  <c r="K4584" i="1"/>
  <c r="K4236" i="1"/>
  <c r="K4248" i="1"/>
  <c r="K4260" i="1"/>
  <c r="K4272" i="1"/>
  <c r="K4284" i="1"/>
  <c r="K4296" i="1"/>
  <c r="K4308" i="1"/>
  <c r="K4356" i="1"/>
  <c r="K4368" i="1"/>
  <c r="K4393" i="1"/>
  <c r="K4417" i="1"/>
  <c r="K4429" i="1"/>
  <c r="K4441" i="1"/>
  <c r="K4465" i="1"/>
  <c r="K4489" i="1"/>
  <c r="K4513" i="1"/>
  <c r="K4525" i="1"/>
  <c r="K4549" i="1"/>
  <c r="K4573" i="1"/>
  <c r="K4585" i="1"/>
  <c r="K4626" i="1"/>
  <c r="K4237" i="1"/>
  <c r="K4249" i="1"/>
  <c r="K4261" i="1"/>
  <c r="K4273" i="1"/>
  <c r="K4285" i="1"/>
  <c r="K4297" i="1"/>
  <c r="K4309" i="1"/>
  <c r="K4357" i="1"/>
  <c r="K4369" i="1"/>
  <c r="K4394" i="1"/>
  <c r="K4418" i="1"/>
  <c r="K4430" i="1"/>
  <c r="K4442" i="1"/>
  <c r="K4466" i="1"/>
  <c r="K4490" i="1"/>
  <c r="K4514" i="1"/>
  <c r="K4526" i="1"/>
  <c r="K4550" i="1"/>
  <c r="K4574" i="1"/>
  <c r="K4586" i="1"/>
  <c r="K4238" i="1"/>
  <c r="K4250" i="1"/>
  <c r="K4262" i="1"/>
  <c r="K4274" i="1"/>
  <c r="K4286" i="1"/>
  <c r="K4298" i="1"/>
  <c r="K4310" i="1"/>
  <c r="K4358" i="1"/>
  <c r="K4395" i="1"/>
  <c r="K4419" i="1"/>
  <c r="K4431" i="1"/>
  <c r="K4467" i="1"/>
  <c r="K4491" i="1"/>
  <c r="K4515" i="1"/>
  <c r="K4551" i="1"/>
  <c r="K4575" i="1"/>
  <c r="K4587" i="1"/>
  <c r="K4599" i="1"/>
  <c r="K4627" i="1"/>
  <c r="K4239" i="1"/>
  <c r="K4251" i="1"/>
  <c r="K4263" i="1"/>
  <c r="K4275" i="1"/>
  <c r="K4287" i="1"/>
  <c r="K4299" i="1"/>
  <c r="K4311" i="1"/>
  <c r="K4359" i="1"/>
  <c r="K4384" i="1"/>
  <c r="K4396" i="1"/>
  <c r="K4432" i="1"/>
  <c r="K4468" i="1"/>
  <c r="K4492" i="1"/>
  <c r="K4516" i="1"/>
  <c r="K4540" i="1"/>
  <c r="K4552" i="1"/>
  <c r="K4576" i="1"/>
  <c r="K4600" i="1"/>
  <c r="K4240" i="1"/>
  <c r="K4252" i="1"/>
  <c r="K4276" i="1"/>
  <c r="K4288" i="1"/>
  <c r="K4300" i="1"/>
  <c r="K4312" i="1"/>
  <c r="K4360" i="1"/>
  <c r="K4385" i="1"/>
  <c r="K4397" i="1"/>
  <c r="K4433" i="1"/>
  <c r="K4469" i="1"/>
  <c r="K4493" i="1"/>
  <c r="K4517" i="1"/>
  <c r="K4541" i="1"/>
  <c r="K4553" i="1"/>
  <c r="K4577" i="1"/>
  <c r="K4601" i="1"/>
  <c r="K4622" i="1"/>
  <c r="K4628" i="1"/>
  <c r="K4241" i="1"/>
  <c r="K4253" i="1"/>
  <c r="K4277" i="1"/>
  <c r="K4289" i="1"/>
  <c r="K4301" i="1"/>
  <c r="K4313" i="1"/>
  <c r="K4361" i="1"/>
  <c r="K4386" i="1"/>
  <c r="K4398" i="1"/>
  <c r="K4434" i="1"/>
  <c r="K4470" i="1"/>
  <c r="K4494" i="1"/>
  <c r="K4518" i="1"/>
  <c r="K4542" i="1"/>
  <c r="K4554" i="1"/>
  <c r="K4578" i="1"/>
  <c r="K4602" i="1"/>
  <c r="K4242" i="1"/>
  <c r="K4254" i="1"/>
  <c r="K4278" i="1"/>
  <c r="K4290" i="1"/>
  <c r="K4302" i="1"/>
  <c r="K4314" i="1"/>
  <c r="K4362" i="1"/>
  <c r="K4387" i="1"/>
  <c r="K4411" i="1"/>
  <c r="K4435" i="1"/>
  <c r="K4471" i="1"/>
  <c r="K4495" i="1"/>
  <c r="K4507" i="1"/>
  <c r="K4519" i="1"/>
  <c r="K4543" i="1"/>
  <c r="K4555" i="1"/>
  <c r="K4579" i="1"/>
  <c r="K4603" i="1"/>
  <c r="K4604" i="1"/>
  <c r="L28" i="3"/>
  <c r="L29" i="3" s="1"/>
  <c r="L30" i="3" s="1"/>
  <c r="K4372" i="1"/>
  <c r="L5" i="3"/>
  <c r="L6" i="3"/>
  <c r="F4616" i="1"/>
  <c r="S4616" i="1"/>
  <c r="S4608" i="1"/>
  <c r="S4609" i="1"/>
  <c r="S4610" i="1"/>
  <c r="S4611" i="1"/>
  <c r="S4612" i="1"/>
  <c r="S4613" i="1"/>
  <c r="S4614" i="1"/>
  <c r="S4615" i="1"/>
  <c r="O4608" i="1"/>
  <c r="O4609" i="1"/>
  <c r="O4610" i="1"/>
  <c r="O4611" i="1"/>
  <c r="O4612" i="1"/>
  <c r="O4613" i="1"/>
  <c r="O4614" i="1"/>
  <c r="F4608" i="1"/>
  <c r="F4609" i="1"/>
  <c r="F4610" i="1"/>
  <c r="F4611" i="1"/>
  <c r="F4612" i="1"/>
  <c r="F4613" i="1"/>
  <c r="F4614" i="1"/>
  <c r="F4615" i="1"/>
  <c r="S4607" i="1"/>
  <c r="S4606" i="1"/>
  <c r="S4605" i="1"/>
  <c r="S4604" i="1"/>
  <c r="S4603" i="1"/>
  <c r="S4602" i="1"/>
  <c r="S4601" i="1"/>
  <c r="S4600" i="1"/>
  <c r="S4599" i="1"/>
  <c r="O4607" i="1"/>
  <c r="O4606" i="1"/>
  <c r="O4605" i="1"/>
  <c r="O4604" i="1"/>
  <c r="O4603" i="1"/>
  <c r="O4602" i="1"/>
  <c r="O4601" i="1"/>
  <c r="O4600" i="1"/>
  <c r="O4599" i="1"/>
  <c r="F4599" i="1"/>
  <c r="F4600" i="1"/>
  <c r="F4601" i="1"/>
  <c r="F4602" i="1"/>
  <c r="F4603" i="1"/>
  <c r="F4604" i="1"/>
  <c r="F4605" i="1"/>
  <c r="F4606" i="1"/>
  <c r="F4607" i="1"/>
  <c r="N901" i="6"/>
  <c r="N884" i="6"/>
  <c r="N880" i="6"/>
  <c r="N898" i="6"/>
  <c r="N899" i="6"/>
  <c r="N890" i="6"/>
  <c r="N891" i="6"/>
  <c r="N897" i="6"/>
  <c r="N900" i="6"/>
  <c r="N893" i="6"/>
  <c r="N894" i="6"/>
  <c r="N895" i="6"/>
  <c r="N896" i="6"/>
  <c r="B895" i="6"/>
  <c r="C895" i="6"/>
  <c r="N477" i="6"/>
  <c r="S4590" i="1" l="1"/>
  <c r="S4598" i="1"/>
  <c r="O4590" i="1"/>
  <c r="O4598" i="1"/>
  <c r="F4590" i="1"/>
  <c r="F4598" i="1"/>
  <c r="O4588" i="1" l="1"/>
  <c r="O4591" i="1"/>
  <c r="O4592" i="1"/>
  <c r="O4593" i="1"/>
  <c r="O4594" i="1"/>
  <c r="O4595" i="1"/>
  <c r="O4596" i="1"/>
  <c r="O4597" i="1"/>
  <c r="O4589" i="1"/>
  <c r="S4588" i="1"/>
  <c r="S4591" i="1"/>
  <c r="S4592" i="1"/>
  <c r="S4593" i="1"/>
  <c r="S4594" i="1"/>
  <c r="S4595" i="1"/>
  <c r="S4596" i="1"/>
  <c r="S4597" i="1"/>
  <c r="S4589" i="1"/>
  <c r="F4592" i="1"/>
  <c r="F4593" i="1"/>
  <c r="F4594" i="1"/>
  <c r="F4595" i="1"/>
  <c r="F4596" i="1"/>
  <c r="F4597" i="1"/>
  <c r="F4589" i="1"/>
  <c r="S4578" i="1"/>
  <c r="S4579" i="1"/>
  <c r="S4580" i="1"/>
  <c r="S4581" i="1"/>
  <c r="S4582" i="1"/>
  <c r="S4583" i="1"/>
  <c r="S4584" i="1"/>
  <c r="S4585" i="1"/>
  <c r="S4586" i="1"/>
  <c r="S4587" i="1"/>
  <c r="O4578" i="1"/>
  <c r="O4579" i="1"/>
  <c r="O4580" i="1"/>
  <c r="O4581" i="1"/>
  <c r="O4582" i="1"/>
  <c r="O4583" i="1"/>
  <c r="O4584" i="1"/>
  <c r="O4585" i="1"/>
  <c r="O4586" i="1"/>
  <c r="O4587" i="1"/>
  <c r="F4583" i="1"/>
  <c r="F4584" i="1"/>
  <c r="F4585" i="1"/>
  <c r="F4586" i="1"/>
  <c r="F4587" i="1"/>
  <c r="F4588" i="1"/>
  <c r="F4591" i="1"/>
  <c r="S4577" i="1"/>
  <c r="S4576" i="1"/>
  <c r="S4575" i="1"/>
  <c r="S4574" i="1"/>
  <c r="S4573" i="1"/>
  <c r="S4572" i="1"/>
  <c r="S4571" i="1"/>
  <c r="S4570" i="1"/>
  <c r="S4569" i="1"/>
  <c r="S4568" i="1"/>
  <c r="O4577" i="1"/>
  <c r="O4576" i="1"/>
  <c r="O4575" i="1"/>
  <c r="O4574" i="1"/>
  <c r="O4573" i="1"/>
  <c r="O4572" i="1"/>
  <c r="O4571" i="1"/>
  <c r="O4570" i="1"/>
  <c r="O4569" i="1"/>
  <c r="O4568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I892" i="6"/>
  <c r="N892" i="6"/>
  <c r="S4564" i="1"/>
  <c r="S4565" i="1"/>
  <c r="S4566" i="1"/>
  <c r="S4567" i="1"/>
  <c r="S4563" i="1"/>
  <c r="S4561" i="1"/>
  <c r="S4562" i="1"/>
  <c r="O4561" i="1"/>
  <c r="O4562" i="1"/>
  <c r="O4563" i="1"/>
  <c r="O4564" i="1"/>
  <c r="O4565" i="1"/>
  <c r="O4566" i="1"/>
  <c r="O4567" i="1"/>
  <c r="F4565" i="1"/>
  <c r="F4566" i="1"/>
  <c r="F4567" i="1"/>
  <c r="S4559" i="1"/>
  <c r="S4558" i="1"/>
  <c r="S4557" i="1"/>
  <c r="S4556" i="1"/>
  <c r="S4555" i="1"/>
  <c r="S4554" i="1"/>
  <c r="S4553" i="1"/>
  <c r="S4552" i="1"/>
  <c r="S4551" i="1"/>
  <c r="S4550" i="1"/>
  <c r="S4549" i="1"/>
  <c r="S4548" i="1"/>
  <c r="S4547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F4552" i="1"/>
  <c r="F4553" i="1"/>
  <c r="F4554" i="1"/>
  <c r="F4555" i="1"/>
  <c r="F4556" i="1"/>
  <c r="F4557" i="1"/>
  <c r="F4558" i="1"/>
  <c r="F4559" i="1"/>
  <c r="F4561" i="1"/>
  <c r="F4562" i="1"/>
  <c r="F4563" i="1"/>
  <c r="F4564" i="1"/>
  <c r="O4560" i="1" l="1"/>
  <c r="S4560" i="1"/>
  <c r="S4546" i="1"/>
  <c r="S4545" i="1"/>
  <c r="S4544" i="1"/>
  <c r="S4543" i="1"/>
  <c r="S4542" i="1"/>
  <c r="S4541" i="1"/>
  <c r="S4540" i="1"/>
  <c r="O4546" i="1"/>
  <c r="O4545" i="1"/>
  <c r="O4544" i="1"/>
  <c r="O4543" i="1"/>
  <c r="O4542" i="1"/>
  <c r="O4541" i="1"/>
  <c r="O4540" i="1"/>
  <c r="F4540" i="1"/>
  <c r="F4541" i="1"/>
  <c r="F4542" i="1"/>
  <c r="F4543" i="1"/>
  <c r="F4544" i="1"/>
  <c r="F4545" i="1"/>
  <c r="F4546" i="1"/>
  <c r="F4560" i="1"/>
  <c r="F4547" i="1"/>
  <c r="F4548" i="1"/>
  <c r="F4549" i="1"/>
  <c r="F4550" i="1"/>
  <c r="F4551" i="1"/>
  <c r="I891" i="6" l="1"/>
  <c r="N889" i="6"/>
  <c r="I889" i="6"/>
  <c r="I890" i="6" l="1"/>
  <c r="N888" i="6" l="1"/>
  <c r="S4536" i="1"/>
  <c r="O4536" i="1"/>
  <c r="F4536" i="1" l="1"/>
  <c r="S4539" i="1"/>
  <c r="O4539" i="1"/>
  <c r="F4539" i="1"/>
  <c r="S4528" i="1"/>
  <c r="S4529" i="1"/>
  <c r="S4530" i="1"/>
  <c r="O4528" i="1"/>
  <c r="O4529" i="1"/>
  <c r="O4530" i="1"/>
  <c r="F4528" i="1"/>
  <c r="F4529" i="1"/>
  <c r="F4530" i="1"/>
  <c r="F4531" i="1"/>
  <c r="F4532" i="1"/>
  <c r="F4533" i="1"/>
  <c r="S4527" i="1"/>
  <c r="S4531" i="1"/>
  <c r="S4532" i="1"/>
  <c r="S4533" i="1"/>
  <c r="S4534" i="1"/>
  <c r="S4535" i="1"/>
  <c r="S4537" i="1"/>
  <c r="S4538" i="1"/>
  <c r="O4527" i="1"/>
  <c r="O4531" i="1"/>
  <c r="O4532" i="1"/>
  <c r="O4533" i="1"/>
  <c r="O4534" i="1"/>
  <c r="O4535" i="1"/>
  <c r="O4537" i="1"/>
  <c r="O4538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F4523" i="1"/>
  <c r="F4524" i="1"/>
  <c r="F4525" i="1"/>
  <c r="F4526" i="1"/>
  <c r="F4527" i="1"/>
  <c r="F4534" i="1"/>
  <c r="F4535" i="1"/>
  <c r="F4537" i="1"/>
  <c r="F4538" i="1"/>
  <c r="S4506" i="1"/>
  <c r="S4507" i="1"/>
  <c r="S4508" i="1"/>
  <c r="S4509" i="1"/>
  <c r="S4510" i="1"/>
  <c r="S4511" i="1"/>
  <c r="S4512" i="1"/>
  <c r="S4513" i="1"/>
  <c r="O4506" i="1"/>
  <c r="O4507" i="1"/>
  <c r="O4508" i="1"/>
  <c r="O4509" i="1"/>
  <c r="O4510" i="1"/>
  <c r="O4511" i="1"/>
  <c r="O4512" i="1"/>
  <c r="O4513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I887" i="6"/>
  <c r="I886" i="6"/>
  <c r="N887" i="6"/>
  <c r="N886" i="6"/>
  <c r="I885" i="6"/>
  <c r="S4499" i="1"/>
  <c r="S4500" i="1"/>
  <c r="S4501" i="1"/>
  <c r="S4502" i="1"/>
  <c r="S4503" i="1"/>
  <c r="S4504" i="1"/>
  <c r="S4505" i="1"/>
  <c r="O4499" i="1"/>
  <c r="O4500" i="1"/>
  <c r="O4501" i="1"/>
  <c r="O4502" i="1"/>
  <c r="O4503" i="1"/>
  <c r="O4504" i="1"/>
  <c r="O4505" i="1"/>
  <c r="F4505" i="1"/>
  <c r="F4506" i="1"/>
  <c r="F4497" i="1"/>
  <c r="F4498" i="1"/>
  <c r="F4499" i="1"/>
  <c r="F4500" i="1"/>
  <c r="F4501" i="1"/>
  <c r="F4502" i="1"/>
  <c r="F4503" i="1"/>
  <c r="F4504" i="1"/>
  <c r="S4491" i="1"/>
  <c r="S4492" i="1"/>
  <c r="S4493" i="1"/>
  <c r="S4494" i="1"/>
  <c r="S4495" i="1"/>
  <c r="S4496" i="1"/>
  <c r="S4497" i="1"/>
  <c r="S4498" i="1"/>
  <c r="O4491" i="1"/>
  <c r="O4492" i="1"/>
  <c r="O4493" i="1"/>
  <c r="O4494" i="1"/>
  <c r="O4495" i="1"/>
  <c r="O4496" i="1"/>
  <c r="O4497" i="1"/>
  <c r="O4498" i="1"/>
  <c r="S4490" i="1"/>
  <c r="S4489" i="1"/>
  <c r="S4488" i="1"/>
  <c r="S4487" i="1"/>
  <c r="S4486" i="1"/>
  <c r="S4485" i="1"/>
  <c r="S4484" i="1"/>
  <c r="O4484" i="1"/>
  <c r="O4485" i="1"/>
  <c r="O4486" i="1"/>
  <c r="O4487" i="1"/>
  <c r="O4488" i="1"/>
  <c r="O4489" i="1"/>
  <c r="O4490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N881" i="6"/>
  <c r="I880" i="6"/>
  <c r="I879" i="6" l="1"/>
  <c r="N878" i="6" l="1"/>
  <c r="S4478" i="1"/>
  <c r="S4479" i="1"/>
  <c r="S4480" i="1"/>
  <c r="S4481" i="1"/>
  <c r="S4482" i="1"/>
  <c r="S4483" i="1"/>
  <c r="O4478" i="1"/>
  <c r="O4479" i="1"/>
  <c r="O4480" i="1"/>
  <c r="O4481" i="1"/>
  <c r="O4482" i="1"/>
  <c r="O4483" i="1"/>
  <c r="O4476" i="1"/>
  <c r="S4476" i="1"/>
  <c r="O4477" i="1"/>
  <c r="S4477" i="1"/>
  <c r="F4477" i="1"/>
  <c r="F4478" i="1"/>
  <c r="F4479" i="1"/>
  <c r="F4480" i="1"/>
  <c r="F4481" i="1"/>
  <c r="F4482" i="1"/>
  <c r="F4483" i="1"/>
  <c r="S4473" i="1"/>
  <c r="S4474" i="1"/>
  <c r="S4475" i="1"/>
  <c r="O4473" i="1"/>
  <c r="O4474" i="1"/>
  <c r="O4475" i="1"/>
  <c r="S4464" i="1"/>
  <c r="S4465" i="1"/>
  <c r="S4466" i="1"/>
  <c r="S4467" i="1"/>
  <c r="S4468" i="1"/>
  <c r="S4469" i="1"/>
  <c r="S4470" i="1"/>
  <c r="S4471" i="1"/>
  <c r="S4472" i="1"/>
  <c r="O4464" i="1"/>
  <c r="O4465" i="1"/>
  <c r="O4466" i="1"/>
  <c r="O4467" i="1"/>
  <c r="O4468" i="1"/>
  <c r="O4469" i="1"/>
  <c r="O4470" i="1"/>
  <c r="O4471" i="1"/>
  <c r="O4472" i="1"/>
  <c r="S4461" i="1"/>
  <c r="S4462" i="1"/>
  <c r="S4463" i="1"/>
  <c r="O4461" i="1"/>
  <c r="O4462" i="1"/>
  <c r="O4463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N877" i="6" l="1"/>
  <c r="N875" i="6" l="1"/>
  <c r="N876" i="6"/>
  <c r="N874" i="6"/>
  <c r="O4460" i="1"/>
  <c r="S4460" i="1"/>
  <c r="S4454" i="1" l="1"/>
  <c r="S4455" i="1"/>
  <c r="S4456" i="1"/>
  <c r="O4454" i="1"/>
  <c r="O4455" i="1"/>
  <c r="O4456" i="1"/>
  <c r="F4454" i="1"/>
  <c r="F4455" i="1"/>
  <c r="F4456" i="1"/>
  <c r="S4459" i="1"/>
  <c r="O4459" i="1"/>
  <c r="O4458" i="1"/>
  <c r="S4458" i="1"/>
  <c r="S4457" i="1"/>
  <c r="O4457" i="1"/>
  <c r="F4451" i="1"/>
  <c r="F4452" i="1"/>
  <c r="F4453" i="1"/>
  <c r="F4457" i="1"/>
  <c r="F4458" i="1"/>
  <c r="F4459" i="1"/>
  <c r="F4460" i="1"/>
  <c r="O4453" i="1"/>
  <c r="S4453" i="1"/>
  <c r="S4452" i="1"/>
  <c r="S4451" i="1"/>
  <c r="S4450" i="1"/>
  <c r="S4449" i="1"/>
  <c r="S4448" i="1"/>
  <c r="S4447" i="1"/>
  <c r="S4446" i="1"/>
  <c r="S4445" i="1"/>
  <c r="S4444" i="1"/>
  <c r="S4443" i="1"/>
  <c r="O4443" i="1"/>
  <c r="O4444" i="1"/>
  <c r="O4445" i="1"/>
  <c r="O4446" i="1"/>
  <c r="O4447" i="1"/>
  <c r="O4448" i="1"/>
  <c r="O4449" i="1"/>
  <c r="O4450" i="1"/>
  <c r="O4451" i="1"/>
  <c r="O4452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27" i="1"/>
  <c r="O4428" i="1"/>
  <c r="S4427" i="1"/>
  <c r="S4428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O4421" i="1"/>
  <c r="O4422" i="1"/>
  <c r="O4423" i="1"/>
  <c r="O4424" i="1"/>
  <c r="O4425" i="1"/>
  <c r="O4426" i="1"/>
  <c r="S4421" i="1"/>
  <c r="S4422" i="1"/>
  <c r="S4423" i="1"/>
  <c r="S4424" i="1"/>
  <c r="S4425" i="1"/>
  <c r="S4426" i="1"/>
  <c r="F4424" i="1"/>
  <c r="F4425" i="1"/>
  <c r="F4426" i="1"/>
  <c r="S4420" i="1"/>
  <c r="O4420" i="1"/>
  <c r="S4416" i="1"/>
  <c r="S4417" i="1"/>
  <c r="S4418" i="1"/>
  <c r="S4419" i="1"/>
  <c r="O4416" i="1"/>
  <c r="O4417" i="1"/>
  <c r="O4418" i="1"/>
  <c r="O4419" i="1"/>
  <c r="S4411" i="1"/>
  <c r="S4412" i="1"/>
  <c r="S4413" i="1"/>
  <c r="S4414" i="1"/>
  <c r="S4415" i="1"/>
  <c r="O4411" i="1"/>
  <c r="O4412" i="1"/>
  <c r="O4413" i="1"/>
  <c r="O4414" i="1"/>
  <c r="O4415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N873" i="6"/>
  <c r="N871" i="6"/>
  <c r="N868" i="6" l="1"/>
  <c r="N869" i="6"/>
  <c r="N870" i="6"/>
  <c r="N872" i="6"/>
  <c r="O4402" i="1"/>
  <c r="O4410" i="1"/>
  <c r="S4402" i="1"/>
  <c r="S4410" i="1"/>
  <c r="O4399" i="1"/>
  <c r="O4400" i="1"/>
  <c r="O4401" i="1"/>
  <c r="O4403" i="1"/>
  <c r="O4404" i="1"/>
  <c r="O4405" i="1"/>
  <c r="O4406" i="1"/>
  <c r="O4407" i="1"/>
  <c r="O4408" i="1"/>
  <c r="O4409" i="1"/>
  <c r="S4399" i="1"/>
  <c r="S4400" i="1"/>
  <c r="S4401" i="1"/>
  <c r="S4403" i="1"/>
  <c r="S4404" i="1"/>
  <c r="S4405" i="1"/>
  <c r="S4406" i="1"/>
  <c r="S4407" i="1"/>
  <c r="S4408" i="1"/>
  <c r="S4409" i="1"/>
  <c r="F4399" i="1" l="1"/>
  <c r="F4400" i="1"/>
  <c r="F4401" i="1"/>
  <c r="F4403" i="1"/>
  <c r="F4404" i="1"/>
  <c r="F4405" i="1"/>
  <c r="F4406" i="1"/>
  <c r="F4407" i="1"/>
  <c r="F4408" i="1"/>
  <c r="F4409" i="1"/>
  <c r="F4402" i="1"/>
  <c r="F4410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S4386" i="1"/>
  <c r="S4385" i="1"/>
  <c r="S4384" i="1"/>
  <c r="O4384" i="1"/>
  <c r="O4385" i="1"/>
  <c r="O4386" i="1"/>
  <c r="F4384" i="1"/>
  <c r="F4385" i="1"/>
  <c r="F4386" i="1"/>
  <c r="N860" i="6"/>
  <c r="N861" i="6"/>
  <c r="N862" i="6"/>
  <c r="N863" i="6"/>
  <c r="N864" i="6"/>
  <c r="N865" i="6"/>
  <c r="N866" i="6"/>
  <c r="N867" i="6"/>
  <c r="B864" i="6"/>
  <c r="C864" i="6"/>
  <c r="N859" i="6" l="1"/>
  <c r="C843" i="6"/>
  <c r="B843" i="6"/>
  <c r="C837" i="6"/>
  <c r="B837" i="6"/>
  <c r="K4245" i="7" l="1"/>
  <c r="L4245" i="7" s="1"/>
  <c r="C4245" i="7"/>
  <c r="B4245" i="7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S4371" i="1"/>
  <c r="F4379" i="1"/>
  <c r="F4380" i="1"/>
  <c r="F4381" i="1"/>
  <c r="F4382" i="1"/>
  <c r="F4383" i="1"/>
  <c r="S4370" i="1"/>
  <c r="O4370" i="1"/>
  <c r="F4370" i="1"/>
  <c r="F4371" i="1"/>
  <c r="F4372" i="1"/>
  <c r="F4373" i="1"/>
  <c r="F4374" i="1"/>
  <c r="F4375" i="1"/>
  <c r="F4376" i="1"/>
  <c r="F4377" i="1"/>
  <c r="F4378" i="1"/>
  <c r="S4359" i="1"/>
  <c r="S4360" i="1"/>
  <c r="S4361" i="1"/>
  <c r="S4362" i="1"/>
  <c r="S4363" i="1"/>
  <c r="S4364" i="1"/>
  <c r="S4365" i="1"/>
  <c r="S4366" i="1"/>
  <c r="S4367" i="1"/>
  <c r="S4368" i="1"/>
  <c r="S4369" i="1"/>
  <c r="O4359" i="1"/>
  <c r="O4360" i="1"/>
  <c r="O4361" i="1"/>
  <c r="O4362" i="1"/>
  <c r="O4363" i="1"/>
  <c r="O4364" i="1"/>
  <c r="O4365" i="1"/>
  <c r="O4366" i="1"/>
  <c r="O4367" i="1"/>
  <c r="O4368" i="1"/>
  <c r="O4369" i="1"/>
  <c r="F4367" i="1"/>
  <c r="F4368" i="1"/>
  <c r="F4369" i="1"/>
  <c r="S4358" i="1"/>
  <c r="S4357" i="1"/>
  <c r="S4356" i="1"/>
  <c r="S4355" i="1"/>
  <c r="S4354" i="1"/>
  <c r="S4353" i="1"/>
  <c r="S4352" i="1"/>
  <c r="O4352" i="1"/>
  <c r="O4353" i="1"/>
  <c r="O4354" i="1"/>
  <c r="O4355" i="1"/>
  <c r="O4356" i="1"/>
  <c r="O4357" i="1"/>
  <c r="O4358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I857" i="6"/>
  <c r="N858" i="6"/>
  <c r="N857" i="6"/>
  <c r="N856" i="6"/>
  <c r="I856" i="6"/>
  <c r="N855" i="6"/>
  <c r="N854" i="6"/>
  <c r="N853" i="6"/>
  <c r="I853" i="6"/>
  <c r="S4351" i="1"/>
  <c r="O4351" i="1"/>
  <c r="F4351" i="1"/>
  <c r="F4325" i="1"/>
  <c r="O4325" i="1"/>
  <c r="S4325" i="1"/>
  <c r="O4321" i="1"/>
  <c r="S4321" i="1"/>
  <c r="O4322" i="1"/>
  <c r="S4322" i="1"/>
  <c r="O4323" i="1"/>
  <c r="S4323" i="1"/>
  <c r="O4324" i="1"/>
  <c r="S4324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O4350" i="1"/>
  <c r="S4350" i="1"/>
  <c r="S4320" i="1"/>
  <c r="O4320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S4319" i="1"/>
  <c r="O4319" i="1"/>
  <c r="O4317" i="1"/>
  <c r="O4318" i="1"/>
  <c r="S4317" i="1"/>
  <c r="S4318" i="1"/>
  <c r="F4317" i="1"/>
  <c r="F4318" i="1"/>
  <c r="F4319" i="1"/>
  <c r="F4320" i="1"/>
  <c r="F4321" i="1"/>
  <c r="F4322" i="1"/>
  <c r="F4323" i="1"/>
  <c r="F4324" i="1"/>
  <c r="F4326" i="1"/>
  <c r="F4327" i="1"/>
  <c r="F4328" i="1"/>
  <c r="S4315" i="1"/>
  <c r="S4316" i="1"/>
  <c r="O4315" i="1"/>
  <c r="O4316" i="1"/>
  <c r="F4315" i="1"/>
  <c r="F4316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S4299" i="1"/>
  <c r="S4298" i="1"/>
  <c r="S4297" i="1"/>
  <c r="S4296" i="1"/>
  <c r="S4295" i="1"/>
  <c r="O4295" i="1"/>
  <c r="O4296" i="1"/>
  <c r="O4297" i="1"/>
  <c r="O4298" i="1"/>
  <c r="O4299" i="1"/>
  <c r="F4295" i="1"/>
  <c r="F4296" i="1"/>
  <c r="F4297" i="1"/>
  <c r="F4298" i="1"/>
  <c r="F4299" i="1"/>
  <c r="F4300" i="1"/>
  <c r="F4301" i="1"/>
  <c r="I852" i="6"/>
  <c r="N849" i="6" l="1"/>
  <c r="N850" i="6"/>
  <c r="N851" i="6"/>
  <c r="I848" i="6" l="1"/>
  <c r="N848" i="6"/>
  <c r="N847" i="6"/>
  <c r="S4294" i="1"/>
  <c r="O4294" i="1"/>
  <c r="F4294" i="1"/>
  <c r="O4293" i="1"/>
  <c r="S4293" i="1"/>
  <c r="F4293" i="1"/>
  <c r="S4291" i="1"/>
  <c r="S4292" i="1"/>
  <c r="O4291" i="1"/>
  <c r="O4292" i="1"/>
  <c r="F4291" i="1"/>
  <c r="F4292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S4276" i="1"/>
  <c r="S4275" i="1"/>
  <c r="S4274" i="1"/>
  <c r="S4273" i="1"/>
  <c r="S4272" i="1"/>
  <c r="S4271" i="1"/>
  <c r="S4270" i="1"/>
  <c r="S4269" i="1"/>
  <c r="S4268" i="1"/>
  <c r="O4268" i="1"/>
  <c r="O4269" i="1"/>
  <c r="O4270" i="1"/>
  <c r="O4271" i="1"/>
  <c r="O4272" i="1"/>
  <c r="O4273" i="1"/>
  <c r="O4274" i="1"/>
  <c r="O4275" i="1"/>
  <c r="O4276" i="1"/>
  <c r="F4268" i="1"/>
  <c r="F4269" i="1"/>
  <c r="F4270" i="1"/>
  <c r="F4271" i="1"/>
  <c r="F4272" i="1"/>
  <c r="F4273" i="1"/>
  <c r="F4274" i="1"/>
  <c r="F4275" i="1"/>
  <c r="F4276" i="1"/>
  <c r="I846" i="6"/>
  <c r="N846" i="6"/>
  <c r="I845" i="6"/>
  <c r="I844" i="6"/>
  <c r="N844" i="6"/>
  <c r="N845" i="6"/>
  <c r="O4267" i="1"/>
  <c r="S4267" i="1"/>
  <c r="F4267" i="1"/>
  <c r="S4264" i="1"/>
  <c r="S4265" i="1"/>
  <c r="S4266" i="1"/>
  <c r="O4264" i="1"/>
  <c r="O4265" i="1"/>
  <c r="O4266" i="1"/>
  <c r="F4264" i="1"/>
  <c r="F4265" i="1"/>
  <c r="F4266" i="1"/>
  <c r="S4259" i="1"/>
  <c r="S4260" i="1"/>
  <c r="S4261" i="1"/>
  <c r="S4262" i="1"/>
  <c r="S4263" i="1"/>
  <c r="O4259" i="1"/>
  <c r="O4260" i="1"/>
  <c r="O4261" i="1"/>
  <c r="O4262" i="1"/>
  <c r="O4263" i="1"/>
  <c r="F4258" i="1"/>
  <c r="F4259" i="1"/>
  <c r="F4260" i="1"/>
  <c r="F4261" i="1"/>
  <c r="F4262" i="1"/>
  <c r="F4263" i="1"/>
  <c r="S4258" i="1"/>
  <c r="S4257" i="1"/>
  <c r="O4257" i="1"/>
  <c r="O4258" i="1"/>
  <c r="F4257" i="1"/>
  <c r="S4255" i="1"/>
  <c r="S4256" i="1"/>
  <c r="O4255" i="1"/>
  <c r="O4256" i="1"/>
  <c r="F4255" i="1"/>
  <c r="F4256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S4238" i="1"/>
  <c r="S4237" i="1"/>
  <c r="S4236" i="1"/>
  <c r="S4235" i="1"/>
  <c r="O4235" i="1"/>
  <c r="O4236" i="1"/>
  <c r="O4237" i="1"/>
  <c r="O4238" i="1"/>
  <c r="F4235" i="1"/>
  <c r="F4236" i="1"/>
  <c r="F4237" i="1"/>
  <c r="F4238" i="1"/>
  <c r="N842" i="6"/>
  <c r="N840" i="6" l="1"/>
  <c r="N838" i="6" l="1"/>
  <c r="N841" i="6"/>
  <c r="K4165" i="7" l="1"/>
  <c r="B4153" i="7" l="1"/>
  <c r="C4153" i="7"/>
  <c r="K4153" i="7"/>
  <c r="L4153" i="7" s="1"/>
  <c r="S4234" i="1"/>
  <c r="O4234" i="1"/>
  <c r="F4234" i="1"/>
  <c r="O4233" i="1"/>
  <c r="S4225" i="1"/>
  <c r="S4226" i="1"/>
  <c r="S4227" i="1"/>
  <c r="S4228" i="1"/>
  <c r="S4229" i="1"/>
  <c r="S4230" i="1"/>
  <c r="S4231" i="1"/>
  <c r="S4232" i="1"/>
  <c r="S4233" i="1"/>
  <c r="F4230" i="1"/>
  <c r="F4231" i="1"/>
  <c r="F4232" i="1"/>
  <c r="F4233" i="1"/>
  <c r="S4216" i="1"/>
  <c r="S4217" i="1"/>
  <c r="S4218" i="1"/>
  <c r="S4219" i="1"/>
  <c r="S4220" i="1"/>
  <c r="S4221" i="1"/>
  <c r="S4222" i="1"/>
  <c r="S4223" i="1"/>
  <c r="S4224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K4150" i="7"/>
  <c r="L4150" i="7" s="1"/>
  <c r="K4149" i="7"/>
  <c r="L4149" i="7" s="1"/>
  <c r="K4148" i="7"/>
  <c r="L4148" i="7" s="1"/>
  <c r="C4148" i="7"/>
  <c r="B4148" i="7"/>
  <c r="B4122" i="7"/>
  <c r="C4122" i="7"/>
  <c r="K4122" i="7"/>
  <c r="L4122" i="7" s="1"/>
  <c r="N834" i="6" l="1"/>
  <c r="N836" i="6"/>
  <c r="O4211" i="1"/>
  <c r="O4212" i="1"/>
  <c r="O4213" i="1"/>
  <c r="O4214" i="1"/>
  <c r="O4215" i="1"/>
  <c r="S4211" i="1"/>
  <c r="S4212" i="1"/>
  <c r="S4213" i="1"/>
  <c r="S4214" i="1"/>
  <c r="S4215" i="1"/>
  <c r="S4209" i="1"/>
  <c r="S4210" i="1"/>
  <c r="F4209" i="1"/>
  <c r="F4210" i="1"/>
  <c r="F4211" i="1"/>
  <c r="F4212" i="1"/>
  <c r="F4213" i="1"/>
  <c r="F4214" i="1"/>
  <c r="F4215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S4186" i="1" l="1"/>
  <c r="S4187" i="1"/>
  <c r="S4188" i="1"/>
  <c r="S4189" i="1"/>
  <c r="S4190" i="1"/>
  <c r="S4191" i="1"/>
  <c r="O4186" i="1"/>
  <c r="O4187" i="1"/>
  <c r="O4188" i="1"/>
  <c r="O4189" i="1"/>
  <c r="O4190" i="1"/>
  <c r="O4191" i="1"/>
  <c r="F4186" i="1"/>
  <c r="F4187" i="1"/>
  <c r="F4188" i="1"/>
  <c r="F4189" i="1"/>
  <c r="F4190" i="1"/>
  <c r="F4191" i="1"/>
  <c r="F4192" i="1"/>
  <c r="F4193" i="1"/>
  <c r="F4194" i="1"/>
  <c r="F4195" i="1"/>
  <c r="N833" i="6"/>
  <c r="N832" i="6"/>
  <c r="O4165" i="1" l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N829" i="6"/>
  <c r="N830" i="6"/>
  <c r="N831" i="6"/>
  <c r="N827" i="6" l="1"/>
  <c r="N826" i="6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N824" i="6"/>
  <c r="S4101" i="1" l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5" i="1" l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7" i="1" l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1" i="1" l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N810" i="6" l="1"/>
  <c r="N809" i="6"/>
  <c r="N807" i="6"/>
  <c r="N806" i="6"/>
  <c r="I805" i="6"/>
  <c r="I804" i="6"/>
  <c r="N804" i="6"/>
  <c r="N803" i="6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6" i="1" l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N779" i="6"/>
  <c r="N780" i="6"/>
  <c r="N781" i="6"/>
  <c r="N778" i="6"/>
  <c r="S3949" i="1"/>
  <c r="O3949" i="1"/>
  <c r="F3949" i="1"/>
  <c r="S3950" i="1" l="1"/>
  <c r="S3951" i="1"/>
  <c r="S3952" i="1"/>
  <c r="S3953" i="1"/>
  <c r="S3954" i="1"/>
  <c r="S3955" i="1"/>
  <c r="S3956" i="1"/>
  <c r="S3957" i="1"/>
  <c r="S3958" i="1"/>
  <c r="S3959" i="1"/>
  <c r="O3950" i="1"/>
  <c r="O3951" i="1"/>
  <c r="O3952" i="1"/>
  <c r="O3953" i="1"/>
  <c r="O3954" i="1"/>
  <c r="O3955" i="1"/>
  <c r="O3956" i="1"/>
  <c r="O3957" i="1"/>
  <c r="O3958" i="1"/>
  <c r="O3959" i="1"/>
  <c r="F3950" i="1"/>
  <c r="F3951" i="1"/>
  <c r="F3952" i="1"/>
  <c r="F3953" i="1"/>
  <c r="F3954" i="1"/>
  <c r="F3955" i="1"/>
  <c r="F3956" i="1"/>
  <c r="F3957" i="1"/>
  <c r="F3958" i="1"/>
  <c r="F3959" i="1"/>
  <c r="S3948" i="1"/>
  <c r="O3948" i="1"/>
  <c r="F3948" i="1"/>
  <c r="N776" i="6"/>
  <c r="N775" i="6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N773" i="6" l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N770" i="6"/>
  <c r="N768" i="6"/>
  <c r="N769" i="6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N767" i="6"/>
  <c r="I766" i="6"/>
  <c r="I765" i="6" l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N758" i="6"/>
  <c r="N762" i="6"/>
  <c r="N763" i="6"/>
  <c r="N764" i="6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N755" i="6" l="1"/>
  <c r="N757" i="6"/>
  <c r="K3704" i="7"/>
  <c r="L3704" i="7" s="1"/>
  <c r="B3704" i="7"/>
  <c r="C3704" i="7"/>
  <c r="S3809" i="1" l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N753" i="6"/>
  <c r="F3738" i="1"/>
  <c r="O3738" i="1"/>
  <c r="S3738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N746" i="6"/>
  <c r="N747" i="6"/>
  <c r="N748" i="6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N742" i="6" l="1"/>
  <c r="N740" i="6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N736" i="6"/>
  <c r="N737" i="6"/>
  <c r="N738" i="6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9" i="1"/>
  <c r="S3740" i="1"/>
  <c r="S3741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9" i="1"/>
  <c r="O3740" i="1"/>
  <c r="O3741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9" i="1"/>
  <c r="F3740" i="1"/>
  <c r="F3741" i="1"/>
  <c r="S3698" i="1" l="1"/>
  <c r="S3699" i="1"/>
  <c r="S3700" i="1"/>
  <c r="S3701" i="1"/>
  <c r="S3702" i="1"/>
  <c r="S3708" i="1"/>
  <c r="S3703" i="1"/>
  <c r="S3704" i="1"/>
  <c r="S3705" i="1"/>
  <c r="S3706" i="1"/>
  <c r="S3707" i="1"/>
  <c r="S3709" i="1"/>
  <c r="S3710" i="1"/>
  <c r="S3711" i="1"/>
  <c r="S3712" i="1"/>
  <c r="S3713" i="1"/>
  <c r="O3698" i="1"/>
  <c r="O3699" i="1"/>
  <c r="O3700" i="1"/>
  <c r="O3701" i="1"/>
  <c r="O3702" i="1"/>
  <c r="O3708" i="1"/>
  <c r="O3703" i="1"/>
  <c r="O3704" i="1"/>
  <c r="O3705" i="1"/>
  <c r="O3706" i="1"/>
  <c r="O3707" i="1"/>
  <c r="O3709" i="1"/>
  <c r="O3710" i="1"/>
  <c r="O3711" i="1"/>
  <c r="O3712" i="1"/>
  <c r="O3713" i="1"/>
  <c r="F3698" i="1"/>
  <c r="F3699" i="1"/>
  <c r="F3700" i="1"/>
  <c r="F3701" i="1"/>
  <c r="F3702" i="1"/>
  <c r="F3708" i="1"/>
  <c r="F3703" i="1"/>
  <c r="F3704" i="1"/>
  <c r="F3705" i="1"/>
  <c r="F3706" i="1"/>
  <c r="F3707" i="1"/>
  <c r="F3709" i="1"/>
  <c r="F3710" i="1"/>
  <c r="F3711" i="1"/>
  <c r="F3712" i="1"/>
  <c r="F3713" i="1"/>
  <c r="B679" i="6" l="1"/>
  <c r="C679" i="6"/>
  <c r="N679" i="6"/>
  <c r="S3692" i="1"/>
  <c r="S3693" i="1"/>
  <c r="S3694" i="1"/>
  <c r="S3695" i="1"/>
  <c r="S3696" i="1"/>
  <c r="S3697" i="1"/>
  <c r="O3692" i="1"/>
  <c r="O3693" i="1"/>
  <c r="O3694" i="1"/>
  <c r="O3695" i="1"/>
  <c r="O3696" i="1"/>
  <c r="O3697" i="1"/>
  <c r="F3692" i="1"/>
  <c r="F3693" i="1"/>
  <c r="F3694" i="1"/>
  <c r="F3695" i="1"/>
  <c r="F3696" i="1"/>
  <c r="F3697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N729" i="6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N726" i="6" l="1"/>
  <c r="N725" i="6" l="1"/>
  <c r="N724" i="6"/>
  <c r="N723" i="6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5" i="1" l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N710" i="6" l="1"/>
  <c r="N709" i="6"/>
  <c r="N708" i="6" l="1"/>
  <c r="S3585" i="1" l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B3391" i="7"/>
  <c r="C3391" i="7"/>
  <c r="K3391" i="7"/>
  <c r="L3391" i="7" s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N699" i="6"/>
  <c r="N700" i="6"/>
  <c r="B697" i="6" l="1"/>
  <c r="C697" i="6"/>
  <c r="N694" i="6"/>
  <c r="K3375" i="7"/>
  <c r="L3375" i="7" s="1"/>
  <c r="O3267" i="1" l="1"/>
  <c r="S3267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N693" i="6" l="1"/>
  <c r="N689" i="6" l="1"/>
  <c r="N690" i="6"/>
  <c r="N691" i="6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N639" i="6" l="1"/>
  <c r="C639" i="6"/>
  <c r="B639" i="6"/>
  <c r="N687" i="6"/>
  <c r="N686" i="6"/>
  <c r="N685" i="6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N683" i="6" l="1"/>
  <c r="K2" i="11"/>
  <c r="L2" i="11" s="1"/>
  <c r="K3" i="11"/>
  <c r="L3" i="11" s="1"/>
  <c r="K4" i="11"/>
  <c r="L4" i="11" s="1"/>
  <c r="K5" i="11"/>
  <c r="L5" i="11" s="1"/>
  <c r="K6" i="11"/>
  <c r="L6" i="11" s="1"/>
  <c r="K7" i="11"/>
  <c r="L7" i="11" s="1"/>
  <c r="K8" i="11"/>
  <c r="L8" i="11" s="1"/>
  <c r="K9" i="11"/>
  <c r="L9" i="11" s="1"/>
  <c r="K10" i="11"/>
  <c r="L10" i="11" s="1"/>
  <c r="K11" i="11"/>
  <c r="L11" i="11" s="1"/>
  <c r="K12" i="11"/>
  <c r="L12" i="11" s="1"/>
  <c r="K13" i="11"/>
  <c r="L13" i="11" s="1"/>
  <c r="K14" i="11"/>
  <c r="L14" i="11" s="1"/>
  <c r="K15" i="11"/>
  <c r="L15" i="11" s="1"/>
  <c r="K16" i="11"/>
  <c r="L16" i="11" s="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2" i="1" l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7" i="7" l="1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S3441" i="1" l="1"/>
  <c r="S3442" i="1"/>
  <c r="S3443" i="1"/>
  <c r="S3444" i="1"/>
  <c r="S3445" i="1"/>
  <c r="S3446" i="1"/>
  <c r="S3447" i="1"/>
  <c r="S3448" i="1"/>
  <c r="S3449" i="1"/>
  <c r="S3450" i="1"/>
  <c r="S3451" i="1"/>
  <c r="S3452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N675" i="6"/>
  <c r="N674" i="6"/>
  <c r="S3342" i="1" l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K3181" i="7" l="1"/>
  <c r="S3421" i="1" l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N673" i="6"/>
  <c r="N672" i="6"/>
  <c r="N671" i="6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N669" i="6"/>
  <c r="N670" i="6"/>
  <c r="S3289" i="1"/>
  <c r="O3289" i="1"/>
  <c r="F3289" i="1"/>
  <c r="S3288" i="1"/>
  <c r="O3288" i="1"/>
  <c r="F3288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51" i="7"/>
  <c r="L4151" i="7" s="1"/>
  <c r="K4152" i="7"/>
  <c r="L4152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L4165" i="7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71" i="1"/>
  <c r="B667" i="6" l="1"/>
  <c r="C667" i="6"/>
  <c r="I667" i="6"/>
  <c r="N667" i="6"/>
  <c r="B668" i="6"/>
  <c r="C668" i="6"/>
  <c r="B669" i="6"/>
  <c r="C669" i="6"/>
  <c r="B670" i="6"/>
  <c r="C670" i="6"/>
  <c r="S3251" i="1" l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8" i="1"/>
  <c r="S3269" i="1"/>
  <c r="S327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8" i="1"/>
  <c r="O3269" i="1"/>
  <c r="O327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N666" i="6"/>
  <c r="N665" i="6"/>
  <c r="N664" i="6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N663" i="6"/>
  <c r="N662" i="6" l="1"/>
  <c r="S3200" i="1"/>
  <c r="S3201" i="1"/>
  <c r="S3202" i="1"/>
  <c r="S3203" i="1"/>
  <c r="S3204" i="1"/>
  <c r="O3200" i="1"/>
  <c r="O3201" i="1"/>
  <c r="O3202" i="1"/>
  <c r="O3203" i="1"/>
  <c r="O3204" i="1"/>
  <c r="N659" i="6"/>
  <c r="N660" i="6"/>
  <c r="N661" i="6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N658" i="6" l="1"/>
  <c r="N657" i="6"/>
  <c r="N656" i="6" l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N655" i="6" l="1"/>
  <c r="N654" i="6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N652" i="6"/>
  <c r="N653" i="6"/>
  <c r="N651" i="6" l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N650" i="6"/>
  <c r="N649" i="6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N611" i="6"/>
  <c r="C611" i="6"/>
  <c r="B611" i="6"/>
  <c r="N596" i="6"/>
  <c r="B596" i="6"/>
  <c r="N607" i="6"/>
  <c r="O2866" i="1"/>
  <c r="S2866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1" i="1"/>
  <c r="O3051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N644" i="6"/>
  <c r="K2762" i="7"/>
  <c r="L2762" i="7" s="1"/>
  <c r="K2778" i="7"/>
  <c r="L2778" i="7" s="1"/>
  <c r="K2801" i="7"/>
  <c r="L2801" i="7" s="1"/>
  <c r="K2745" i="7"/>
  <c r="L2745" i="7" s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N642" i="6" l="1"/>
  <c r="N636" i="6" l="1"/>
  <c r="N637" i="6"/>
  <c r="N640" i="6"/>
  <c r="S3002" i="1" l="1"/>
  <c r="S3003" i="1"/>
  <c r="O3002" i="1"/>
  <c r="O3003" i="1"/>
  <c r="S3001" i="1"/>
  <c r="O3001" i="1"/>
  <c r="N634" i="6" l="1"/>
  <c r="N635" i="6"/>
  <c r="N633" i="6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N631" i="6"/>
  <c r="N629" i="6" l="1"/>
  <c r="S2961" i="1" l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N625" i="6"/>
  <c r="N621" i="6" l="1"/>
  <c r="N620" i="6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N615" i="6" l="1"/>
  <c r="N616" i="6"/>
  <c r="N614" i="6" l="1"/>
  <c r="N612" i="6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N609" i="6" l="1"/>
  <c r="N610" i="6"/>
  <c r="N608" i="6"/>
  <c r="N606" i="6"/>
  <c r="S2874" i="1" l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N600" i="6" l="1"/>
  <c r="N595" i="6" l="1"/>
  <c r="N594" i="6"/>
  <c r="S2873" i="1"/>
  <c r="O287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8" i="1"/>
  <c r="S2869" i="1"/>
  <c r="S2870" i="1"/>
  <c r="S2871" i="1"/>
  <c r="S2872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8" i="1"/>
  <c r="O2869" i="1"/>
  <c r="O2870" i="1"/>
  <c r="O2871" i="1"/>
  <c r="O2872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9" i="7"/>
  <c r="C4149" i="7"/>
  <c r="B4150" i="7"/>
  <c r="C4150" i="7"/>
  <c r="B4151" i="7"/>
  <c r="C4151" i="7"/>
  <c r="B4152" i="7"/>
  <c r="C4152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8" i="10" l="1"/>
  <c r="H31" i="10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D4" i="10" l="1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13" i="10" l="1"/>
  <c r="I11" i="10"/>
  <c r="I4" i="10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s="1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G32" i="3" l="1"/>
  <c r="G33" i="3" s="1"/>
  <c r="G34" i="3" s="1"/>
  <c r="G35" i="3" s="1"/>
  <c r="G36" i="3" s="1"/>
  <c r="G26" i="3"/>
  <c r="G27" i="3" s="1"/>
  <c r="G28" i="3" s="1"/>
  <c r="G29" i="3" s="1"/>
  <c r="G30" i="3" s="1"/>
  <c r="G21" i="3"/>
  <c r="G22" i="3" s="1"/>
  <c r="G23" i="3" s="1"/>
  <c r="G16" i="3"/>
  <c r="G17" i="3" s="1"/>
  <c r="G18" i="3" s="1"/>
  <c r="G19" i="3" s="1"/>
  <c r="G12" i="3"/>
  <c r="G13" i="3" s="1"/>
  <c r="G14" i="3" s="1"/>
  <c r="G9" i="3"/>
  <c r="G10" i="3" s="1"/>
  <c r="G5" i="3" a="1"/>
  <c r="G7" i="3" s="1"/>
  <c r="S3" i="1"/>
  <c r="S1" i="1" l="1"/>
  <c r="G5" i="3"/>
  <c r="G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<sst xmlns="http://schemas.openxmlformats.org/spreadsheetml/2006/main" count="86100" uniqueCount="8098">
  <si>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</si>
  <si>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</si>
  <si>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</si>
  <si>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</si>
  <si>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</si>
  <si>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</si>
  <si>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</si>
  <si>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</si>
  <si>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</si>
  <si>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</si>
  <si>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</si>
  <si>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</si>
  <si>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</si>
  <si>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</si>
  <si>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</si>
  <si>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</si>
  <si>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</si>
  <si>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</si>
  <si>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</si>
  <si>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</si>
  <si>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</si>
  <si>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</si>
  <si>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</si>
  <si>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</si>
  <si>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</si>
  <si>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</si>
  <si>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</si>
  <si>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</si>
  <si>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</si>
  <si>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</si>
  <si>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</si>
  <si>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</si>
  <si>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</si>
  <si>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</si>
  <si>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</si>
  <si>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</si>
  <si>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</si>
  <si>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</si>
  <si>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</si>
  <si>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</si>
  <si>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</si>
  <si>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</si>
  <si>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</si>
  <si>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</si>
  <si>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</si>
  <si>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</si>
  <si>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</si>
  <si>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</si>
  <si>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</si>
  <si>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</si>
  <si>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</si>
  <si>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</si>
  <si>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</si>
  <si>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</si>
  <si>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</si>
  <si>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</si>
  <si>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</si>
  <si>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</si>
  <si>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</si>
  <si>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</si>
  <si>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</si>
  <si>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</si>
  <si>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</si>
  <si>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</si>
  <si>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</si>
  <si>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</si>
  <si>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</si>
  <si>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</si>
  <si>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</si>
  <si>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</si>
  <si>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</si>
  <si>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</si>
  <si>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</si>
  <si>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</si>
  <si>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</si>
  <si>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</si>
  <si>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</si>
  <si>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</si>
  <si>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</si>
  <si>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</si>
  <si>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</si>
  <si>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</si>
  <si>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</si>
  <si>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</si>
  <si>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</si>
  <si>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</si>
  <si>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</si>
  <si>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</si>
  <si>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</si>
  <si>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</si>
  <si>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</si>
  <si>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</si>
  <si>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</si>
  <si>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</si>
  <si>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</si>
  <si>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</si>
  <si>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</si>
  <si>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</si>
  <si>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</si>
  <si>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</si>
  <si>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</si>
  <si>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</si>
  <si>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</si>
  <si>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</si>
  <si>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</si>
  <si>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</si>
  <si>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</si>
  <si>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</si>
  <si>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</si>
  <si>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</si>
  <si>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</si>
  <si>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</si>
  <si>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</si>
  <si>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</si>
  <si>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</si>
  <si>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</si>
  <si>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</si>
  <si>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</si>
  <si>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</si>
  <si>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</si>
  <si>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</si>
  <si>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</si>
  <si>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</si>
  <si>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</si>
  <si>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</si>
  <si>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</si>
  <si>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</si>
  <si>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</si>
  <si>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</si>
  <si>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</si>
  <si>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</si>
  <si>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</si>
  <si>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</si>
  <si>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</si>
  <si>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</si>
  <si>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</si>
  <si>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</si>
  <si>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</si>
  <si>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</si>
  <si>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</si>
  <si>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</si>
  <si>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</si>
  <si>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</si>
  <si>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</si>
  <si>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</si>
  <si>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</si>
  <si>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</si>
  <si>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</si>
  <si>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</si>
  <si>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</si>
  <si>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</si>
  <si>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</si>
  <si>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</si>
  <si>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</si>
  <si>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</si>
  <si>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</si>
  <si>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</si>
  <si>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</si>
  <si>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</si>
  <si>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</si>
  <si>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</si>
  <si>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</si>
  <si>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</si>
  <si>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</si>
  <si>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</si>
  <si>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</si>
  <si>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</si>
  <si>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</si>
  <si>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</si>
  <si>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</si>
  <si>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</si>
  <si>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</si>
  <si>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</si>
  <si>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</si>
  <si>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</si>
  <si>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</si>
  <si>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</si>
  <si>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</si>
  <si>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</si>
  <si>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</si>
  <si>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</si>
  <si>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</si>
  <si>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</si>
  <si>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</si>
  <si>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</si>
  <si>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</si>
  <si>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</si>
  <si>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</si>
  <si>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</si>
  <si>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</si>
  <si>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</si>
  <si>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</si>
  <si>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</si>
  <si>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</si>
  <si>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</si>
  <si>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</si>
  <si>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</si>
  <si>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</si>
  <si>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</si>
  <si>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</si>
  <si>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</si>
  <si>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</si>
  <si>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</si>
  <si>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</si>
  <si>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</si>
  <si>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</si>
  <si>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</si>
  <si>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</si>
  <si>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</si>
  <si>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</si>
  <si>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</si>
  <si>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</si>
  <si>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</si>
  <si>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</si>
  <si>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</si>
  <si>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</si>
  <si>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</si>
  <si>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</si>
  <si>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</si>
  <si>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</si>
  <si>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</si>
  <si>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</si>
  <si>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</si>
  <si>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</si>
  <si>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</si>
  <si>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</si>
  <si>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</si>
  <si>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</si>
  <si>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</si>
  <si>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</si>
  <si>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</si>
  <si>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</si>
  <si>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</si>
  <si>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</si>
  <si>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</si>
  <si>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</si>
  <si>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</si>
  <si>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</si>
  <si>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</si>
  <si>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</si>
  <si>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</si>
  <si>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</si>
  <si>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</si>
  <si>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</si>
  <si>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</si>
  <si>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</si>
  <si>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</si>
  <si>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</si>
  <si>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</si>
  <si>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</si>
  <si>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</si>
  <si>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</si>
  <si>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</si>
  <si>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</si>
  <si>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</si>
  <si>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</si>
  <si>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</si>
  <si>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</si>
  <si>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</si>
  <si>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</si>
  <si>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</si>
  <si>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</si>
  <si>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</si>
  <si>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</si>
  <si>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</si>
  <si>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</si>
  <si>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</si>
  <si>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</si>
  <si>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</si>
  <si>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</si>
  <si>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</si>
  <si>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</si>
  <si>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</si>
  <si>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</si>
  <si>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</si>
  <si>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</si>
  <si>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</si>
  <si>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</si>
  <si>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</si>
  <si>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</si>
  <si>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</si>
  <si>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</si>
  <si>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</si>
  <si>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</si>
  <si>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</si>
  <si>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</si>
  <si>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</si>
  <si>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</si>
  <si>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</si>
  <si>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</si>
  <si>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</si>
  <si>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</si>
  <si>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</si>
  <si>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</si>
  <si>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</si>
  <si>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</si>
  <si>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</si>
  <si>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</si>
  <si>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</si>
  <si>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</si>
  <si>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</si>
  <si>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</si>
  <si>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</si>
  <si>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</si>
  <si>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</si>
  <si>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</si>
  <si>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</si>
  <si>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</si>
  <si>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</si>
  <si>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</si>
  <si>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</si>
  <si>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</si>
  <si>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</si>
  <si>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</si>
  <si>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</si>
  <si>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</si>
  <si>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</si>
  <si>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</si>
  <si>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</si>
  <si>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</si>
  <si>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</si>
  <si>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</si>
  <si>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</si>
  <si>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</si>
  <si>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</si>
  <si>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</si>
  <si>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</si>
  <si>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</si>
  <si>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</si>
  <si>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</si>
  <si>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</si>
  <si>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</si>
  <si>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</si>
  <si>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</si>
  <si>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</si>
  <si>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</si>
  <si>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</si>
  <si>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</si>
  <si>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</si>
  <si>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</si>
  <si>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</si>
  <si>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</si>
  <si>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</si>
  <si>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</si>
  <si>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</si>
  <si>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</si>
  <si>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</si>
  <si>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</si>
  <si>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</si>
  <si>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</si>
  <si>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</si>
  <si>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</si>
  <si>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</si>
  <si>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</si>
  <si>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</si>
  <si>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</si>
  <si>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</si>
  <si>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</si>
  <si>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</si>
  <si>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</si>
  <si>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</si>
  <si>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</si>
  <si>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</si>
  <si>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</si>
  <si>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</si>
  <si>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</si>
  <si>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</si>
  <si>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</si>
  <si>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</si>
  <si>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</si>
  <si>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</si>
  <si>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</si>
  <si>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</si>
  <si>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</si>
  <si>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</si>
  <si>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</si>
  <si>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</si>
  <si>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</si>
  <si>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</si>
  <si>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</si>
  <si>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</si>
  <si>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</si>
  <si>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</si>
  <si>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</si>
  <si>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</si>
  <si>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</si>
  <si>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</si>
  <si>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</si>
  <si>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</si>
  <si>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</si>
  <si>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</si>
  <si>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</si>
  <si>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</si>
  <si>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</si>
  <si>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</si>
  <si>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</si>
  <si>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</si>
  <si>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</si>
  <si>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</si>
  <si>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</si>
  <si>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</si>
  <si>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</si>
  <si>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</si>
  <si>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</si>
  <si>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</si>
  <si>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</si>
  <si>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</si>
  <si>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</si>
  <si>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</si>
  <si>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</si>
  <si>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</si>
  <si>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</si>
  <si>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</si>
  <si>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</si>
  <si>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</si>
  <si>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</si>
  <si>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</si>
  <si>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</si>
  <si>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</si>
  <si>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</si>
  <si>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</si>
  <si>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</si>
  <si>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</si>
  <si>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</si>
  <si>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</si>
  <si>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</si>
  <si>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</si>
  <si>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</si>
  <si>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</si>
  <si>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</si>
  <si>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</si>
  <si>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</si>
  <si>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</si>
  <si>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</si>
  <si>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</si>
  <si>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</si>
  <si>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</si>
  <si>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</si>
  <si>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</si>
  <si>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</si>
  <si>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</si>
  <si>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</si>
  <si>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</si>
  <si>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</si>
  <si>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</si>
  <si>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</si>
  <si>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</si>
  <si>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</si>
  <si>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</si>
  <si>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</si>
  <si>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</si>
  <si>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</si>
  <si>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</si>
  <si>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</si>
  <si>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</si>
  <si>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</si>
  <si>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</si>
  <si>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</si>
  <si>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</si>
  <si>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</si>
  <si>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</si>
  <si>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</si>
  <si>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</si>
  <si>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</si>
  <si>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</si>
  <si>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</si>
  <si>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</si>
  <si>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</si>
  <si>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</si>
  <si>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</si>
  <si>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</si>
  <si>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</si>
  <si>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</si>
  <si>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</si>
  <si>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</si>
  <si>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</si>
  <si>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</si>
  <si>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</si>
  <si>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</si>
  <si>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</si>
  <si>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</si>
  <si>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</si>
  <si>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</si>
  <si>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</si>
  <si>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</si>
  <si>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</si>
  <si>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</si>
  <si>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</si>
  <si>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</si>
  <si>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</si>
  <si>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</si>
  <si>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</si>
  <si>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</si>
  <si>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</si>
  <si>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</si>
  <si>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</si>
  <si>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</si>
  <si>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</si>
  <si>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</si>
  <si>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</si>
  <si>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</si>
  <si>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</si>
  <si>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</si>
  <si>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</si>
  <si>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</si>
  <si>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</si>
  <si>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</si>
  <si>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</si>
  <si>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</si>
  <si>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</si>
  <si>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</si>
  <si>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</si>
  <si>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</si>
  <si>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</si>
  <si>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</si>
  <si>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</si>
  <si>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</si>
  <si>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</si>
  <si>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</si>
  <si>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</si>
  <si>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</si>
  <si>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</si>
  <si>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</si>
  <si>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</si>
  <si>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</si>
  <si>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</si>
  <si>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</si>
  <si>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</si>
  <si>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</si>
  <si>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</si>
  <si>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</si>
  <si>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</si>
  <si>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</si>
  <si>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</si>
  <si>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</si>
  <si>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</si>
  <si>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</si>
  <si>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</si>
  <si>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</si>
  <si>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</si>
  <si>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</si>
  <si>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</si>
  <si>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</si>
  <si>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</si>
  <si>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</si>
  <si>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</si>
  <si>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</si>
  <si>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</si>
  <si>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</si>
  <si>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</si>
  <si>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</si>
  <si>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</si>
  <si>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</si>
  <si>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</si>
  <si>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</si>
  <si>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</si>
  <si>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</si>
  <si>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</si>
  <si>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</si>
  <si>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</si>
  <si>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</si>
  <si>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</si>
  <si>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</si>
  <si>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</si>
  <si>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</si>
  <si>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</si>
  <si>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</si>
  <si>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</si>
  <si>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</si>
  <si>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</si>
  <si>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</si>
  <si>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</si>
  <si>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</si>
  <si>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</si>
  <si>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</si>
  <si>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</si>
  <si>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</si>
  <si>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</si>
  <si>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</si>
  <si>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</si>
  <si>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</si>
  <si>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</si>
  <si>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</si>
  <si>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</si>
  <si>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</si>
  <si>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</si>
  <si>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</si>
  <si>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</si>
  <si>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</si>
  <si>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</si>
  <si>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</si>
  <si>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</si>
  <si>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</si>
  <si>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</si>
  <si>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</si>
  <si>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</si>
  <si>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</si>
  <si>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</si>
  <si>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</si>
  <si>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</si>
  <si>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</si>
  <si>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</si>
  <si>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</si>
  <si>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</si>
  <si>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</si>
  <si>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</si>
  <si>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</si>
  <si>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</si>
  <si>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</si>
  <si>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</si>
  <si>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</si>
  <si>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</si>
  <si>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</si>
  <si>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</si>
  <si>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</si>
  <si>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</si>
  <si>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</si>
  <si>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</si>
  <si>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</si>
  <si>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</si>
  <si>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</si>
  <si>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</si>
  <si>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</si>
  <si>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</si>
  <si>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</si>
  <si>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</si>
  <si>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</si>
  <si>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</si>
  <si>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</si>
  <si>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</si>
  <si>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</si>
  <si>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</si>
  <si>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</si>
  <si>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</si>
  <si>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</si>
  <si>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</si>
  <si>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</si>
  <si>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</si>
  <si>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</si>
  <si>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</si>
  <si>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</si>
  <si>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</si>
  <si>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</si>
  <si>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</si>
  <si>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</si>
  <si>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</si>
  <si>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</si>
  <si>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</si>
  <si>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</si>
  <si>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</si>
  <si>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</si>
  <si>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</si>
  <si>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</si>
  <si>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</si>
  <si>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</si>
  <si>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</si>
  <si>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</si>
  <si>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</si>
  <si>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</si>
  <si>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</si>
  <si>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</si>
  <si>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</si>
  <si>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</si>
  <si>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</si>
  <si>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</si>
  <si>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</si>
  <si>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</si>
  <si>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</si>
  <si>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</si>
  <si>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</si>
  <si>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</si>
  <si>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</si>
  <si>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</si>
  <si>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</si>
  <si>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</si>
  <si>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</si>
  <si>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</si>
  <si>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</si>
  <si>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</si>
  <si>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</si>
  <si>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</si>
  <si>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</si>
  <si>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</si>
  <si>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</si>
  <si>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</si>
  <si>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</si>
  <si>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</si>
  <si>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</si>
  <si>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</si>
  <si>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</si>
  <si>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</si>
  <si>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</si>
  <si>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</si>
  <si>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</si>
  <si>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</si>
  <si>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</si>
  <si>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</si>
  <si>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</si>
  <si>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</si>
  <si>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</si>
  <si>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</si>
  <si>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</si>
  <si>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</si>
  <si>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</si>
  <si>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</si>
  <si>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</si>
  <si>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</si>
  <si>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</si>
  <si>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</si>
  <si>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</si>
  <si>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</si>
  <si>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</si>
  <si>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</si>
  <si>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</si>
  <si>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</si>
  <si>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</si>
  <si>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</si>
  <si>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</si>
  <si>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</si>
  <si>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</si>
  <si>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</si>
  <si>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</si>
  <si>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</si>
  <si>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</si>
  <si>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</si>
  <si>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</si>
  <si>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</si>
  <si>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</si>
  <si>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</si>
  <si>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</si>
  <si>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</si>
  <si>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</si>
  <si>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</si>
  <si>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</si>
  <si>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</si>
  <si>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</si>
  <si>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</si>
  <si>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</si>
  <si>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</si>
  <si>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</si>
  <si>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</si>
  <si>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</si>
  <si>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</si>
  <si>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</si>
  <si>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</si>
  <si>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</si>
  <si>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</si>
  <si>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</si>
  <si>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</si>
  <si>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</si>
  <si>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</si>
  <si>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</si>
  <si>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</si>
  <si>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</si>
  <si>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</si>
  <si>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</si>
  <si>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</si>
  <si>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</si>
  <si>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</si>
  <si>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</si>
  <si>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</si>
  <si>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</si>
  <si>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</si>
  <si>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</si>
  <si>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</si>
  <si>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</si>
  <si>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</si>
  <si>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</si>
  <si>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</si>
  <si>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</si>
  <si>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</si>
  <si>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</si>
  <si>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</si>
  <si>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</si>
  <si>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</si>
  <si>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</si>
  <si>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</si>
  <si>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</si>
  <si>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</si>
  <si>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</si>
  <si>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</si>
  <si>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</si>
  <si>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</si>
  <si>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</si>
  <si>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</si>
  <si>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</si>
  <si>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</si>
  <si>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</si>
  <si>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</si>
  <si>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</si>
  <si>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</si>
  <si>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</si>
  <si>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</si>
  <si>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</si>
  <si>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</si>
  <si>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</si>
  <si>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</si>
  <si>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</si>
  <si>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</si>
  <si>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</si>
  <si>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</si>
  <si>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</si>
  <si>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</si>
  <si>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</si>
  <si>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</si>
  <si>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</si>
  <si>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</si>
  <si>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</si>
  <si>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</si>
  <si>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</si>
  <si>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</si>
  <si>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</si>
  <si>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</si>
  <si>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</si>
  <si>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</si>
  <si>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</si>
  <si>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</si>
  <si>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</si>
  <si>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</si>
  <si>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</si>
  <si>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</si>
  <si>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</si>
  <si>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</si>
  <si>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</si>
  <si>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</si>
  <si>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</si>
  <si>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</si>
  <si>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</si>
  <si>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</si>
  <si>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</si>
  <si>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</si>
  <si>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</si>
  <si>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</si>
  <si>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</si>
  <si>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</si>
  <si>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</si>
  <si>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</si>
  <si>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</si>
  <si>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</si>
  <si>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</si>
  <si>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</si>
  <si>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</si>
  <si>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</si>
  <si>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</si>
  <si>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</si>
  <si>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</si>
  <si>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</si>
  <si>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</si>
  <si>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</si>
  <si>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</si>
  <si>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</si>
  <si>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</si>
  <si>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</si>
  <si>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</si>
  <si>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</si>
  <si>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</si>
  <si>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</si>
  <si>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</si>
  <si>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</si>
  <si>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</si>
  <si>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</si>
  <si>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</si>
  <si>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</si>
  <si>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</si>
  <si>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</si>
  <si>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</si>
  <si>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</si>
  <si>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</si>
  <si>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</si>
  <si>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</si>
  <si>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</si>
  <si>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</si>
  <si>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</si>
  <si>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</si>
  <si>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</si>
  <si>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</si>
  <si>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</si>
  <si>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</si>
  <si>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</si>
  <si>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</si>
  <si>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</si>
  <si>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</si>
  <si>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</si>
  <si>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</si>
  <si>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</si>
  <si>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</si>
  <si>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</si>
  <si>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</si>
  <si>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</si>
  <si>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</si>
  <si>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</si>
  <si>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</si>
  <si>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</si>
  <si>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</si>
  <si>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</si>
  <si>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</si>
  <si>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</si>
  <si>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</si>
  <si>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</si>
  <si>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</si>
  <si>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</si>
  <si>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</si>
  <si>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</si>
  <si>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</si>
  <si>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</si>
  <si>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</si>
  <si>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</si>
  <si>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</si>
  <si>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</si>
  <si>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</si>
  <si>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</si>
  <si>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</si>
  <si>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</si>
  <si>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</si>
  <si>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</si>
  <si>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</si>
  <si>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</si>
  <si>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</si>
  <si>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</si>
  <si>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</si>
  <si>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</si>
  <si>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</si>
  <si>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</si>
  <si>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</si>
  <si>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</si>
  <si>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</si>
  <si>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</si>
  <si>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</si>
  <si>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</si>
  <si>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</si>
  <si>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</si>
  <si>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</si>
  <si>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</si>
  <si>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</si>
  <si>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</si>
  <si>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</si>
  <si>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</si>
  <si>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</si>
  <si>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</si>
  <si>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</si>
  <si>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</si>
  <si>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</si>
  <si>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</si>
  <si>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</si>
  <si>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</si>
  <si>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</si>
  <si>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</si>
  <si>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</si>
  <si>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</si>
  <si>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</si>
  <si>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</si>
  <si>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</si>
  <si>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</si>
  <si>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</si>
  <si>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</si>
  <si>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</si>
  <si>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</si>
  <si>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</si>
  <si>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</si>
  <si>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</si>
  <si>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</si>
  <si>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</si>
  <si>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</si>
  <si>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</si>
  <si>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</si>
  <si>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</si>
  <si>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</si>
  <si>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</si>
  <si>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</si>
  <si>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</si>
  <si>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</si>
  <si>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</si>
  <si>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</si>
  <si>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</si>
  <si>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</si>
  <si>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</si>
  <si>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</si>
  <si>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</si>
  <si>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</si>
  <si>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</si>
  <si>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</si>
  <si>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</si>
  <si>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</si>
  <si>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</si>
  <si>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</si>
  <si>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</si>
  <si>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</si>
  <si>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</si>
  <si>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</si>
  <si>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</si>
  <si>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</si>
  <si>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</si>
  <si>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</si>
  <si>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</si>
  <si>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</si>
  <si>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</si>
  <si>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</si>
  <si>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</si>
  <si>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</si>
  <si>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</si>
  <si>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</si>
  <si>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</si>
  <si>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</si>
  <si>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</si>
  <si>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</si>
  <si>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</si>
  <si>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</si>
  <si>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</si>
  <si>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</si>
  <si>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</si>
  <si>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</si>
  <si>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</si>
  <si>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</si>
  <si>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</si>
  <si>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</si>
  <si>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</si>
  <si>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</si>
  <si>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</si>
  <si>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</si>
  <si>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</si>
  <si>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</si>
  <si>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</si>
  <si>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</si>
  <si>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</si>
  <si>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</si>
  <si>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</si>
  <si>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</si>
  <si>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</si>
  <si>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</si>
  <si>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</si>
  <si>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</si>
  <si>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</si>
  <si>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</si>
  <si>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</si>
  <si>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</si>
  <si>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</si>
  <si>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</si>
  <si>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</si>
  <si>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</si>
  <si>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</si>
  <si>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</si>
  <si>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</si>
  <si>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</si>
  <si>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</si>
  <si>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</si>
  <si>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</si>
  <si>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</si>
  <si>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</si>
  <si>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</si>
  <si>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</si>
  <si>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</si>
  <si>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</si>
  <si>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</si>
  <si>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</si>
  <si>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</si>
  <si>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</si>
  <si>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</si>
  <si>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</si>
  <si>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</si>
  <si>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</si>
  <si>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</si>
  <si>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</si>
  <si>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</si>
  <si>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</si>
  <si>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</si>
  <si>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</si>
  <si>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</si>
  <si>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</si>
  <si>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</si>
  <si>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</si>
  <si>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</si>
  <si>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</si>
  <si>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</si>
  <si>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</si>
  <si>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</si>
  <si>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</si>
  <si>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</si>
  <si>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</si>
  <si>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</si>
  <si>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</si>
  <si>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</si>
  <si>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</si>
  <si>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</si>
  <si>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</si>
  <si>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</si>
  <si>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</si>
  <si>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</si>
  <si>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</si>
  <si>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</si>
  <si>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</si>
  <si>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</si>
  <si>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</si>
  <si>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</si>
  <si>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</si>
  <si>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</si>
  <si>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</si>
  <si>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</si>
  <si>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</si>
  <si>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</si>
  <si>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</si>
  <si>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</si>
  <si>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</si>
  <si>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</si>
  <si>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</si>
  <si>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</si>
  <si>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</si>
  <si>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</si>
  <si>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</si>
  <si>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</si>
  <si>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</si>
  <si>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</si>
  <si>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</si>
  <si>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</si>
  <si>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</si>
  <si>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</si>
  <si>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</si>
  <si>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</si>
  <si>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</si>
  <si>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</si>
  <si>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</si>
  <si>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</si>
  <si>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</si>
  <si>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</si>
  <si>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</si>
  <si>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</si>
  <si>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</si>
  <si>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</si>
  <si>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</si>
  <si>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</si>
  <si>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</si>
  <si>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</si>
  <si>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</si>
  <si>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</si>
  <si>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</si>
  <si>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</si>
  <si>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</si>
  <si>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</si>
  <si>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</si>
  <si>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</si>
  <si>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</si>
  <si>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</si>
  <si>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</si>
  <si>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</si>
  <si>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</si>
  <si>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</si>
  <si>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</si>
  <si>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</si>
  <si>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</si>
  <si>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</si>
  <si>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</si>
  <si>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</si>
  <si>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</si>
  <si>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</si>
  <si>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</si>
  <si>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</si>
  <si>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</si>
  <si>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</si>
  <si>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</si>
  <si>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</si>
  <si>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</si>
  <si>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</si>
  <si>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</si>
  <si>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</si>
  <si>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</si>
  <si>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</si>
  <si>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</si>
  <si>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</si>
  <si>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</si>
  <si>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</si>
  <si>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</si>
  <si>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</si>
  <si>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</si>
  <si>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</si>
  <si>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</si>
  <si>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</si>
  <si>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</si>
  <si>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</si>
  <si>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</si>
  <si>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</si>
  <si>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</si>
  <si>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</si>
  <si>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</si>
  <si>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</si>
  <si>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</si>
  <si>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</si>
  <si>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</si>
  <si>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</si>
  <si>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</si>
  <si>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</si>
  <si>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</si>
  <si>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</si>
  <si>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</si>
  <si>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</si>
  <si>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</si>
  <si>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</si>
  <si>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</si>
  <si>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</si>
  <si>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</si>
  <si>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</si>
  <si>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</si>
  <si>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</si>
  <si>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</si>
  <si>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</si>
  <si>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</si>
  <si>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</si>
  <si>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</si>
  <si>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</si>
  <si>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</si>
  <si>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</si>
  <si>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</si>
  <si>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</si>
  <si>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</si>
  <si>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</si>
  <si>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</si>
  <si>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</si>
  <si>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</si>
  <si>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</si>
  <si>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</si>
  <si>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</si>
  <si>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</si>
  <si>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</si>
  <si>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</si>
  <si>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</si>
  <si>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</si>
  <si>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</si>
  <si>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</si>
  <si>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</si>
  <si>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</si>
  <si>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</si>
  <si>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</si>
  <si>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</si>
  <si>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</si>
  <si>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</si>
  <si>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</si>
  <si>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</si>
  <si>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</si>
  <si>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</si>
  <si>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</si>
  <si>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</si>
  <si>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</si>
  <si>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</si>
  <si>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</si>
  <si>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</si>
  <si>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</si>
  <si>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</si>
  <si>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</si>
  <si>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</si>
  <si>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</si>
  <si>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</si>
  <si>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</si>
  <si>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</si>
  <si>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</si>
  <si>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</si>
  <si>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</si>
  <si>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</si>
  <si>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</si>
  <si>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</si>
  <si>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</si>
  <si>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</si>
  <si>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</si>
  <si>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</si>
  <si>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</si>
  <si>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</si>
  <si>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</si>
  <si>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</si>
  <si>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</si>
  <si>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</si>
  <si>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</si>
  <si>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</si>
  <si>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</si>
  <si>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</si>
  <si>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</si>
  <si>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</si>
  <si>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</si>
  <si>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</si>
  <si>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</si>
  <si>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</si>
  <si>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</si>
  <si>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</si>
  <si>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</si>
  <si>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</si>
  <si>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</si>
  <si>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</si>
  <si>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</si>
  <si>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</si>
  <si>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</si>
  <si>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</si>
  <si>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</si>
  <si>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</si>
  <si>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</si>
  <si>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</si>
  <si>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</si>
  <si>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</si>
  <si>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</si>
  <si>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</si>
  <si>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</si>
  <si>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</si>
  <si>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</si>
  <si>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</si>
  <si>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</si>
  <si>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</si>
  <si>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</si>
  <si>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</si>
  <si>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</si>
  <si>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</si>
  <si>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</si>
  <si>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</si>
  <si>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</si>
  <si>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</si>
  <si>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</si>
  <si>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</si>
  <si>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</si>
  <si>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</si>
  <si>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</si>
  <si>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</si>
  <si>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</si>
  <si>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</si>
  <si>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</si>
  <si>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</si>
  <si>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</si>
  <si>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</si>
  <si>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</si>
  <si>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</si>
  <si>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</si>
  <si>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</si>
  <si>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</si>
  <si>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</si>
  <si>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</si>
  <si>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</si>
  <si>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</si>
  <si>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</si>
  <si>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</si>
  <si>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</si>
  <si>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</si>
  <si>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</si>
  <si>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</si>
  <si>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</si>
  <si>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</si>
  <si>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</si>
  <si>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</si>
  <si>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</si>
  <si>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</si>
  <si>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</si>
  <si>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</si>
  <si>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</si>
  <si>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</si>
  <si>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</si>
  <si>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</si>
  <si>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</si>
  <si>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</si>
  <si>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</si>
  <si>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</si>
  <si>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</si>
  <si>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</si>
  <si>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</si>
  <si>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</si>
  <si>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</si>
  <si>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</si>
  <si>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</si>
  <si>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</si>
  <si>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</si>
  <si>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</si>
  <si>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</si>
  <si>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</si>
  <si>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</si>
  <si>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</si>
  <si>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</si>
  <si>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</si>
  <si>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</si>
  <si>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</si>
  <si>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</si>
  <si>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</si>
  <si>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</si>
  <si>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</si>
  <si>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</si>
  <si>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</si>
  <si>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</si>
  <si>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</si>
  <si>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</si>
  <si>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</si>
  <si>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</si>
  <si>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</si>
  <si>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</si>
  <si>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</si>
  <si>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</si>
  <si>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</si>
  <si>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</si>
  <si>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</si>
  <si>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</si>
  <si>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</si>
  <si>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</si>
  <si>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</si>
  <si>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</si>
  <si>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</si>
  <si>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</si>
  <si>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</si>
  <si>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</si>
  <si>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</si>
  <si>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</si>
  <si>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</si>
  <si>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</si>
  <si>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</si>
  <si>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</si>
  <si>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</si>
  <si>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</si>
  <si>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</si>
  <si>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</si>
  <si>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</si>
  <si>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</si>
  <si>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</si>
  <si>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</si>
  <si>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</si>
  <si>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</si>
  <si>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</si>
  <si>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</si>
  <si>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</si>
  <si>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</si>
  <si>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</si>
  <si>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</si>
  <si>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</si>
  <si>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</si>
  <si>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</si>
  <si>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</si>
  <si>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</si>
  <si>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</si>
  <si>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</si>
  <si>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</si>
  <si>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</si>
  <si>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</si>
  <si>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</si>
  <si>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</si>
  <si>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</si>
  <si>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</si>
  <si>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</si>
  <si>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</si>
  <si>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</si>
  <si>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</si>
  <si>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</si>
  <si>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</si>
  <si>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</si>
  <si>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</si>
  <si>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</si>
  <si>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</si>
  <si>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</si>
  <si>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</si>
  <si>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</si>
  <si>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</si>
  <si>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</si>
  <si>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</si>
  <si>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</si>
  <si>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</si>
  <si>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</si>
  <si>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</si>
  <si>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</si>
  <si>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</si>
  <si>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</si>
  <si>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</si>
  <si>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</si>
  <si>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</si>
  <si>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</si>
  <si>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</si>
  <si>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</si>
  <si>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</si>
  <si>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</si>
  <si>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</si>
  <si>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</si>
  <si>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</si>
  <si>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</si>
  <si>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</si>
  <si>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</si>
  <si>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</si>
  <si>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</si>
  <si>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</si>
  <si>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</si>
  <si>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</si>
  <si>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</si>
  <si>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</si>
  <si>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</si>
  <si>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</si>
  <si>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</si>
  <si>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</si>
  <si>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</si>
  <si>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</si>
  <si>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</si>
  <si>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</si>
  <si>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</si>
  <si>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</si>
  <si>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</si>
  <si>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</si>
  <si>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</si>
  <si>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</si>
  <si>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</si>
  <si>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</si>
  <si>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</si>
  <si>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</si>
  <si>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</si>
  <si>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</si>
  <si>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</si>
  <si>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</si>
  <si>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</si>
  <si>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</si>
  <si>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</si>
  <si>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</si>
  <si>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</si>
  <si>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</si>
  <si>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</si>
  <si>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</si>
  <si>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</si>
  <si>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</si>
  <si>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</si>
  <si>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</si>
  <si>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</si>
  <si>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</si>
  <si>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</si>
  <si>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</si>
  <si>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</si>
  <si>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</si>
  <si>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</si>
  <si>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</si>
  <si>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</si>
  <si>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</si>
  <si>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</si>
  <si>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</si>
  <si>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</si>
  <si>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</si>
  <si>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</si>
  <si>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</si>
  <si>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</si>
  <si>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</si>
  <si>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</si>
  <si>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</si>
  <si>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</si>
  <si>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</si>
  <si>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</si>
  <si>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</si>
  <si>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</si>
  <si>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</si>
  <si>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</si>
  <si>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</si>
  <si>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</si>
  <si>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</si>
  <si>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</si>
  <si>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</si>
  <si>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</si>
  <si>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</si>
  <si>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</si>
  <si>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</si>
  <si>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</si>
  <si>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</si>
  <si>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</si>
  <si>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</si>
  <si>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</si>
  <si>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</si>
  <si>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</si>
  <si>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</si>
  <si>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</si>
  <si>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</si>
  <si>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</si>
  <si>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</si>
  <si>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</si>
  <si>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</si>
  <si>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</si>
  <si>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</si>
  <si>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</si>
  <si>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</si>
  <si>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</si>
  <si>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</si>
  <si>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</si>
  <si>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</si>
  <si>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</si>
  <si>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</si>
  <si>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</si>
  <si>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</si>
  <si>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</si>
  <si>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</si>
  <si>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</si>
  <si>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</si>
  <si>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</si>
  <si>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</si>
  <si>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</si>
  <si>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</si>
  <si>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</si>
  <si>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</si>
  <si>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</si>
  <si>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</si>
  <si>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</si>
  <si>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</si>
  <si>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</si>
  <si>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</si>
  <si>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</si>
  <si>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</si>
  <si>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</si>
  <si>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</si>
  <si>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</si>
  <si>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</si>
  <si>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</si>
  <si>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</si>
  <si>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</si>
  <si>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</si>
  <si>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</si>
  <si>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</si>
  <si>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</si>
  <si>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</si>
  <si>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</si>
  <si>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</si>
  <si>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</si>
  <si>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</si>
  <si>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</si>
  <si>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</si>
  <si>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</si>
  <si>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</si>
  <si>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</si>
  <si>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</si>
  <si>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</si>
  <si>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</si>
  <si>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</si>
  <si>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</si>
  <si>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</si>
  <si>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</si>
  <si>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</si>
  <si>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</si>
  <si>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</si>
  <si>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</si>
  <si>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</si>
  <si>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</si>
  <si>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</si>
  <si>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</si>
  <si>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</si>
  <si>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</si>
  <si>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</si>
  <si>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</si>
  <si>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</si>
  <si>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</si>
  <si>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</si>
  <si>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</si>
  <si>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</si>
  <si>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</si>
  <si>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</si>
  <si>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</si>
  <si>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</si>
  <si>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</si>
  <si>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</si>
  <si>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</si>
  <si>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</si>
  <si>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</si>
  <si>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</si>
  <si>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</si>
  <si>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</si>
  <si>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</si>
  <si>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</si>
  <si>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</si>
  <si>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</si>
  <si>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</si>
  <si>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</si>
  <si>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</si>
  <si>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</si>
  <si>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</si>
  <si>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</si>
  <si>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</si>
  <si>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</si>
  <si>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</si>
  <si>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</si>
  <si>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</si>
  <si>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</si>
  <si>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</si>
  <si>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</si>
  <si>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</si>
  <si>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</si>
  <si>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</si>
  <si>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</si>
  <si>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</si>
  <si>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</si>
  <si>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</si>
  <si>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</si>
  <si>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</si>
  <si>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</si>
  <si>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</si>
  <si>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</si>
  <si>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</si>
  <si>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</si>
  <si>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</si>
  <si>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</si>
  <si>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</si>
  <si>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</si>
  <si>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</si>
  <si>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</si>
  <si>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</si>
  <si>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</si>
  <si>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</si>
  <si>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</si>
  <si>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</si>
  <si>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</si>
  <si>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</si>
  <si>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</si>
  <si>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</si>
  <si>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</si>
  <si>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</si>
  <si>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</si>
  <si>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</si>
  <si>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</si>
  <si>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</si>
  <si>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</si>
  <si>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</si>
  <si>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</si>
  <si>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</si>
  <si>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</si>
  <si>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</si>
  <si>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</si>
  <si>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</si>
  <si>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</si>
  <si>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</si>
  <si>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</si>
  <si>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</si>
  <si>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</si>
  <si>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</si>
  <si>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</si>
  <si>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</si>
  <si>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</si>
  <si>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</si>
  <si>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</si>
  <si>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</si>
  <si>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</si>
  <si>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</si>
  <si>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</si>
  <si>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</si>
  <si>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</si>
  <si>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</si>
  <si>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</si>
  <si>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</si>
  <si>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</si>
  <si>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</si>
  <si>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</si>
  <si>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</si>
  <si>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</si>
  <si>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</si>
  <si>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</si>
  <si>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</si>
  <si>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</si>
  <si>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</si>
  <si>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</si>
  <si>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</si>
  <si>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</si>
  <si>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</si>
  <si>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</si>
  <si>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</si>
  <si>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</si>
  <si>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</si>
  <si>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</si>
  <si>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</si>
  <si>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</si>
  <si>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</si>
  <si>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</si>
  <si>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</si>
  <si>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</si>
  <si>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</si>
  <si>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</si>
  <si>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</si>
  <si>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</si>
  <si>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</si>
  <si>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</si>
  <si>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</si>
  <si>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</si>
  <si>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</si>
  <si>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</si>
  <si>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</si>
  <si>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</si>
  <si>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</si>
  <si>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</si>
  <si>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</si>
  <si>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</si>
  <si>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</si>
  <si>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</si>
  <si>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</si>
  <si>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</si>
  <si>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</si>
  <si>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</si>
  <si>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</si>
  <si>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</si>
  <si>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</si>
  <si>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</si>
  <si>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</si>
  <si>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</si>
  <si>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</si>
  <si>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</si>
  <si>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</si>
  <si>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</si>
  <si>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</si>
  <si>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</si>
  <si>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</si>
  <si>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</si>
  <si>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</si>
  <si>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</si>
  <si>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</si>
  <si>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</si>
  <si>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</si>
  <si>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</si>
  <si>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</si>
  <si>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</si>
  <si>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</si>
  <si>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</si>
  <si>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</si>
  <si>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</si>
  <si>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</si>
  <si>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</si>
  <si>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</si>
  <si>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</si>
  <si>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</si>
  <si>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</si>
  <si>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</si>
  <si>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</si>
  <si>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</si>
  <si>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</si>
  <si>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</si>
  <si>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</si>
  <si>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</si>
  <si>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</si>
  <si>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</si>
  <si>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</si>
  <si>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</si>
  <si>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</si>
  <si>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</si>
  <si>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</si>
  <si>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</si>
  <si>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</si>
  <si>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</si>
  <si>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</si>
  <si>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</si>
  <si>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</si>
  <si>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</si>
  <si>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</si>
  <si>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</si>
  <si>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</si>
  <si>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</si>
  <si>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</si>
  <si>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</si>
  <si>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</si>
  <si>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</si>
  <si>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</si>
  <si>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</si>
  <si>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</si>
  <si>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</si>
  <si>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</si>
  <si>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</si>
  <si>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</si>
  <si>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</si>
  <si>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</si>
  <si>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</si>
  <si>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</si>
  <si>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</si>
  <si>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</si>
  <si>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</si>
  <si>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</si>
  <si>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</si>
  <si>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</si>
  <si>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</si>
  <si>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</si>
  <si>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</si>
  <si>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</si>
  <si>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</si>
  <si>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</si>
  <si>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</si>
  <si>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</si>
  <si>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</si>
  <si>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</si>
  <si>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</si>
  <si>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</si>
  <si>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</si>
  <si>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</si>
  <si>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</si>
  <si>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</si>
  <si>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</si>
  <si>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</si>
  <si>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</si>
  <si>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</si>
  <si>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</si>
  <si>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</si>
  <si>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</si>
  <si>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</si>
  <si>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</si>
  <si>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</si>
  <si>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</si>
  <si>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</si>
  <si>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</si>
  <si>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</si>
  <si>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</si>
  <si>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</si>
  <si>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</si>
  <si>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</si>
  <si>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</si>
  <si>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</si>
  <si>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</si>
  <si>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</si>
  <si>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</si>
  <si>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</si>
  <si>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</si>
  <si>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</si>
  <si>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</si>
  <si>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</si>
  <si>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</si>
  <si>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</si>
  <si>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</si>
  <si>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</si>
  <si>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</si>
  <si>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</si>
  <si>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</si>
  <si>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</si>
  <si>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</si>
  <si>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</si>
  <si>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</si>
  <si>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</si>
  <si>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</si>
  <si>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</si>
  <si>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</si>
  <si>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</si>
  <si>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</si>
  <si>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</si>
  <si>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</si>
  <si>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</si>
  <si>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</si>
  <si>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</si>
  <si>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</si>
  <si>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</si>
  <si>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</si>
  <si>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</si>
  <si>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</si>
  <si>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</si>
  <si>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</si>
  <si>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</si>
  <si>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</si>
  <si>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</si>
  <si>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</si>
  <si>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</si>
  <si>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</si>
  <si>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</si>
  <si>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</si>
  <si>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</si>
  <si>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</si>
  <si>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</si>
  <si>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</si>
  <si>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</si>
  <si>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</si>
  <si>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</si>
  <si>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</si>
  <si>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</si>
  <si>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</si>
  <si>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</si>
  <si>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</si>
  <si>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</si>
  <si>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</si>
  <si>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</si>
  <si>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</si>
  <si>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</si>
  <si>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</si>
  <si>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</si>
  <si>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</si>
  <si>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</si>
  <si>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</si>
  <si>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</si>
  <si>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</si>
  <si>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</si>
  <si>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</si>
  <si>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</si>
  <si>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</si>
  <si>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</si>
  <si>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</si>
  <si>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</si>
  <si>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</si>
  <si>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</si>
  <si>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</si>
  <si>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</si>
  <si>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</si>
  <si>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</si>
  <si>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</si>
  <si>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</si>
  <si>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</si>
  <si>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</si>
  <si>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</si>
  <si>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</si>
  <si>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</si>
  <si>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</si>
  <si>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</si>
  <si>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</si>
  <si>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</si>
  <si>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</si>
  <si>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</si>
  <si>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</si>
  <si>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</si>
  <si>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</si>
  <si>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</si>
  <si>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</si>
  <si>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</si>
  <si>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</si>
  <si>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</si>
  <si>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</si>
  <si>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</si>
  <si>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</si>
  <si>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</si>
  <si>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</si>
  <si>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</si>
  <si>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</si>
  <si>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</si>
  <si>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</si>
  <si>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</si>
  <si>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</si>
  <si>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</si>
  <si>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</si>
  <si>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</si>
  <si>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</si>
  <si>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</si>
  <si>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</si>
  <si>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</si>
  <si>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</si>
  <si>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</si>
  <si>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</si>
  <si>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</si>
  <si>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</si>
  <si>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</si>
  <si>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</si>
  <si>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</si>
  <si>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</si>
  <si>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</si>
  <si>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</si>
  <si>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</si>
  <si>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</si>
  <si>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</si>
  <si>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</si>
  <si>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</si>
  <si>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</si>
  <si>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</si>
  <si>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</si>
  <si>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</si>
  <si>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</si>
  <si>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</si>
  <si>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</si>
  <si>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</si>
  <si>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</si>
  <si>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</si>
  <si>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</si>
  <si>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</si>
  <si>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</si>
  <si>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</si>
  <si>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</si>
  <si>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</si>
  <si>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</si>
  <si>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</si>
  <si>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</si>
  <si>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</si>
  <si>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</si>
  <si>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</si>
  <si>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</si>
  <si>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</si>
  <si>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</si>
  <si>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</si>
  <si>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</si>
  <si>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</si>
  <si>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</si>
  <si>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</si>
  <si>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</si>
  <si>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</si>
  <si>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</si>
  <si>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</si>
  <si>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</si>
  <si>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</si>
  <si>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</si>
  <si>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</si>
  <si>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</si>
  <si>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</si>
  <si>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</si>
  <si>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</si>
  <si>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</si>
  <si>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</si>
  <si>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</si>
  <si>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</si>
  <si>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</si>
  <si>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</si>
  <si>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</si>
  <si>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</si>
  <si>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</si>
  <si>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</si>
  <si>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</si>
  <si>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</si>
  <si>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</si>
  <si>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</si>
  <si>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</si>
  <si>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</si>
  <si>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</si>
  <si>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</si>
  <si>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</si>
  <si>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</si>
  <si>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</si>
  <si>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</si>
  <si>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</si>
  <si>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</si>
  <si>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</si>
  <si>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</si>
  <si>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</si>
  <si>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</si>
  <si>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</si>
  <si>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</si>
  <si>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</si>
  <si>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</si>
  <si>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</si>
  <si>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</si>
  <si>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</si>
  <si>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</si>
  <si>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</si>
  <si>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</si>
  <si>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</si>
  <si>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</si>
  <si>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</si>
  <si>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</si>
  <si>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</si>
  <si>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</si>
  <si>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</si>
  <si>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</si>
  <si>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</si>
  <si>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</si>
  <si>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</si>
  <si>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</si>
  <si>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</si>
  <si>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</si>
  <si>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</si>
  <si>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</si>
  <si>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</si>
  <si>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</si>
  <si>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</si>
  <si>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</si>
  <si>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</si>
  <si>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</si>
  <si>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</si>
  <si>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</si>
  <si>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</si>
  <si>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</si>
  <si>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</si>
  <si>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</si>
  <si>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</si>
  <si>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</si>
  <si>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</si>
  <si>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</si>
  <si>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</si>
  <si>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</si>
  <si>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</si>
  <si>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</si>
  <si>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</si>
  <si>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</si>
  <si>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</si>
  <si>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</si>
  <si>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</si>
  <si>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</si>
  <si>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</si>
  <si>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</si>
  <si>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</si>
  <si>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</si>
  <si>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</si>
  <si>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</si>
  <si>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</si>
  <si>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</si>
  <si>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</si>
  <si>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</si>
  <si>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</si>
  <si>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</si>
  <si>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</si>
  <si>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</si>
  <si>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</si>
  <si>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</si>
  <si>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</si>
  <si>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</si>
  <si>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</si>
  <si>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</si>
  <si>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</si>
  <si>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</si>
  <si>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</si>
  <si>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</si>
  <si>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</si>
  <si>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</si>
  <si>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</si>
  <si>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</si>
  <si>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</si>
  <si>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</si>
  <si>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</si>
  <si>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</si>
  <si>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</si>
  <si>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</si>
  <si>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</si>
  <si>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</si>
  <si>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</si>
  <si>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</si>
  <si>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</si>
  <si>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</si>
  <si>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</si>
  <si>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</si>
  <si>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</si>
  <si>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</si>
  <si>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</si>
  <si>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</si>
  <si>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</si>
  <si>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</si>
  <si>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</si>
  <si>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</si>
  <si>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</si>
  <si>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</si>
  <si>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</si>
  <si>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</si>
  <si>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</si>
  <si>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</si>
  <si>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</si>
  <si>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</si>
  <si>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</si>
  <si>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</si>
  <si>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</si>
  <si>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</si>
  <si>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</si>
  <si>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</si>
  <si>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</si>
  <si>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</si>
  <si>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</si>
  <si>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</si>
  <si>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</si>
  <si>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</si>
  <si>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</si>
  <si>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</si>
  <si>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</si>
  <si>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</si>
  <si>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</si>
  <si>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</si>
  <si>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</si>
  <si>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</si>
  <si>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</si>
  <si>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</si>
  <si>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</si>
  <si>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</si>
  <si>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</si>
  <si>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</si>
  <si>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</si>
  <si>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</si>
  <si>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</si>
  <si>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</si>
  <si>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</si>
  <si>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</si>
  <si>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</si>
  <si>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</si>
  <si>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</si>
  <si>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</si>
  <si>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</si>
  <si>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</si>
  <si>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</si>
  <si>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</si>
  <si>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</si>
  <si>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</si>
  <si>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</si>
  <si>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</si>
  <si>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</si>
  <si>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</si>
  <si>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</si>
  <si>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</si>
  <si>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</si>
  <si>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</si>
  <si>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</si>
  <si>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</si>
  <si>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</si>
  <si>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</si>
  <si>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</si>
  <si>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</si>
  <si>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</si>
  <si>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</si>
  <si>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</si>
  <si>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</si>
  <si>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</si>
  <si>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</si>
  <si>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</si>
  <si>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</si>
  <si>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</si>
  <si>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</si>
  <si>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</si>
  <si>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</si>
  <si>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</si>
  <si>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</si>
  <si>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</si>
  <si>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</si>
  <si>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</si>
  <si>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</si>
  <si>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</si>
  <si>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</si>
  <si>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</si>
  <si>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</si>
  <si>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</si>
  <si>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</si>
  <si>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</si>
  <si>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</si>
  <si>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</si>
  <si>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</si>
  <si>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</si>
  <si>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</si>
  <si>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</si>
  <si>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</si>
  <si>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</si>
  <si>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</si>
  <si>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</si>
  <si>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</si>
  <si>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</si>
  <si>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</si>
  <si>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</si>
  <si>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</si>
  <si>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</si>
  <si>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</si>
  <si>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</si>
  <si>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</si>
  <si>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</si>
  <si>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</si>
  <si>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</si>
  <si>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</si>
  <si>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</si>
  <si>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</si>
  <si>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</si>
  <si>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</si>
  <si>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</si>
  <si>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</si>
  <si>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</si>
  <si>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</si>
  <si>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</si>
  <si>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</si>
  <si>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</si>
  <si>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</si>
  <si>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</si>
  <si>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</si>
  <si>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</si>
  <si>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</si>
  <si>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</si>
  <si>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</si>
  <si>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</si>
  <si>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</si>
  <si>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</si>
  <si>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</si>
  <si>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</si>
  <si>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</si>
  <si>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</si>
  <si>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</si>
  <si>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</si>
  <si>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</si>
  <si>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</si>
  <si>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</si>
  <si>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</si>
  <si>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</si>
  <si>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</si>
  <si>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</si>
  <si>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</si>
  <si>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</si>
  <si>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</si>
  <si>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</si>
  <si>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</si>
  <si>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</si>
  <si>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</si>
  <si>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</si>
  <si>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</si>
  <si>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</si>
  <si>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</si>
  <si>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</si>
  <si>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</si>
  <si>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</si>
  <si>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</si>
  <si>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</si>
  <si>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</si>
  <si>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</si>
  <si>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</si>
  <si>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</si>
  <si>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</si>
  <si>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</si>
  <si>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</si>
  <si>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</si>
  <si>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</si>
  <si>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</si>
  <si>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</si>
  <si>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</si>
  <si>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</si>
  <si>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</si>
  <si>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</si>
  <si>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</si>
  <si>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</si>
  <si>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</si>
  <si>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</si>
  <si>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</si>
  <si>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</si>
  <si>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</si>
  <si>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</si>
  <si>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</si>
  <si>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</si>
  <si>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</si>
  <si>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</si>
  <si>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</si>
  <si>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</si>
  <si>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</si>
  <si>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</si>
  <si>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</si>
  <si>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</si>
  <si>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</si>
  <si>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</si>
  <si>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</si>
  <si>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</si>
  <si>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</si>
  <si>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</si>
  <si>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</si>
  <si>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</si>
  <si>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</si>
  <si>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</si>
  <si>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</si>
  <si>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</si>
  <si>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</si>
  <si>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</si>
  <si>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</si>
  <si>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</si>
  <si>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</si>
  <si>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</si>
  <si>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</si>
  <si>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</si>
  <si>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</si>
  <si>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</si>
  <si>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</si>
  <si>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</si>
  <si>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</si>
  <si>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</si>
  <si>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</si>
  <si>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</si>
  <si>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</si>
  <si>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</si>
  <si>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</si>
  <si>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</si>
  <si>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</si>
  <si>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</si>
  <si>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</si>
  <si>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</si>
  <si>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</si>
  <si>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</si>
  <si>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</si>
  <si>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</si>
  <si>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</si>
  <si>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</si>
  <si>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</si>
  <si>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</si>
  <si>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</si>
  <si>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</si>
  <si>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</si>
  <si>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</si>
  <si>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</si>
  <si>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</si>
  <si>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</si>
  <si>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</si>
  <si>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</si>
  <si>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</si>
  <si>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</si>
  <si>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</si>
  <si>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</si>
  <si>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</si>
  <si>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</si>
  <si>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</si>
  <si>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</si>
  <si>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</si>
  <si>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</si>
  <si>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</si>
  <si>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</si>
  <si>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</si>
  <si>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</si>
  <si>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</si>
  <si>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</si>
  <si>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</si>
  <si>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</si>
  <si>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</si>
  <si>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</si>
  <si>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</si>
  <si>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</si>
  <si>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</si>
  <si>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</si>
  <si>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</si>
  <si>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</si>
  <si>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</si>
  <si>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</si>
  <si>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</si>
  <si>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</si>
  <si>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</si>
  <si>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</si>
  <si>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</si>
  <si>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</si>
  <si>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</si>
  <si>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</si>
  <si>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</si>
  <si>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</si>
  <si>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</si>
  <si>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</si>
  <si>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</si>
  <si>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</si>
  <si>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</si>
  <si>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</si>
  <si>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</si>
  <si>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</si>
  <si>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</si>
  <si>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</si>
  <si>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</si>
  <si>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</si>
  <si>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</si>
  <si>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</si>
  <si>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</si>
  <si>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</si>
  <si>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</si>
  <si>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</si>
  <si>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</si>
  <si>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</si>
  <si>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</si>
  <si>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</si>
  <si>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</si>
  <si>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</si>
  <si>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</si>
  <si>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</si>
  <si>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</si>
  <si>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</si>
  <si>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</si>
  <si>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</si>
  <si>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</si>
  <si>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</si>
  <si>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</si>
  <si>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</si>
  <si>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</si>
  <si>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</si>
  <si>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</si>
  <si>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</si>
  <si>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</si>
  <si>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</si>
  <si>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</si>
  <si>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</si>
  <si>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</si>
  <si>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</si>
  <si>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</si>
  <si>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</si>
  <si>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</si>
  <si>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</si>
  <si>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</si>
  <si>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</si>
  <si>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</si>
  <si>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</si>
  <si>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</si>
  <si>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</si>
  <si>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</si>
  <si>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</si>
  <si>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</si>
  <si>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</si>
  <si>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</si>
  <si>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</si>
  <si>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</si>
  <si>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</si>
  <si>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</si>
  <si>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</si>
  <si>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</si>
  <si>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</si>
  <si>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</si>
  <si>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</si>
  <si>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</si>
  <si>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</si>
  <si>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</si>
  <si>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</si>
  <si>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</si>
  <si>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</si>
  <si>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</si>
  <si>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</si>
  <si>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</si>
  <si>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</si>
  <si>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</si>
  <si>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</si>
  <si>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</si>
  <si>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</si>
  <si>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</si>
  <si>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</si>
  <si>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</si>
  <si>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</si>
  <si>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</si>
  <si>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</si>
  <si>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</si>
  <si>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</si>
  <si>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</si>
  <si>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</si>
  <si>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</si>
  <si>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</si>
  <si>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</si>
  <si>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</si>
  <si>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</si>
  <si>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</si>
  <si>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</si>
  <si>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</si>
  <si>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</si>
  <si>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</si>
  <si>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</si>
  <si>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</si>
  <si>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</si>
  <si>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</si>
  <si>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</si>
  <si>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</si>
  <si>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</si>
  <si>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</si>
  <si>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</si>
  <si>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</si>
  <si>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</si>
  <si>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</si>
  <si>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</si>
  <si>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</si>
  <si>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</si>
  <si>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</si>
  <si>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</si>
  <si>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</si>
  <si>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</si>
  <si>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</si>
  <si>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</si>
  <si>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</si>
  <si>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</si>
  <si>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</si>
  <si>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</si>
  <si>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</si>
  <si>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</si>
  <si>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</si>
  <si>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</si>
  <si>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</si>
  <si>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</si>
  <si>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</si>
  <si>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</si>
  <si>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</si>
  <si>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</si>
  <si>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</si>
  <si>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</si>
  <si>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</si>
  <si>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</si>
  <si>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</si>
  <si>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</si>
  <si>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</si>
  <si>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</si>
  <si>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</si>
  <si>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</si>
  <si>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</si>
  <si>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</si>
  <si>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</si>
  <si>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</si>
  <si>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</si>
  <si>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</si>
  <si>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</si>
  <si>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</si>
  <si>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</si>
  <si>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</si>
  <si>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</si>
  <si>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</si>
  <si>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</si>
  <si>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</si>
  <si>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</si>
  <si>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</si>
  <si>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</si>
  <si>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</si>
  <si>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</si>
  <si>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</si>
  <si>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</si>
  <si>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</si>
  <si>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</si>
  <si>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</si>
  <si>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</si>
  <si>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</si>
  <si>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</si>
  <si>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</si>
  <si>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</si>
  <si>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</si>
  <si>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</si>
  <si>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</si>
  <si>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</si>
  <si>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</si>
  <si>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</si>
  <si>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</si>
  <si>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</si>
  <si>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</si>
  <si>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</si>
  <si>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</si>
  <si>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</si>
  <si>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</si>
  <si>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</si>
  <si>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</si>
  <si>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</si>
  <si>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</si>
  <si>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</si>
  <si>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</si>
  <si>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</si>
  <si>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</si>
  <si>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</si>
  <si>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</si>
  <si>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</si>
  <si>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</si>
  <si>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</si>
  <si>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</si>
  <si>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</si>
  <si>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</si>
  <si>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</si>
  <si>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</si>
  <si>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</si>
  <si>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</si>
  <si>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</si>
  <si>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</si>
  <si>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</si>
  <si>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</si>
  <si>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</si>
  <si>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</si>
  <si>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</si>
  <si>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</si>
  <si>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</si>
  <si>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</si>
  <si>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</si>
  <si>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</si>
  <si>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</si>
  <si>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</si>
  <si>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</si>
  <si>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</si>
  <si>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</si>
  <si>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</si>
  <si>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</si>
  <si>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</si>
  <si>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</si>
  <si>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</si>
  <si>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</si>
  <si>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</si>
  <si>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</si>
  <si>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</si>
  <si>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</si>
  <si>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</si>
  <si>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</si>
  <si>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</si>
  <si>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</si>
  <si>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</si>
  <si>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</si>
  <si>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</si>
  <si>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</si>
  <si>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</si>
  <si>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</si>
  <si>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</si>
  <si>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</si>
  <si>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</si>
  <si>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</si>
  <si>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</si>
  <si>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</si>
  <si>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</si>
  <si>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</si>
  <si>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</si>
  <si>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</si>
  <si>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</si>
  <si>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</si>
  <si>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</si>
  <si>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</si>
  <si>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</si>
  <si>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</si>
  <si>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</si>
  <si>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</si>
  <si>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</si>
  <si>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</si>
  <si>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</si>
  <si>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</si>
  <si>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</si>
  <si>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</si>
  <si>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</si>
  <si>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</si>
  <si>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</si>
  <si>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</si>
  <si>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</si>
  <si>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</si>
  <si>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</si>
  <si>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</si>
  <si>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</si>
  <si>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</si>
  <si>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</si>
  <si>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</si>
  <si>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</si>
  <si>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</si>
  <si>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</si>
  <si>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</si>
  <si>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</si>
  <si>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</si>
  <si>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</si>
  <si>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</si>
  <si>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</si>
  <si>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</si>
  <si>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</si>
  <si>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</si>
  <si>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</si>
  <si>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</si>
  <si>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</si>
  <si>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</si>
  <si>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</si>
  <si>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</si>
  <si>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</si>
  <si>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</si>
  <si>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</si>
  <si>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</si>
  <si>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</si>
  <si>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</si>
  <si>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</si>
  <si>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</si>
  <si>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</si>
  <si>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</si>
  <si>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</si>
  <si>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</si>
  <si>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</si>
  <si>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</si>
  <si>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</si>
  <si>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</si>
  <si>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</si>
  <si>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</si>
  <si>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</si>
  <si>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</si>
  <si>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</si>
  <si>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</si>
  <si>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</si>
  <si>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</si>
  <si>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</si>
  <si>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</si>
  <si>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</si>
  <si>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</si>
  <si>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</si>
  <si>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</si>
  <si>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</si>
  <si>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</si>
  <si>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</si>
  <si>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</si>
  <si>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</si>
  <si>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</si>
  <si>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</si>
  <si>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</si>
  <si>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</si>
  <si>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</si>
  <si>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</si>
  <si>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</si>
  <si>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</si>
  <si>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</si>
  <si>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</si>
  <si>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</si>
  <si>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</si>
  <si>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</si>
  <si>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</si>
  <si>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</si>
  <si>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</si>
  <si>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</si>
  <si>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</si>
  <si>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</si>
  <si>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</si>
  <si>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</si>
  <si>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</si>
  <si>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</si>
  <si>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</si>
  <si>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</si>
  <si>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</si>
  <si>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</si>
  <si>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</si>
  <si>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</si>
  <si>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</si>
  <si>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</si>
  <si>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</si>
  <si>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</si>
  <si>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</si>
  <si>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</si>
  <si>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</si>
  <si>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</si>
  <si>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</si>
  <si>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</si>
  <si>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</si>
  <si>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</si>
  <si>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</si>
  <si>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</si>
  <si>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</si>
  <si>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</si>
  <si>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</si>
  <si>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</si>
  <si>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</si>
  <si>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</si>
  <si>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</si>
  <si>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</si>
  <si>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</si>
  <si>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</si>
  <si>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</si>
  <si>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</si>
  <si>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</si>
  <si>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</si>
  <si>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</si>
  <si>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</si>
  <si>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</si>
  <si>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</si>
  <si>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</si>
  <si>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</si>
  <si>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</si>
  <si>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</si>
  <si>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</si>
  <si>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</si>
  <si>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</si>
  <si>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</si>
  <si>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</si>
  <si>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</si>
  <si>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</si>
  <si>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</si>
  <si>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</si>
  <si>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</si>
  <si>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</si>
  <si>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</si>
  <si>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</si>
  <si>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</si>
  <si>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</si>
  <si>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</si>
  <si>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</si>
  <si>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</si>
  <si>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</si>
  <si>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</si>
  <si>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</si>
  <si>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</si>
  <si>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</si>
  <si>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</si>
  <si>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</si>
  <si>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</si>
  <si>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</si>
  <si>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</si>
  <si>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</si>
  <si>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</si>
  <si>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</si>
  <si>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</si>
  <si>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</si>
  <si>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</si>
  <si>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</si>
  <si>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</si>
  <si>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</si>
  <si>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</si>
  <si>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</si>
  <si>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</si>
  <si>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</si>
  <si>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</si>
  <si>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</si>
  <si>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</si>
  <si>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</si>
  <si>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</si>
  <si>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</si>
  <si>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</si>
  <si>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</si>
  <si>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</si>
  <si>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</si>
  <si>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</si>
  <si>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</si>
  <si>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</si>
  <si>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</si>
  <si>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</si>
  <si>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</si>
  <si>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</si>
  <si>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</si>
  <si>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</si>
  <si>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</si>
  <si>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</si>
  <si>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</si>
  <si>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</si>
  <si>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</si>
  <si>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</si>
  <si>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</si>
  <si>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</si>
  <si>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</si>
  <si>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</si>
  <si>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</si>
  <si>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</si>
  <si>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</si>
  <si>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</si>
  <si>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</si>
  <si>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</si>
  <si>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</si>
  <si>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</si>
  <si>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</si>
  <si>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</si>
  <si>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</si>
  <si>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</si>
  <si>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</si>
  <si>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</si>
  <si>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</si>
  <si>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</si>
  <si>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</si>
  <si>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</si>
  <si>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</si>
  <si>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</si>
  <si>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</si>
  <si>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</si>
  <si>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</si>
  <si>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</si>
  <si>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</si>
  <si>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</si>
  <si>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</si>
  <si>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</si>
  <si>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</si>
  <si>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</si>
  <si>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</si>
  <si>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</si>
  <si>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</si>
  <si>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</si>
  <si>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</si>
  <si>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</si>
  <si>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</si>
  <si>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</si>
  <si>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</si>
  <si>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</si>
  <si>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</si>
  <si>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</si>
  <si>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</si>
  <si>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</si>
  <si>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</si>
  <si>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</si>
  <si>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</si>
  <si>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</si>
  <si>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</si>
  <si>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</si>
  <si>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</si>
  <si>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</si>
  <si>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</si>
  <si>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</si>
  <si>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</si>
  <si>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</si>
  <si>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</si>
  <si>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</si>
  <si>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</si>
  <si>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</si>
  <si>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</si>
  <si>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</si>
  <si>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</si>
  <si>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</si>
  <si>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</si>
  <si>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</si>
  <si>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</si>
  <si>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</si>
  <si>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</si>
  <si>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</si>
  <si>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</si>
  <si>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</si>
  <si>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</si>
  <si>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</si>
  <si>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</si>
  <si>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</si>
  <si>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</si>
  <si>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</si>
  <si>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</si>
  <si>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</si>
  <si>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</si>
  <si>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</si>
  <si>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</si>
  <si>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</si>
  <si>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</si>
  <si>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</si>
  <si>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</si>
  <si>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</si>
  <si>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</si>
  <si>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</si>
  <si>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</si>
  <si>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</si>
  <si>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</si>
  <si>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</si>
  <si>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</si>
  <si>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</si>
  <si>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</si>
  <si>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</si>
  <si>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</si>
  <si>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</si>
  <si>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</si>
  <si>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</si>
  <si>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</si>
  <si>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</si>
  <si>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</si>
  <si>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</si>
  <si>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</si>
  <si>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</si>
  <si>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</si>
  <si>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</si>
  <si>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</si>
  <si>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</si>
  <si>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</si>
  <si>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</si>
  <si>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</si>
  <si>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</si>
  <si>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</si>
  <si>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</si>
  <si>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</si>
  <si>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</si>
  <si>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</si>
  <si>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</si>
  <si>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</si>
  <si>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</si>
  <si>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</si>
  <si>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</si>
  <si>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</si>
  <si>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</si>
  <si>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</si>
  <si>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</si>
  <si>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</si>
  <si>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</si>
  <si>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</si>
  <si>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</si>
  <si>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</si>
  <si>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</si>
  <si>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</si>
  <si>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</si>
  <si>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</si>
  <si>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</si>
  <si>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</si>
  <si>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</si>
  <si>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</si>
  <si>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</si>
  <si>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</si>
  <si>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</si>
  <si>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</si>
  <si>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</si>
  <si>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</si>
  <si>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</si>
  <si>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</si>
  <si>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</si>
  <si>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</si>
  <si>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</si>
  <si>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</si>
  <si>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</si>
  <si>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</si>
  <si>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</si>
  <si>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</si>
  <si>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</si>
  <si>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</si>
  <si>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</si>
  <si>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</si>
  <si>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</si>
  <si>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</si>
  <si>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</si>
  <si>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</si>
  <si>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</si>
  <si>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</si>
  <si>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</si>
  <si>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</si>
  <si>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</si>
  <si>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</si>
  <si>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</si>
  <si>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</si>
  <si>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</si>
  <si>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</si>
  <si>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</si>
  <si>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</si>
  <si>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</si>
  <si>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</si>
  <si>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</si>
  <si>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</si>
  <si>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</si>
  <si>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</si>
  <si>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</si>
  <si>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</si>
  <si>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</si>
  <si>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</si>
  <si>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</si>
  <si>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</si>
  <si>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</si>
  <si>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</si>
  <si>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</si>
  <si>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</si>
  <si>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</si>
  <si>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</si>
  <si>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</si>
  <si>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</si>
  <si>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</si>
  <si>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</si>
  <si>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</si>
  <si>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</si>
  <si>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</si>
  <si>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</si>
  <si>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</si>
  <si>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</si>
  <si>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</si>
  <si>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</si>
  <si>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</si>
  <si>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</si>
  <si>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</si>
  <si>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</si>
  <si>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</si>
  <si>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</si>
  <si>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</si>
  <si>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</si>
  <si>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</si>
  <si>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</si>
  <si>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</si>
  <si>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</si>
  <si>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</si>
  <si>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</si>
  <si>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</si>
  <si>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</si>
  <si>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</si>
  <si>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</si>
  <si>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</si>
  <si>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</si>
  <si>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</si>
  <si>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</si>
  <si>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</si>
  <si>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</si>
  <si>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</si>
  <si>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</si>
  <si>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</si>
  <si>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</si>
  <si>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</si>
  <si>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</si>
  <si>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</si>
  <si>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</si>
  <si>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</si>
  <si>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</si>
  <si>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</si>
  <si>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</si>
  <si>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</si>
  <si>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</si>
  <si>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</si>
  <si>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</si>
  <si>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</si>
  <si>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</si>
  <si>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</si>
  <si>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</si>
  <si>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</si>
  <si>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</si>
  <si>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</si>
  <si>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</si>
  <si>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</si>
  <si>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</si>
  <si>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</si>
  <si>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</si>
  <si>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</si>
  <si>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</si>
  <si>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</si>
  <si>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</si>
  <si>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</si>
  <si>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</si>
  <si>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</si>
  <si>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</si>
  <si>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</si>
  <si>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</si>
  <si>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</si>
  <si>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</si>
  <si>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</si>
  <si>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</si>
  <si>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</si>
  <si>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</si>
  <si>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</si>
  <si>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</si>
  <si>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</si>
  <si>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</si>
  <si>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</si>
  <si>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</si>
  <si>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</si>
  <si>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</si>
  <si>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</si>
  <si>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</si>
  <si>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</si>
  <si>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</si>
  <si>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</si>
  <si>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</si>
  <si>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</si>
  <si>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</si>
  <si>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</si>
  <si>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</si>
  <si>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</si>
  <si>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</si>
  <si>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</si>
  <si>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</si>
  <si>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</si>
  <si>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</si>
  <si>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</si>
  <si>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</si>
  <si>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</si>
  <si>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</si>
  <si>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</si>
  <si>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</si>
  <si>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</si>
  <si>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</si>
  <si>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</si>
  <si>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</si>
  <si>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</si>
  <si>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</si>
  <si>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</si>
  <si>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</si>
  <si>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</si>
  <si>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</si>
  <si>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</si>
  <si>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</si>
  <si>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</si>
  <si>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</si>
  <si>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</si>
  <si>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</si>
  <si>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</si>
  <si>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</si>
  <si>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</si>
  <si>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</si>
  <si>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</si>
  <si>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</si>
  <si>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</si>
  <si>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</si>
  <si>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</si>
  <si>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</si>
  <si>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</si>
  <si>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</si>
  <si>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</si>
  <si>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</si>
  <si>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</si>
  <si>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</si>
  <si>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</si>
  <si>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</si>
  <si>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</si>
  <si>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</si>
  <si>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</si>
  <si>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</si>
  <si>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</si>
  <si>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</si>
  <si>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</si>
  <si>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</si>
  <si>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</si>
  <si>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</si>
  <si>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</si>
  <si>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</si>
  <si>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</si>
  <si>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</si>
  <si>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</si>
  <si>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</si>
  <si>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</si>
  <si>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</si>
  <si>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</si>
  <si>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</si>
  <si>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</si>
  <si>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</si>
  <si>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</si>
  <si>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</si>
  <si>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</si>
  <si>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</si>
  <si>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</si>
  <si>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</si>
  <si>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</si>
  <si>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</si>
  <si>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</si>
  <si>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</si>
  <si>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</si>
  <si>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</si>
  <si>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</si>
  <si>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</si>
  <si>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</si>
  <si>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</si>
  <si>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</si>
  <si>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</si>
  <si>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</si>
  <si>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</si>
  <si>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</si>
  <si>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</si>
  <si>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</si>
  <si>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</si>
  <si>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</si>
  <si>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</si>
  <si>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</si>
  <si>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</si>
  <si>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</si>
  <si>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</si>
  <si>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</si>
  <si>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</si>
  <si>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</si>
  <si>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</si>
  <si>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</si>
  <si>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</si>
  <si>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</si>
  <si>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</si>
  <si>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</si>
  <si>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</si>
  <si>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</si>
  <si>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</si>
  <si>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</si>
  <si>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</si>
  <si>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</si>
  <si>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</si>
  <si>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</si>
  <si>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</si>
  <si>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</si>
  <si>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</si>
  <si>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</si>
  <si>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</si>
  <si>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</si>
  <si>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</si>
  <si>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</si>
  <si>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</si>
  <si>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</si>
  <si>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</si>
  <si>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</si>
  <si>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</si>
  <si>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</si>
  <si>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</si>
  <si>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</si>
  <si>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</si>
  <si>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</si>
  <si>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</si>
  <si>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</si>
  <si>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</si>
  <si>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</si>
  <si>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</si>
  <si>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</si>
  <si>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</si>
  <si>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</si>
  <si>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</si>
  <si>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</si>
  <si>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</si>
  <si>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</si>
  <si>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</si>
  <si>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</si>
  <si>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</si>
  <si>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</si>
  <si>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</si>
  <si>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</si>
  <si>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</si>
  <si>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</si>
  <si>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</si>
  <si>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</si>
  <si>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</si>
  <si>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</si>
  <si>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</si>
  <si>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</si>
  <si>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</si>
  <si>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</si>
  <si>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</si>
  <si>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</si>
  <si>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</si>
  <si>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</si>
  <si>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</si>
  <si>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</si>
  <si>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</si>
  <si>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</si>
  <si>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</si>
  <si>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</si>
  <si>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</si>
  <si>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</si>
  <si>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</si>
  <si>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</si>
  <si>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</si>
  <si>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</si>
  <si>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</si>
  <si>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</si>
  <si>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</si>
  <si>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</si>
  <si>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</si>
  <si>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</si>
  <si>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</si>
  <si>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</si>
  <si>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</si>
  <si>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</si>
  <si>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</si>
  <si>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</si>
  <si>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</si>
  <si>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</si>
  <si>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</si>
  <si>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</si>
  <si>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</si>
  <si>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</si>
  <si>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</si>
  <si>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</si>
  <si>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</si>
  <si>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</si>
  <si>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</si>
  <si>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</si>
  <si>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</si>
  <si>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</si>
  <si>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</si>
  <si>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</si>
  <si>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</si>
  <si>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</si>
  <si>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</si>
  <si>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</si>
  <si>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</si>
  <si>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</si>
  <si>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</si>
  <si>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</si>
  <si>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</si>
  <si>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</si>
  <si>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</si>
  <si>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</si>
  <si>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</si>
  <si>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</si>
  <si>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</si>
  <si>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</si>
  <si>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</si>
  <si>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</si>
  <si>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</si>
  <si>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</si>
  <si>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</si>
  <si>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</si>
  <si>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</si>
  <si>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</si>
  <si>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</si>
  <si>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</si>
  <si>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</si>
  <si>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</si>
  <si>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</si>
  <si>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</si>
  <si>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</si>
  <si>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</si>
  <si>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</si>
  <si>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</si>
  <si>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</si>
  <si>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</si>
  <si>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</si>
  <si>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</si>
  <si>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</si>
  <si>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</si>
  <si>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</si>
  <si>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</si>
  <si>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</si>
  <si>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</si>
  <si>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</si>
  <si>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</si>
  <si>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</si>
  <si>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</si>
  <si>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</si>
  <si>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</si>
  <si>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</si>
  <si>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</si>
  <si>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</si>
  <si>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</si>
  <si>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</si>
  <si>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</si>
  <si>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</si>
  <si>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</si>
  <si>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</si>
  <si>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</si>
  <si>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</si>
  <si>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</si>
  <si>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</si>
  <si>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</si>
  <si>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</si>
  <si>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</si>
  <si>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</si>
  <si>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</si>
  <si>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</si>
  <si>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</si>
  <si>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</si>
  <si>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</si>
  <si>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</si>
  <si>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</si>
  <si>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</si>
  <si>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</si>
  <si>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</si>
  <si>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</si>
  <si>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</si>
  <si>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</si>
  <si>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</si>
  <si>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</si>
  <si>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</si>
  <si>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</si>
  <si>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</si>
  <si>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</si>
  <si>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</si>
  <si>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</si>
  <si>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</si>
  <si>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</si>
  <si>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</si>
  <si>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</si>
  <si>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</si>
  <si>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</si>
  <si>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</si>
  <si>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</si>
  <si>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</si>
  <si>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</si>
  <si>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</si>
  <si>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</si>
  <si>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</si>
  <si>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</si>
  <si>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</si>
  <si>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</si>
  <si>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</si>
  <si>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</si>
  <si>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</si>
  <si>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</si>
  <si>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</si>
  <si>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</si>
  <si>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</si>
  <si>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</si>
  <si>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</si>
  <si>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</si>
  <si>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</si>
  <si>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</si>
  <si>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</si>
  <si>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</si>
  <si>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</si>
  <si>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</si>
  <si>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</si>
  <si>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</si>
  <si>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</si>
  <si>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</si>
  <si>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</si>
  <si>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</si>
  <si>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</si>
  <si>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</si>
  <si>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</si>
  <si>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</si>
  <si>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</si>
  <si>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</si>
  <si>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</si>
  <si>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</si>
  <si>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</si>
  <si>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</si>
  <si>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</si>
  <si>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</si>
  <si>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</si>
  <si>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</si>
  <si>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</si>
  <si>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</si>
  <si>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</si>
  <si>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</si>
  <si>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</si>
  <si>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</si>
  <si>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</si>
  <si>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</si>
  <si>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</si>
  <si>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</si>
  <si>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</si>
  <si>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</si>
  <si>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</si>
  <si>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</si>
  <si>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</si>
  <si>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</si>
  <si>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</si>
  <si>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</si>
  <si>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</si>
  <si>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</si>
  <si>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</si>
  <si>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</si>
  <si>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</si>
  <si>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</si>
  <si>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</si>
  <si>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</si>
  <si>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</si>
  <si>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</si>
  <si>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</si>
  <si>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</si>
  <si>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</si>
  <si>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</si>
  <si>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</si>
  <si>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</si>
  <si>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</si>
  <si>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</si>
  <si>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</si>
  <si>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</si>
  <si>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</si>
  <si>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</si>
  <si>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</si>
  <si>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</si>
  <si>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</si>
  <si>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</si>
  <si>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</si>
  <si>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</si>
  <si>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</si>
  <si>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</si>
  <si>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</si>
  <si>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</si>
  <si>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</si>
  <si>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</si>
  <si>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</si>
  <si>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</si>
  <si>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</si>
  <si>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</si>
  <si>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</si>
  <si>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</si>
  <si>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</si>
  <si>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</si>
  <si>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</si>
  <si>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</si>
  <si>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</si>
  <si>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</si>
  <si>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</si>
  <si>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</si>
  <si>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</si>
  <si>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</si>
  <si>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</si>
  <si>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</si>
  <si>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</si>
  <si>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</si>
  <si>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</si>
  <si>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</si>
  <si>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</si>
  <si>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</si>
  <si>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</si>
  <si>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</si>
  <si>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</si>
  <si>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</si>
  <si>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</si>
  <si>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</si>
  <si>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</si>
  <si>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</si>
  <si>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</si>
  <si>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</si>
  <si>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</si>
  <si>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</si>
  <si>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</si>
  <si>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</si>
  <si>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</si>
  <si>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</si>
  <si>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</si>
  <si>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</si>
  <si>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</si>
  <si>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</si>
  <si>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</si>
  <si>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</si>
  <si>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</si>
  <si>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</si>
  <si>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</si>
  <si>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</si>
  <si>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</si>
  <si>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</si>
  <si>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</si>
  <si>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</si>
  <si>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</si>
  <si>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</si>
  <si>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</si>
  <si>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</si>
  <si>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</si>
  <si>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</si>
  <si>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</si>
  <si>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</si>
  <si>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</si>
  <si>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</si>
  <si>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</si>
  <si>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</si>
  <si>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</si>
  <si>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</si>
  <si>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</si>
  <si>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</si>
  <si>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</si>
  <si>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</si>
  <si>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</si>
  <si>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</si>
  <si>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</si>
  <si>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</si>
  <si>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</si>
  <si>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</si>
  <si>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</si>
  <si>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</si>
  <si>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</si>
  <si>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</si>
  <si>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</si>
  <si>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</si>
  <si>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</si>
  <si>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</si>
  <si>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</si>
  <si>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</si>
  <si>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</si>
  <si>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</si>
  <si>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</si>
  <si>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</si>
  <si>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</si>
  <si>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</si>
  <si>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</si>
  <si>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</si>
  <si>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</si>
  <si>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</si>
  <si>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</si>
  <si>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</si>
  <si>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</si>
  <si>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</si>
  <si>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</si>
  <si>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</si>
  <si>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</si>
  <si>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</si>
  <si>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</si>
  <si>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</si>
  <si>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</si>
  <si>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</si>
  <si>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</si>
  <si>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</si>
  <si>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</si>
  <si>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</si>
  <si>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</si>
  <si>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</si>
  <si>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</si>
  <si>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</si>
  <si>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</si>
  <si>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</si>
  <si>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</si>
  <si>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</si>
  <si>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</si>
  <si>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</si>
  <si>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</si>
  <si>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</si>
  <si>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</si>
  <si>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</si>
  <si>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</si>
  <si>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</si>
  <si>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</si>
  <si>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</si>
  <si>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</si>
  <si>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</si>
  <si>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</si>
  <si>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</si>
  <si>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</si>
  <si>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</si>
  <si>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</si>
  <si>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</si>
  <si>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</si>
  <si>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</si>
  <si>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</si>
  <si>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</si>
  <si>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</si>
  <si>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</si>
  <si>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</si>
  <si>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</si>
  <si>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</si>
  <si>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</si>
  <si>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</si>
  <si>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</si>
  <si>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</si>
  <si>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</si>
  <si>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</si>
  <si>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</si>
  <si>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</si>
  <si>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</si>
  <si>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</si>
  <si>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</si>
  <si>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</si>
  <si>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</si>
  <si>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</si>
  <si>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</si>
  <si>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</si>
  <si>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</si>
  <si>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</si>
  <si>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</si>
  <si>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</si>
  <si>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</si>
  <si>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</si>
  <si>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</si>
  <si>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</si>
  <si>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</si>
  <si>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</si>
  <si>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</si>
  <si>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</si>
  <si>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</si>
  <si>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</si>
  <si>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</si>
  <si>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</si>
  <si>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</si>
  <si>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</si>
  <si>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</si>
  <si>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</si>
  <si>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</si>
  <si>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</si>
  <si>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</si>
  <si>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</si>
  <si>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</si>
  <si>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</si>
  <si>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</si>
  <si>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</si>
  <si>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</si>
  <si>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</si>
  <si>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</si>
  <si>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</si>
  <si>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</si>
  <si>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</si>
  <si>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</si>
  <si>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</si>
  <si>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</si>
  <si>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</si>
  <si>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</si>
  <si>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</si>
  <si>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</si>
  <si>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</si>
  <si>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</si>
  <si>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</si>
  <si>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</si>
  <si>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</si>
  <si>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</si>
  <si>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</si>
  <si>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</si>
  <si>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</si>
  <si>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</si>
  <si>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</si>
  <si>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</si>
  <si>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</si>
  <si>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</si>
  <si>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</si>
  <si>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</si>
  <si>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</si>
  <si>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</si>
  <si>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</si>
  <si>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</si>
  <si>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</si>
  <si>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</si>
  <si>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</si>
  <si>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</si>
  <si>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</si>
  <si>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</si>
  <si>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</si>
  <si>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</si>
  <si>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</si>
  <si>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</si>
  <si>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</si>
  <si>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</si>
  <si>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</si>
  <si>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</si>
  <si>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</si>
  <si>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</si>
  <si>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</si>
  <si>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</si>
  <si>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</si>
  <si>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</si>
  <si>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</si>
  <si>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</si>
  <si>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</si>
  <si>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</si>
  <si>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</si>
  <si>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</si>
  <si>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</si>
  <si>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</si>
  <si>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</si>
  <si>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</si>
  <si>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</si>
  <si>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</si>
  <si>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</si>
  <si>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</si>
  <si>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</si>
  <si>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</si>
  <si>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</si>
  <si>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</si>
  <si>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</si>
  <si>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</si>
  <si>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</si>
  <si>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</si>
  <si>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</si>
  <si>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</si>
  <si>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</si>
  <si>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</si>
  <si>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</si>
  <si>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</si>
  <si>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</si>
  <si>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</si>
  <si>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</si>
  <si>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</si>
  <si>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</si>
  <si>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</si>
  <si>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</si>
  <si>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</si>
  <si>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</si>
  <si>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</si>
  <si>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</si>
  <si>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</si>
  <si>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</si>
  <si>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</si>
  <si>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</si>
  <si>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</si>
  <si>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</si>
  <si>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</si>
  <si>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</si>
  <si>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</si>
  <si>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</si>
  <si>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</si>
  <si>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</si>
  <si>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</si>
  <si>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</si>
  <si>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</si>
  <si>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</si>
  <si>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</si>
  <si>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</si>
  <si>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</si>
  <si>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</si>
  <si>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</si>
  <si>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</si>
  <si>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</si>
  <si>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</si>
  <si>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</si>
  <si>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</si>
  <si>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</si>
  <si>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</si>
  <si>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</si>
  <si>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</si>
  <si>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</si>
  <si>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</si>
  <si>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</si>
  <si>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</si>
  <si>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</si>
  <si>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</si>
  <si>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</si>
  <si>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</si>
  <si>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</si>
  <si>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</si>
  <si>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</si>
  <si>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</si>
  <si>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</si>
  <si>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</si>
  <si>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</si>
  <si>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</si>
  <si>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</si>
  <si>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</si>
  <si>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</si>
  <si>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</si>
  <si>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</si>
  <si>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</si>
  <si>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</si>
  <si>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</si>
  <si>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</si>
  <si>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</si>
  <si>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</si>
  <si>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</si>
  <si>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</si>
  <si>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</si>
  <si>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</si>
  <si>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</si>
  <si>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</si>
  <si>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</si>
  <si>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</si>
  <si>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</si>
  <si>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</si>
  <si>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</si>
  <si>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</si>
  <si>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</si>
  <si>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</si>
  <si>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</si>
  <si>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</si>
  <si>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</si>
  <si>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</si>
  <si>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</si>
  <si>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</si>
  <si>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</si>
  <si>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</si>
  <si>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</si>
  <si>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</si>
  <si>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</si>
  <si>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</si>
  <si>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</si>
  <si>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</si>
  <si>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</si>
  <si>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</si>
  <si>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</si>
  <si>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</si>
  <si>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</si>
  <si>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</si>
  <si>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</si>
  <si>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</si>
  <si>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</si>
  <si>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</si>
  <si>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</si>
  <si>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</si>
  <si>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</si>
  <si>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</si>
  <si>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</si>
  <si>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</si>
  <si>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</si>
  <si>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</si>
  <si>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</si>
  <si>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</si>
  <si>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</si>
  <si>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</si>
  <si>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</si>
  <si>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</si>
  <si>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</si>
  <si>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</si>
  <si>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</si>
  <si>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</si>
  <si>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</si>
  <si>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</si>
  <si>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</si>
  <si>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</si>
  <si>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</si>
  <si>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</si>
  <si>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</si>
  <si>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</si>
  <si>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</si>
  <si>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</si>
  <si>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</si>
  <si>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</si>
  <si>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</si>
  <si>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</si>
  <si>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</si>
  <si>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</si>
  <si>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</si>
  <si>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</si>
  <si>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</si>
  <si>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</si>
  <si>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</si>
  <si>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</si>
  <si>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</si>
  <si>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</si>
  <si>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</si>
  <si>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</si>
  <si>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</si>
  <si>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</si>
  <si>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</si>
  <si>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</si>
  <si>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</si>
  <si>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</si>
  <si>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</si>
  <si>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</si>
  <si>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</si>
  <si>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</si>
  <si>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</si>
  <si>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</si>
  <si>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</si>
  <si>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</si>
  <si>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</si>
  <si>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</si>
  <si>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</si>
  <si>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</si>
  <si>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</si>
  <si>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</si>
  <si>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</si>
  <si>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</si>
  <si>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</si>
  <si>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</si>
  <si>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</si>
  <si>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</si>
  <si>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</si>
  <si>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</si>
  <si>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</si>
  <si>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</si>
  <si>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</si>
  <si>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</si>
  <si>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</si>
  <si>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</si>
  <si>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</si>
  <si>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</si>
  <si>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</si>
  <si>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</si>
  <si>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</si>
  <si>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</si>
  <si>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</si>
  <si>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</si>
  <si>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</si>
  <si>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</si>
  <si>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</si>
  <si>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</si>
  <si>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</si>
  <si>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</si>
  <si>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</si>
  <si>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</si>
  <si>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</si>
  <si>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</si>
  <si>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</si>
  <si>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</si>
  <si>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</si>
  <si>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</si>
  <si>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</si>
  <si>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</si>
  <si>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</si>
  <si>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</si>
  <si>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</si>
  <si>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</si>
  <si>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</si>
  <si>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</si>
  <si>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</si>
  <si>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</si>
  <si>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</si>
  <si>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</si>
  <si>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</si>
  <si>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</si>
  <si>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</si>
  <si>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</si>
  <si>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</si>
  <si>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</si>
  <si>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</si>
  <si>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</si>
  <si>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</si>
  <si>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</si>
  <si>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</si>
  <si>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</si>
  <si>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</si>
  <si>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</si>
  <si>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</si>
  <si>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</si>
  <si>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</si>
  <si>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</si>
  <si>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</si>
  <si>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</si>
  <si>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</si>
  <si>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</si>
  <si>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</si>
  <si>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</si>
  <si>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</si>
  <si>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</si>
  <si>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</si>
  <si>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</si>
  <si>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</si>
  <si>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</si>
  <si>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</si>
  <si>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</si>
  <si>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</si>
  <si>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</si>
  <si>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</si>
  <si>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</si>
  <si>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</si>
  <si>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</si>
  <si>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</si>
  <si>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</si>
  <si>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</si>
  <si>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</si>
  <si>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</si>
  <si>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</si>
  <si>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</si>
  <si>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</si>
  <si>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</si>
  <si>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</si>
  <si>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</si>
  <si>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</si>
  <si>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</si>
  <si>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</si>
  <si>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</si>
  <si>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</si>
  <si>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</si>
  <si>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</si>
  <si>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</si>
  <si>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</si>
  <si>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</si>
  <si>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</si>
  <si>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</si>
  <si>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</si>
  <si>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</si>
  <si>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</si>
  <si>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</si>
  <si>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</si>
  <si>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</si>
  <si>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</si>
  <si>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</si>
  <si>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</si>
  <si>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</si>
  <si>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</si>
  <si>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</si>
  <si>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</si>
  <si>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</si>
  <si>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</si>
  <si>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</si>
  <si>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</si>
  <si>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</si>
  <si>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</si>
  <si>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</si>
  <si>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</si>
  <si>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</si>
  <si>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</si>
  <si>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</si>
  <si>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</si>
  <si>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</si>
  <si>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</si>
  <si>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</si>
  <si>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</si>
  <si>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</si>
  <si>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</si>
  <si>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</si>
  <si>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</si>
  <si>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</si>
  <si>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</si>
  <si>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</si>
  <si>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</si>
  <si>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</si>
  <si>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</si>
  <si>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</si>
  <si>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</si>
  <si>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</si>
  <si>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</si>
  <si>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</si>
  <si>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</si>
  <si>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</si>
  <si>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</si>
  <si>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</si>
  <si>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</si>
  <si>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</si>
  <si>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</si>
  <si>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</si>
  <si>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</si>
  <si>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</si>
  <si>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</si>
  <si>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</si>
  <si>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</si>
  <si>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</si>
  <si>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</si>
  <si>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</si>
  <si>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</si>
  <si>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</si>
  <si>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</si>
  <si>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</si>
  <si>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</si>
  <si>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</si>
  <si>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</si>
  <si>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</si>
  <si>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</si>
  <si>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</si>
  <si>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</si>
  <si>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</si>
  <si>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</si>
  <si>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</si>
  <si>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</si>
  <si>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</si>
  <si>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</si>
  <si>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</si>
  <si>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</si>
  <si>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</si>
  <si>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</si>
  <si>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</si>
  <si>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</si>
  <si>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</si>
  <si>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</si>
  <si>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</si>
  <si>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</si>
  <si>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</si>
  <si>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</si>
  <si>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</si>
  <si>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</si>
  <si>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</si>
  <si>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</si>
  <si>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</si>
  <si>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</si>
  <si>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</si>
  <si>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</si>
  <si>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</si>
  <si>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</si>
  <si>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</si>
  <si>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</si>
  <si>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</si>
  <si>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</si>
  <si>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</si>
  <si>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</si>
  <si>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</si>
  <si>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</si>
  <si>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</si>
  <si>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</si>
  <si>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</si>
  <si>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</si>
  <si>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</si>
  <si>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</si>
  <si>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</si>
  <si>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</si>
  <si>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</si>
  <si>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</si>
  <si>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</si>
  <si>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</si>
  <si>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</si>
  <si>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</si>
  <si>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</si>
  <si>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</si>
  <si>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</si>
  <si>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</si>
  <si>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</si>
  <si>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</si>
  <si>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</si>
  <si>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</si>
  <si>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</si>
  <si>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</si>
  <si>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</si>
  <si>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</si>
  <si>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</si>
  <si>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</si>
  <si>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</si>
  <si>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</si>
  <si>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</si>
  <si>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</si>
  <si>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</si>
  <si>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</si>
  <si>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</si>
  <si>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</si>
  <si>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</si>
  <si>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</si>
  <si>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</si>
  <si>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</si>
  <si>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</si>
  <si>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</si>
  <si>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</si>
  <si>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</si>
  <si>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</si>
  <si>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</si>
  <si>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</si>
  <si>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</si>
  <si>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</si>
  <si>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</si>
  <si>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</si>
  <si>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</si>
  <si>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</si>
  <si>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</si>
  <si>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</si>
  <si>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</si>
  <si>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</si>
  <si>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</si>
  <si>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</si>
  <si>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</si>
  <si>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</si>
  <si>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</si>
  <si>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</si>
  <si>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</si>
  <si>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</si>
  <si>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</si>
  <si>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</si>
  <si>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</si>
  <si>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</si>
  <si>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</si>
  <si>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</si>
  <si>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</si>
  <si>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</si>
  <si>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</si>
  <si>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</si>
  <si>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</si>
  <si>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</si>
  <si>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</si>
  <si>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</si>
  <si>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</si>
  <si>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</si>
  <si>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</si>
  <si>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</si>
  <si>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</si>
  <si>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</si>
  <si>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</si>
  <si>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</si>
  <si>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</si>
  <si>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</si>
  <si>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</si>
  <si>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</si>
  <si>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</si>
  <si>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</si>
  <si>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</si>
  <si>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</si>
  <si>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</si>
  <si>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</si>
  <si>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</si>
  <si>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</si>
  <si>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</si>
  <si>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</si>
  <si>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</si>
  <si>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</si>
  <si>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</si>
  <si>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</si>
  <si>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</si>
  <si>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</si>
  <si>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</si>
  <si>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</si>
  <si>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</si>
  <si>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</si>
  <si>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</si>
  <si>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</si>
  <si>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</si>
  <si>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</si>
  <si>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</si>
  <si>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</si>
  <si>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</si>
  <si>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</si>
  <si>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</si>
  <si>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</si>
  <si>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</si>
  <si>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</si>
  <si>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</si>
  <si>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</si>
  <si>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</si>
  <si>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</si>
  <si>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</si>
  <si>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</si>
  <si>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</si>
  <si>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</si>
  <si>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</si>
  <si>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</si>
  <si>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</si>
  <si>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</si>
  <si>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</si>
  <si>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</si>
  <si>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</si>
  <si>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</si>
  <si>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</si>
  <si>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</si>
  <si>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</si>
  <si>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</si>
  <si>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</si>
  <si>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</si>
  <si>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</si>
  <si>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</si>
  <si>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</si>
  <si>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</si>
  <si>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</si>
  <si>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</si>
  <si>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</si>
  <si>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</si>
  <si>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</si>
  <si>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</si>
  <si>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</si>
  <si>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</si>
  <si>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</si>
  <si>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</si>
  <si>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</si>
  <si>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</si>
  <si>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</si>
  <si>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</si>
  <si>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</si>
  <si>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</si>
  <si>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</si>
  <si>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</si>
  <si>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</si>
  <si>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</si>
  <si>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</si>
  <si>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</si>
  <si>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</si>
  <si>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</si>
  <si>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</si>
  <si>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</si>
  <si>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</si>
  <si>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</si>
  <si>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</si>
  <si>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</si>
  <si>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</si>
  <si>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</si>
  <si>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</si>
  <si>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</si>
  <si>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</si>
  <si>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</si>
  <si>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</si>
  <si>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</si>
  <si>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</si>
  <si>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</si>
  <si>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</si>
  <si>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</si>
  <si>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</si>
  <si>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</si>
  <si>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</si>
  <si>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</si>
  <si>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</si>
  <si>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</si>
  <si>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</si>
  <si>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</si>
  <si>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</si>
  <si>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</si>
  <si>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</si>
  <si>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</si>
  <si>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</si>
  <si>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</si>
  <si>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</si>
  <si>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</si>
  <si>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</si>
  <si>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</si>
  <si>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</si>
  <si>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</si>
  <si>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</si>
  <si>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</si>
  <si>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</si>
  <si>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</si>
  <si>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</si>
  <si>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</si>
  <si>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</si>
  <si>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</si>
  <si>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</si>
  <si>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</si>
  <si>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</si>
  <si>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</si>
  <si>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</si>
  <si>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</si>
  <si>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</si>
  <si>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</si>
  <si>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</si>
  <si>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</si>
  <si>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</si>
  <si>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</si>
  <si>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</si>
  <si>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</si>
  <si>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</si>
  <si>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</si>
  <si>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</si>
  <si>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</si>
  <si>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</si>
  <si>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</si>
  <si>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</si>
  <si>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</si>
  <si>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</si>
  <si>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</si>
  <si>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</si>
  <si>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</si>
  <si>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</si>
  <si>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</si>
  <si>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</si>
  <si>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</si>
  <si>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</si>
  <si>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</si>
  <si>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</si>
  <si>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</si>
  <si>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</si>
  <si>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</si>
  <si>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</si>
  <si>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</si>
  <si>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</si>
  <si>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</si>
  <si>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</si>
  <si>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</si>
  <si>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</si>
  <si>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</si>
  <si>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</si>
  <si>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</si>
  <si>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</si>
  <si>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</si>
  <si>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</si>
  <si>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</si>
  <si>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</si>
  <si>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</si>
  <si>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</si>
  <si>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</si>
  <si>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</si>
  <si>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</si>
  <si>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</si>
  <si>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</si>
  <si>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</si>
  <si>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</si>
  <si>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</si>
  <si>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</si>
  <si>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</si>
  <si>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</si>
  <si>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</si>
  <si>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</si>
  <si>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</si>
  <si>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</si>
  <si>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</si>
  <si>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</si>
  <si>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</si>
  <si>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</si>
  <si>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</si>
  <si>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</si>
  <si>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</si>
  <si>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</si>
  <si>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</si>
  <si>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</si>
  <si>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</si>
  <si>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</si>
  <si>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</si>
  <si>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</si>
  <si>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</si>
  <si>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</si>
  <si>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</si>
  <si>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</si>
  <si>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</si>
  <si>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</si>
  <si>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</si>
  <si>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</si>
  <si>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</si>
  <si>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</si>
  <si>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</si>
  <si>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</si>
  <si>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</si>
  <si>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</si>
  <si>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</si>
  <si>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</si>
  <si>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</si>
  <si>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</si>
  <si>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</si>
  <si>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</si>
  <si>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</si>
  <si>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</si>
  <si>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</si>
  <si>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</si>
  <si>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</si>
  <si>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</si>
  <si>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</si>
  <si>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</si>
  <si>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</si>
  <si>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</si>
  <si>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</si>
  <si>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</si>
  <si>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</si>
  <si>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</si>
  <si>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</si>
  <si>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</si>
  <si>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</si>
  <si>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</si>
  <si>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</si>
  <si>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</si>
  <si>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</si>
  <si>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</si>
  <si>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</si>
  <si>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</si>
  <si>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</si>
  <si>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</si>
  <si>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</si>
  <si>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</si>
  <si>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</si>
  <si>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</si>
  <si>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</si>
  <si>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</si>
  <si>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</si>
  <si>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</si>
  <si>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</si>
  <si>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</si>
  <si>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</si>
  <si>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</si>
  <si>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</si>
  <si>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</si>
  <si>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</si>
  <si>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</si>
  <si>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</si>
  <si>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</si>
  <si>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</si>
  <si>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</si>
  <si>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</si>
  <si>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</si>
  <si>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</si>
  <si>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</si>
  <si>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</si>
  <si>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</si>
  <si>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</si>
  <si>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</si>
  <si>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</si>
  <si>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</si>
  <si>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</si>
  <si>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</si>
  <si>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</si>
  <si>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</si>
  <si>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</si>
  <si>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</si>
  <si>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</si>
  <si>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</si>
  <si>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</si>
  <si>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</si>
  <si>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</si>
  <si>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</si>
  <si>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</si>
  <si>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</si>
  <si>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</si>
  <si>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</si>
  <si>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</si>
  <si>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</si>
  <si>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</si>
  <si>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</si>
  <si>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</si>
  <si>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</si>
  <si>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</si>
  <si>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</si>
  <si>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</si>
  <si>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</si>
  <si>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</si>
  <si>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</si>
  <si>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</si>
  <si>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</si>
  <si>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</si>
  <si>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</si>
  <si>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</si>
  <si>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</si>
  <si>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</si>
  <si>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</si>
  <si>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</si>
  <si>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</si>
  <si>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</si>
  <si>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</si>
  <si>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</si>
  <si>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</si>
  <si>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</si>
  <si>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</si>
  <si>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</si>
  <si>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</si>
  <si>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</si>
  <si>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</si>
  <si>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</si>
  <si>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</si>
  <si>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</si>
  <si>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</si>
  <si>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</si>
  <si>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</si>
  <si>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</si>
  <si>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</si>
  <si>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</si>
  <si>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</si>
  <si>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</si>
  <si>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</si>
  <si>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</si>
  <si>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</si>
  <si>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</si>
  <si>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</si>
  <si>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</si>
  <si>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</si>
  <si>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</si>
  <si>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</si>
  <si>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</si>
  <si>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</si>
  <si>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</si>
  <si>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</si>
  <si>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</si>
  <si>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</si>
  <si>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</si>
  <si>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</si>
  <si>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</si>
  <si>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</si>
  <si>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</si>
  <si>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</si>
  <si>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</si>
  <si>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</si>
  <si>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</si>
  <si>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</si>
  <si>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</si>
  <si>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</si>
  <si>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</si>
  <si>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</si>
  <si>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</si>
  <si>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</si>
  <si>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</si>
  <si>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</si>
  <si>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</si>
  <si>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</si>
  <si>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</si>
  <si>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</si>
  <si>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</si>
  <si>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</si>
  <si>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</si>
  <si>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</si>
  <si>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</si>
  <si>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</si>
  <si>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</si>
  <si>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</si>
  <si>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</si>
  <si>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</si>
  <si>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</si>
  <si>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</si>
  <si>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</si>
  <si>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</si>
  <si>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</si>
  <si>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</si>
  <si>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</si>
  <si>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</si>
  <si>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</si>
  <si>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</si>
  <si>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</si>
  <si>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</si>
  <si>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</si>
  <si>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</si>
  <si>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</si>
  <si>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</si>
  <si>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</si>
  <si>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</si>
  <si>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</si>
  <si>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</si>
  <si>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</si>
  <si>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</si>
  <si>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</si>
  <si>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</si>
  <si>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</si>
  <si>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</si>
  <si>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</si>
  <si>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</si>
  <si>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</si>
  <si>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</si>
  <si>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</si>
  <si>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</si>
  <si>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</si>
  <si>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</si>
  <si>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</si>
  <si>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</si>
  <si>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</si>
  <si>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</si>
  <si>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</si>
  <si>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</si>
  <si>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</si>
  <si>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</si>
  <si>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</si>
  <si>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</si>
  <si>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</si>
  <si>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</si>
  <si>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</si>
  <si>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</si>
  <si>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</si>
  <si>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</si>
  <si>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</si>
  <si>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</si>
  <si>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</si>
  <si>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</si>
  <si>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</si>
  <si>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</si>
  <si>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</si>
  <si>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</si>
  <si>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</si>
  <si>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</si>
  <si>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</si>
  <si>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</si>
  <si>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</si>
  <si>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</si>
  <si>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</si>
  <si>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</si>
  <si>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</si>
  <si>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</si>
  <si>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</si>
  <si>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</si>
  <si>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</si>
  <si>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</si>
  <si>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</si>
  <si>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</si>
  <si>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</si>
  <si>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</si>
  <si>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</si>
  <si>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</si>
  <si>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</si>
  <si>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</si>
  <si>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</si>
  <si>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</si>
  <si>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</si>
  <si>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</si>
  <si>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</si>
  <si>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</si>
  <si>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</si>
  <si>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</si>
  <si>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</si>
  <si>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</si>
  <si>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</si>
  <si>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</si>
  <si>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</si>
  <si>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</si>
  <si>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</si>
  <si>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</si>
  <si>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</si>
  <si>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</si>
  <si>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</si>
  <si>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</si>
  <si>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</si>
  <si>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</si>
  <si>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</si>
  <si>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</si>
  <si>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</si>
  <si>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</si>
  <si>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</si>
  <si>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</si>
  <si>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</si>
  <si>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</si>
  <si>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</si>
  <si>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</si>
  <si>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</si>
  <si>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</si>
  <si>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</si>
  <si>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</si>
  <si>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</si>
  <si>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</si>
  <si>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</si>
  <si>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</si>
  <si>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</si>
  <si>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</si>
  <si>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</si>
  <si>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</si>
  <si>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</si>
  <si>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</si>
  <si>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</si>
  <si>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</si>
  <si>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</si>
  <si>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</si>
  <si>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</si>
  <si>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</si>
  <si>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</si>
  <si>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</si>
  <si>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</si>
  <si>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</si>
  <si>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</si>
  <si>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</si>
  <si>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</si>
  <si>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</si>
  <si>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</si>
  <si>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</si>
  <si>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</si>
  <si>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</si>
  <si>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</si>
  <si>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</si>
  <si>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</si>
  <si>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</si>
  <si>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</si>
  <si>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</si>
  <si>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</si>
  <si>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</si>
  <si>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</si>
  <si>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</si>
  <si>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</si>
  <si>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</si>
  <si>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</si>
  <si>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</si>
  <si>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</si>
  <si>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</si>
  <si>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</si>
  <si>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</si>
  <si>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</si>
  <si>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</si>
  <si>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</si>
  <si>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</si>
  <si>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</si>
  <si>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</si>
  <si>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</si>
  <si>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</si>
  <si>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</si>
  <si>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</si>
  <si>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</si>
  <si>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</si>
  <si>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</si>
  <si>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</si>
  <si>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</si>
  <si>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</si>
  <si>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</si>
  <si>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</si>
  <si>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</si>
  <si>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</si>
  <si>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</si>
  <si>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</si>
  <si>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</si>
  <si>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</si>
  <si>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</si>
  <si>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</si>
  <si>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</si>
  <si>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</si>
  <si>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</si>
  <si>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</si>
  <si>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</si>
  <si>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</si>
  <si>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</si>
  <si>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</si>
  <si>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</si>
  <si>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</si>
  <si>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</si>
  <si>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</si>
  <si>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</si>
  <si>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</si>
  <si>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</si>
  <si>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</si>
  <si>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</si>
  <si>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</si>
  <si>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</si>
  <si>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</si>
  <si>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</si>
  <si>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</si>
  <si>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</si>
  <si>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</si>
  <si>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</si>
  <si>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</si>
  <si>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</si>
  <si>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</si>
  <si>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</si>
  <si>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</si>
  <si>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</si>
  <si>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</si>
  <si>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</si>
  <si>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</si>
  <si>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</si>
  <si>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</si>
  <si>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</si>
  <si>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</si>
  <si>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</si>
  <si>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</si>
  <si>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</si>
  <si>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</si>
  <si>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</si>
  <si>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</si>
  <si>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</si>
  <si>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</si>
  <si>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</si>
  <si>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</si>
  <si>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</si>
  <si>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</si>
  <si>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</si>
  <si>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</si>
  <si>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</si>
  <si>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</si>
  <si>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</si>
  <si>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</si>
  <si>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</si>
  <si>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</si>
  <si>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</si>
  <si>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</si>
  <si>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</si>
  <si>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</si>
  <si>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</si>
  <si>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</si>
  <si>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</si>
  <si>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</si>
  <si>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</si>
  <si>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</si>
  <si>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</si>
  <si>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</si>
  <si>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</si>
  <si>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</si>
  <si>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</si>
  <si>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</si>
  <si>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</si>
  <si>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</si>
  <si>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</si>
  <si>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</si>
  <si>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</si>
  <si>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</si>
  <si>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</si>
  <si>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</si>
  <si>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</si>
  <si>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</si>
  <si>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</si>
  <si>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</si>
  <si>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</si>
  <si>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</si>
  <si>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</si>
  <si>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</si>
  <si>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</si>
  <si>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</si>
  <si>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</si>
  <si>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</si>
  <si>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</si>
  <si>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</si>
  <si>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</si>
  <si>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</si>
  <si>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</si>
  <si>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</si>
  <si>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</si>
  <si>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</si>
  <si>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</si>
  <si>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</si>
  <si>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</si>
  <si>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</si>
  <si>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</si>
  <si>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</si>
  <si>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</si>
  <si>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</si>
  <si>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</si>
  <si>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</si>
  <si>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</si>
  <si>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</si>
  <si>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</si>
  <si>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</si>
  <si>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</si>
  <si>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</si>
  <si>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</si>
  <si>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</si>
  <si>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</si>
  <si>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</si>
  <si>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</si>
  <si>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</si>
  <si>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</si>
  <si>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</si>
  <si>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</si>
  <si>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</si>
  <si>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</si>
  <si>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</si>
  <si>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</si>
  <si>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</si>
  <si>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</si>
  <si>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</si>
  <si>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</si>
  <si>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</si>
  <si>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</si>
  <si>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</si>
  <si>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</si>
  <si>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</si>
  <si>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</si>
  <si>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</si>
  <si>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</si>
  <si>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</si>
  <si>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</si>
  <si>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</si>
  <si>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</si>
  <si>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</si>
  <si>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</si>
  <si>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</si>
  <si>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</si>
  <si>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</si>
  <si>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</si>
  <si>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</si>
  <si>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</si>
  <si>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</si>
  <si>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</si>
  <si>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</si>
  <si>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</si>
  <si>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</si>
  <si>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</si>
  <si>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</si>
  <si>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</si>
  <si>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</si>
  <si>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</si>
  <si>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</si>
  <si>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</si>
  <si>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</si>
  <si>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</si>
  <si>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</si>
  <si>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</si>
  <si>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</si>
  <si>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</si>
  <si>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</si>
  <si>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</si>
  <si>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</si>
  <si>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</si>
  <si>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</si>
  <si>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</si>
  <si>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</si>
  <si>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</si>
  <si>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</si>
  <si>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</si>
  <si>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</si>
  <si>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</si>
  <si>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</si>
  <si>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</si>
  <si>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</si>
  <si>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</si>
  <si>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</si>
  <si>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</si>
  <si>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</si>
  <si>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</si>
  <si>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</si>
  <si>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</si>
  <si>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</si>
  <si>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</si>
  <si>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</si>
  <si>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</si>
  <si>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</si>
  <si>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</si>
  <si>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</si>
  <si>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</si>
  <si>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</si>
  <si>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</si>
  <si>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</si>
  <si>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</si>
  <si>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</si>
  <si>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</si>
  <si>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</si>
  <si>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</si>
  <si>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</si>
  <si>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</si>
  <si>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</si>
  <si>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</si>
  <si>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</si>
  <si>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</si>
  <si>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</si>
  <si>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</si>
  <si>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</si>
  <si>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</si>
  <si>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</si>
  <si>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</si>
  <si>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</si>
  <si>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</si>
  <si>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</si>
  <si>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</si>
  <si>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</si>
  <si>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</si>
  <si>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</si>
  <si>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</si>
  <si>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</si>
  <si>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</si>
  <si>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</si>
  <si>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</si>
  <si>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</si>
  <si>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</si>
  <si>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</si>
  <si>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</si>
  <si>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</si>
  <si>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</si>
  <si>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</si>
  <si>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</si>
  <si>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</si>
  <si>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</si>
  <si>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</si>
  <si>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</si>
  <si>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</si>
  <si>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</si>
  <si>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</si>
  <si>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</si>
  <si>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</si>
  <si>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</si>
  <si>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</si>
  <si>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</si>
  <si>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</si>
  <si>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</si>
  <si>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</si>
  <si>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</si>
  <si>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</si>
  <si>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</si>
  <si>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</si>
  <si>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</si>
  <si>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</si>
  <si>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</si>
  <si>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</si>
  <si>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</si>
  <si>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</si>
  <si>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</si>
  <si>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</si>
  <si>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</si>
  <si>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</si>
  <si>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</si>
  <si>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</si>
  <si>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</si>
  <si>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</si>
  <si>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</si>
  <si>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</si>
  <si>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</si>
  <si>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</si>
  <si>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</si>
  <si>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</si>
  <si>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</si>
  <si>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</si>
  <si>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</si>
  <si>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</si>
  <si>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</si>
  <si>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</si>
  <si>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</si>
  <si>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</si>
  <si>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</si>
  <si>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</si>
  <si>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</si>
  <si>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</si>
  <si>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</si>
  <si>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</si>
  <si>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</si>
  <si>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</si>
  <si>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</si>
  <si>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</si>
  <si>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</si>
  <si>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</si>
  <si>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</si>
  <si>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</si>
  <si>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</si>
  <si>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</si>
  <si>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</si>
  <si>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</si>
  <si>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</si>
  <si>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</si>
  <si>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</si>
  <si>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</si>
  <si>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</si>
  <si>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</si>
  <si>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</si>
  <si>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</si>
  <si>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</si>
  <si>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</si>
  <si>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</si>
  <si>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</si>
  <si>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</si>
  <si>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</si>
  <si>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</si>
  <si>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</si>
  <si>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</si>
  <si>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</si>
  <si>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</si>
  <si>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</si>
  <si>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</si>
  <si>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</si>
  <si>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</si>
  <si>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</si>
  <si>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</si>
  <si>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</si>
  <si>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</si>
  <si>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</si>
  <si>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</si>
  <si>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</si>
  <si>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</si>
  <si>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</si>
  <si>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</si>
  <si>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</si>
  <si>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</si>
  <si>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</si>
  <si>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</si>
  <si>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</si>
  <si>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</si>
  <si>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</si>
  <si>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</si>
  <si>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</si>
  <si>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</si>
  <si>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</si>
  <si>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</si>
  <si>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</si>
  <si>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</si>
  <si>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</si>
  <si>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</si>
  <si>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</si>
  <si>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</si>
  <si>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</si>
  <si>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</si>
  <si>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</si>
  <si>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</si>
  <si>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</si>
  <si>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</si>
  <si>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</si>
  <si>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</si>
  <si>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</si>
  <si>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</si>
  <si>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</si>
  <si>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</si>
  <si>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</si>
  <si>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</si>
  <si>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</si>
  <si>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</si>
  <si>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</si>
  <si>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</si>
  <si>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</si>
  <si>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</si>
  <si>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</si>
  <si>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</si>
  <si>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</si>
  <si>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</si>
  <si>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</si>
  <si>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</si>
  <si>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</si>
  <si>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</si>
  <si>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</si>
  <si>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</si>
  <si>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</si>
  <si>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</si>
  <si>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</si>
  <si>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</si>
  <si>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</si>
  <si>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</si>
  <si>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</si>
  <si>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</si>
  <si>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</si>
  <si>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</si>
  <si>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</si>
  <si>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</si>
  <si>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</si>
  <si>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</si>
  <si>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</si>
  <si>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</si>
  <si>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</si>
  <si>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</si>
  <si>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</si>
  <si>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</si>
  <si>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</si>
  <si>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</si>
  <si>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</si>
  <si>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</si>
  <si>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</si>
  <si>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</si>
  <si>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</si>
  <si>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</si>
  <si>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</si>
  <si>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</si>
  <si>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</si>
  <si>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</si>
  <si>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</si>
  <si>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</si>
  <si>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</si>
  <si>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</si>
  <si>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</si>
  <si>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</si>
  <si>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</si>
  <si>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</si>
  <si>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</si>
  <si>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</si>
  <si>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</si>
  <si>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</si>
  <si>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</si>
  <si>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</si>
  <si>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</si>
  <si>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</si>
  <si>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</si>
  <si>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</si>
  <si>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</si>
  <si>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</si>
  <si>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</si>
  <si>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</si>
  <si>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</si>
  <si>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</si>
  <si>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</si>
  <si>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</si>
  <si>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</si>
  <si>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</si>
  <si>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</si>
  <si>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</si>
  <si>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</si>
  <si>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</si>
  <si>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</si>
  <si>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</si>
  <si>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</si>
  <si>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</si>
  <si>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</si>
  <si>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</si>
  <si>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</si>
  <si>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</si>
  <si>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</si>
  <si>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</si>
  <si>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</si>
  <si>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</si>
  <si>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</si>
  <si>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</si>
  <si>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</si>
  <si>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</si>
  <si>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</si>
  <si>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</si>
  <si>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</si>
  <si>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</si>
  <si>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</si>
  <si>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</si>
  <si>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</si>
  <si>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</si>
  <si>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</si>
  <si>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</si>
  <si>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</si>
  <si>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</si>
  <si>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</si>
  <si>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</si>
  <si>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</si>
  <si>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</si>
  <si>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</si>
  <si>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</si>
  <si>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</si>
  <si>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</si>
  <si>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</si>
  <si>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</si>
  <si>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</si>
  <si>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</si>
  <si>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</si>
  <si>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</si>
  <si>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</si>
  <si>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</si>
  <si>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</si>
  <si>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</si>
  <si>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</si>
  <si>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</si>
  <si>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</si>
  <si>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</si>
  <si>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</si>
  <si>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</si>
  <si>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</si>
  <si>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</si>
  <si>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</si>
  <si>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</si>
  <si>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</si>
  <si>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</si>
  <si>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</si>
  <si>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</si>
  <si>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</si>
  <si>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</si>
  <si>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</si>
  <si>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</si>
  <si>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</si>
  <si>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</si>
  <si>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</si>
  <si>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</si>
  <si>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</si>
  <si>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</si>
  <si>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</si>
  <si>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</si>
  <si>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</si>
  <si>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</si>
  <si>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</si>
  <si>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</si>
  <si>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</si>
  <si>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</si>
  <si>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</si>
  <si>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</si>
  <si>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</si>
  <si>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</si>
  <si>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</si>
  <si>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</si>
  <si>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</si>
  <si>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</si>
  <si>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</si>
  <si>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</si>
  <si>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</si>
  <si>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</si>
  <si>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</si>
  <si>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</si>
  <si>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</si>
  <si>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</si>
  <si>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</si>
  <si>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</si>
  <si>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</si>
  <si>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</si>
  <si>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</si>
  <si>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</si>
  <si>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</si>
  <si>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</si>
  <si>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</si>
  <si>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</si>
  <si>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</si>
  <si>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</si>
  <si>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</si>
  <si>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</si>
  <si>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</si>
  <si>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</si>
  <si>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</si>
  <si>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</si>
  <si>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</si>
  <si>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</si>
  <si>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</si>
  <si>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</si>
  <si>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</si>
  <si>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</si>
  <si>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</si>
  <si>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</si>
  <si>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</si>
  <si>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</si>
  <si>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</si>
  <si>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</si>
  <si>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</si>
  <si>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</si>
  <si>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</si>
  <si>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</si>
  <si>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</si>
  <si>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</si>
  <si>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</si>
  <si>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</si>
  <si>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</si>
  <si>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</si>
  <si>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</si>
  <si>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</si>
  <si>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</si>
  <si>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</si>
  <si>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</si>
  <si>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</si>
  <si>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</si>
  <si>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</si>
  <si>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</si>
  <si>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</si>
  <si>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</si>
  <si>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</si>
  <si>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</si>
  <si>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</si>
  <si>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</si>
  <si>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</si>
  <si>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</si>
  <si>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</si>
  <si>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</si>
  <si>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</si>
  <si>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</si>
  <si>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</si>
  <si>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</si>
  <si>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</si>
  <si>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</si>
  <si>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</si>
  <si>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</si>
  <si>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</si>
  <si>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</si>
  <si>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</si>
  <si>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</si>
  <si>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</si>
  <si>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</si>
  <si>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</si>
  <si>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</si>
  <si>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</si>
  <si>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</si>
  <si>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</si>
  <si>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</si>
  <si>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</si>
  <si>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</si>
  <si>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</si>
  <si>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</si>
  <si>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</si>
  <si>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</si>
  <si>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</si>
  <si>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</si>
  <si>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</si>
  <si>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</si>
  <si>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</si>
  <si>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</si>
  <si>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</si>
  <si>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</si>
  <si>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</si>
  <si>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</si>
  <si>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</si>
  <si>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</si>
  <si>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</si>
  <si>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</si>
  <si>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</si>
  <si>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</si>
  <si>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</si>
  <si>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</si>
  <si>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</si>
  <si>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</si>
  <si>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</si>
  <si>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</si>
  <si>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</si>
  <si>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</si>
  <si>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</si>
  <si>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</si>
  <si>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</si>
  <si>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</si>
  <si>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</si>
  <si>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</si>
  <si>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</si>
  <si>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</si>
  <si>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</si>
  <si>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</si>
  <si>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</si>
  <si>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</si>
  <si>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</si>
  <si>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</si>
  <si>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</si>
  <si>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</si>
  <si>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</si>
  <si>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</si>
  <si>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</si>
  <si>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</si>
  <si>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</si>
  <si>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</si>
  <si>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</si>
  <si>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</si>
  <si>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</si>
  <si>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</si>
  <si>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</si>
  <si>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</si>
  <si>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</si>
  <si>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</si>
  <si>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</si>
  <si>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</si>
  <si>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</si>
  <si>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</si>
  <si>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</si>
  <si>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</si>
  <si>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</si>
  <si>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</si>
  <si>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</si>
  <si>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</si>
  <si>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</si>
  <si>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</si>
  <si>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</si>
  <si>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</si>
  <si>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</si>
  <si>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</si>
  <si>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</si>
  <si>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</si>
  <si>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</si>
  <si>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</si>
  <si>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</si>
  <si>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</si>
  <si>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</si>
  <si>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</si>
  <si>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</si>
  <si>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</si>
  <si>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</si>
  <si>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</si>
  <si>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</si>
  <si>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</si>
  <si>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</si>
  <si>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</si>
  <si>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</si>
  <si>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</si>
  <si>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</si>
  <si>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</si>
  <si>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</si>
  <si>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</si>
  <si>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</si>
  <si>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</si>
  <si>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</si>
  <si>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</si>
  <si>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</si>
  <si>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</si>
  <si>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</si>
  <si>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</si>
  <si>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</si>
  <si>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</si>
  <si>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</si>
  <si>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</si>
  <si>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</si>
  <si>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</si>
  <si>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</si>
  <si>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</si>
  <si>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</si>
  <si>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</si>
  <si>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</si>
  <si>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</si>
  <si>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</si>
  <si>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</si>
  <si>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</si>
  <si>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</si>
  <si>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</si>
  <si>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</si>
  <si>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</si>
  <si>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</si>
  <si>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</si>
  <si>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</si>
  <si>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</si>
  <si>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</si>
  <si>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</si>
  <si>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</si>
  <si>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</si>
  <si>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</si>
  <si>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</si>
  <si>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</si>
  <si>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</si>
  <si>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</si>
  <si>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</si>
  <si>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</si>
  <si>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</si>
  <si>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</si>
  <si>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</si>
  <si>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</si>
  <si>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</si>
  <si>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</si>
  <si>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</si>
  <si>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</si>
  <si>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</si>
  <si>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</si>
  <si>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</si>
  <si>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</si>
  <si>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</si>
  <si>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</si>
  <si>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</si>
  <si>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</si>
  <si>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</si>
  <si>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</si>
  <si>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</si>
  <si>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</si>
  <si>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</si>
  <si>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</si>
  <si>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</si>
  <si>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</si>
  <si>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</si>
  <si>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</si>
  <si>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</si>
  <si>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</si>
  <si>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</si>
  <si>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</si>
  <si>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</si>
  <si>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</si>
  <si>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</si>
  <si>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</si>
  <si>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</si>
  <si>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</si>
  <si>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</si>
  <si>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</si>
  <si>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</si>
  <si>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</si>
  <si>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</si>
  <si>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</si>
  <si>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</si>
  <si>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</si>
  <si>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</si>
  <si>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</si>
  <si>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</si>
  <si>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</si>
  <si>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</si>
  <si>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</si>
  <si>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</si>
  <si>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</si>
  <si>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</si>
  <si>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</si>
  <si>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</si>
  <si>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</si>
  <si>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</si>
  <si>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</si>
  <si>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</si>
  <si>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</si>
  <si>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</si>
  <si>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</si>
  <si>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</si>
  <si>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</si>
  <si>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</si>
  <si>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</si>
  <si>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</si>
  <si>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</si>
  <si>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</si>
  <si>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</si>
  <si>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</si>
  <si>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</si>
  <si>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</si>
  <si>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</si>
  <si>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</si>
  <si>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</si>
  <si>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</si>
  <si>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</si>
  <si>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</si>
  <si>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</si>
  <si>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</si>
  <si>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</si>
  <si>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</si>
  <si>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</si>
  <si>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</si>
  <si>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</si>
  <si>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</si>
  <si>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</si>
  <si>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</si>
  <si>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</si>
  <si>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</si>
  <si>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</si>
  <si>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</si>
  <si>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</si>
  <si>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</si>
  <si>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</si>
  <si>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</si>
  <si>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</si>
  <si>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</si>
  <si>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</si>
  <si>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</si>
  <si>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</si>
  <si>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</si>
  <si>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</si>
  <si>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</si>
  <si>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</si>
  <si>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</si>
  <si>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</si>
  <si>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</si>
  <si>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</si>
  <si>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</si>
  <si>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</si>
  <si>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</si>
  <si>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</si>
  <si>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</si>
  <si>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</si>
  <si>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</si>
  <si>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</si>
  <si>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</si>
  <si>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</si>
  <si>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</si>
  <si>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</si>
  <si>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</si>
  <si>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</si>
  <si>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</si>
  <si>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</si>
  <si>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</si>
  <si>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</si>
  <si>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</si>
  <si>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</si>
  <si>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</si>
  <si>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</si>
  <si>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</si>
  <si>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</si>
  <si>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</si>
  <si>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</si>
  <si>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</si>
  <si>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</si>
  <si>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</si>
  <si>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</si>
  <si>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</si>
  <si>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</si>
  <si>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</si>
  <si>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</si>
  <si>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</si>
  <si>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</si>
  <si>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</si>
  <si>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</si>
  <si>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</si>
  <si>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</si>
  <si>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</si>
  <si>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</si>
  <si>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</si>
  <si>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</si>
  <si>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</si>
  <si>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</si>
  <si>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</si>
  <si>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</si>
  <si>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</si>
  <si>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</si>
  <si>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</si>
  <si>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</si>
  <si>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</si>
  <si>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</si>
  <si>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</si>
  <si>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</si>
  <si>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</si>
  <si>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</si>
  <si>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</si>
  <si>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</si>
  <si>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</si>
  <si>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</si>
  <si>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</si>
  <si>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</si>
  <si>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</si>
  <si>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</si>
  <si>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</si>
  <si>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</si>
  <si>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</si>
  <si>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</si>
  <si>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</si>
  <si>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</si>
  <si>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</si>
  <si>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</si>
  <si>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</si>
  <si>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</si>
  <si>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</si>
  <si>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</si>
  <si>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</si>
  <si>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</si>
  <si>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</si>
  <si>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</si>
  <si>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</si>
  <si>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</si>
  <si>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</si>
  <si>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</si>
  <si>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</si>
  <si>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</si>
  <si>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</si>
  <si>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</si>
  <si>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</si>
  <si>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</si>
  <si>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</si>
  <si>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</si>
  <si>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</si>
  <si>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</si>
  <si>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</si>
  <si>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</si>
  <si>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</si>
  <si>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</si>
  <si>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</si>
  <si>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</si>
  <si>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</si>
  <si>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</si>
  <si>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</si>
  <si>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</si>
  <si>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</si>
  <si>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</si>
  <si>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</si>
  <si>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</si>
  <si>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</si>
  <si>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</si>
  <si>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</si>
  <si>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</si>
  <si>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</si>
  <si>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</si>
  <si>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</si>
  <si>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</si>
  <si>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</si>
  <si>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</si>
  <si>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</si>
  <si>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</si>
  <si>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</si>
  <si>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</si>
  <si>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</si>
  <si>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</si>
  <si>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</si>
  <si>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</si>
  <si>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</si>
  <si>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</si>
  <si>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</si>
  <si>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</si>
  <si>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</si>
  <si>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</si>
  <si>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</si>
  <si>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</si>
  <si>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</si>
  <si>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</si>
  <si>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</si>
  <si>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</si>
  <si>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</si>
  <si>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</si>
  <si>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</si>
  <si>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</si>
  <si>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</si>
  <si>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</si>
  <si>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</si>
  <si>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</si>
  <si>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</si>
  <si>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</si>
  <si>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</si>
  <si>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</si>
  <si>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</si>
  <si>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</si>
  <si>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</si>
  <si>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</si>
  <si>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</si>
  <si>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</si>
  <si>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</si>
  <si>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</si>
  <si>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</si>
  <si>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</si>
  <si>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</si>
  <si>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</si>
  <si>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</si>
  <si>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</si>
  <si>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</si>
  <si>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</si>
  <si>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</si>
  <si>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</si>
  <si>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</si>
  <si>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</si>
  <si>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</si>
  <si>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</si>
  <si>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</si>
  <si>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</si>
  <si>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</si>
  <si>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</si>
  <si>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</si>
  <si>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</si>
  <si>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</si>
  <si>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</si>
  <si>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</si>
  <si>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</si>
  <si>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</si>
  <si>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</si>
  <si>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</si>
  <si>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</si>
  <si>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</si>
  <si>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</si>
  <si>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</si>
  <si>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</si>
  <si>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</si>
  <si>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</si>
  <si>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</si>
  <si>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</si>
  <si>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</si>
  <si>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</si>
  <si>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</si>
  <si>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</si>
  <si>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</si>
  <si>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</si>
  <si>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</si>
  <si>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</si>
  <si>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</si>
  <si>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</si>
  <si>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</si>
  <si>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</si>
  <si>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</si>
  <si>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</si>
  <si>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</si>
  <si>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</si>
  <si>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</si>
  <si>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</si>
  <si>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</si>
  <si>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</si>
  <si>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</si>
  <si>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</si>
  <si>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</si>
  <si>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</si>
  <si>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</si>
  <si>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</si>
  <si>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</si>
  <si>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</si>
  <si>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</si>
  <si>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</si>
  <si>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</si>
  <si>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</si>
  <si>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</si>
  <si>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</si>
  <si>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</si>
  <si>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</si>
  <si>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</si>
  <si>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</si>
  <si>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</si>
  <si>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</si>
  <si>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</si>
  <si>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</si>
  <si>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</si>
  <si>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</si>
  <si>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</si>
  <si>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</si>
  <si>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</si>
  <si>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</si>
  <si>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</si>
  <si>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</si>
  <si>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</si>
  <si>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</si>
  <si>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</si>
  <si>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</si>
  <si>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</si>
  <si>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</si>
  <si>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</si>
  <si>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</si>
  <si>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</si>
  <si>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</si>
  <si>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</si>
  <si>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</si>
  <si>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</si>
  <si>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</si>
  <si>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</si>
  <si>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</si>
  <si>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</si>
  <si>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</si>
  <si>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</si>
  <si>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</si>
  <si>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</si>
  <si>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</si>
  <si>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</si>
  <si>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</si>
  <si>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</si>
  <si>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</si>
  <si>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</si>
  <si>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</si>
  <si>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</si>
  <si>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</si>
  <si>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</si>
  <si>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</si>
  <si>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</si>
  <si>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</si>
  <si>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</si>
  <si>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</si>
  <si>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</si>
  <si>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</si>
  <si>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</si>
  <si>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</si>
  <si>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</si>
  <si>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</si>
  <si>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</si>
  <si>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</si>
  <si>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</si>
  <si>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</si>
  <si>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</si>
  <si>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</si>
  <si>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</si>
  <si>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</si>
  <si>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</si>
  <si>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</si>
  <si>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</si>
  <si>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</si>
  <si>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</si>
  <si>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</si>
  <si>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</si>
  <si>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</si>
  <si>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</si>
  <si>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</si>
  <si>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</si>
  <si>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</si>
  <si>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</si>
  <si>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</si>
  <si>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</si>
  <si>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</si>
  <si>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</si>
  <si>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</si>
  <si>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</si>
  <si>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</si>
  <si>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</si>
  <si>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</si>
  <si>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</si>
  <si>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</si>
  <si>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</si>
  <si>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</si>
  <si>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</si>
  <si>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</si>
  <si>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</si>
  <si>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</si>
  <si>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</si>
  <si>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</si>
  <si>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</si>
  <si>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</si>
  <si>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</si>
  <si>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</si>
  <si>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</si>
  <si>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</si>
  <si>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</si>
  <si>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</si>
  <si>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</si>
  <si>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</si>
  <si>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</si>
  <si>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</si>
  <si>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</si>
  <si>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</si>
  <si>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</si>
  <si>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</si>
  <si>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</si>
  <si>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</si>
  <si>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</si>
  <si>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</si>
  <si>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</si>
  <si>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</si>
  <si>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</si>
  <si>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</si>
  <si>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</si>
  <si>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</si>
  <si>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</si>
  <si>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</si>
  <si>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</si>
  <si>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</si>
  <si>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</si>
  <si>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</si>
  <si>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</si>
  <si>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</si>
  <si>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</si>
  <si>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</si>
  <si>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</si>
  <si>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</si>
  <si>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</si>
  <si>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</si>
  <si>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</si>
  <si>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</si>
  <si>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</si>
  <si>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</si>
  <si>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</si>
  <si>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</si>
  <si>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</si>
  <si>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</si>
  <si>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</si>
  <si>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</si>
  <si>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</si>
  <si>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</si>
  <si>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</si>
  <si>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</si>
  <si>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</si>
  <si>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</si>
  <si>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</si>
  <si>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</si>
  <si>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</si>
  <si>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</si>
  <si>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</si>
  <si>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</si>
  <si>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</si>
  <si>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</si>
  <si>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</si>
  <si>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</si>
  <si>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</si>
  <si>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</si>
  <si>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</si>
  <si>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</si>
  <si>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</si>
  <si>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</si>
  <si>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</si>
  <si>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</si>
  <si>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</si>
  <si>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</si>
  <si>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</si>
  <si>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</si>
  <si>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</si>
  <si>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</si>
  <si>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</si>
  <si>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</si>
  <si>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</si>
  <si>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</si>
  <si>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</si>
  <si>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</si>
  <si>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</si>
  <si>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</si>
  <si>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</si>
  <si>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</si>
  <si>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</si>
  <si>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</si>
  <si>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</si>
  <si>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</si>
  <si>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</si>
  <si>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</si>
  <si>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</si>
  <si>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</si>
  <si>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</si>
  <si>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</si>
  <si>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</si>
  <si>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</si>
  <si>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</si>
  <si>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</si>
  <si>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</si>
  <si>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</si>
  <si>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</si>
  <si>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</si>
  <si>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</si>
  <si>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</si>
  <si>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</si>
  <si>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</si>
  <si>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</si>
  <si>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</si>
  <si>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</si>
  <si>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</si>
  <si>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</si>
  <si>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</si>
  <si>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</si>
  <si>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</si>
  <si>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</si>
  <si>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</si>
  <si>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</si>
  <si>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</si>
  <si>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</si>
  <si>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</si>
  <si>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</si>
  <si>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</si>
  <si>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</si>
  <si>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</si>
  <si>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</si>
  <si>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</si>
  <si>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</si>
  <si>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</si>
  <si>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</si>
  <si>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</si>
  <si>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</si>
  <si>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</si>
  <si>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</si>
  <si>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</si>
  <si>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</si>
  <si>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</si>
  <si>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</si>
  <si>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</si>
  <si>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</si>
  <si>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</si>
  <si>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</si>
  <si>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</si>
  <si>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</si>
  <si>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</si>
  <si>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</si>
  <si>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</si>
  <si>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</si>
  <si>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</si>
  <si>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</si>
  <si>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</si>
  <si>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</si>
  <si>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</si>
  <si>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</si>
  <si>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</si>
  <si>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</si>
  <si>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</si>
  <si>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</si>
  <si>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</si>
  <si>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</si>
  <si>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</si>
  <si>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</si>
  <si>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</si>
  <si>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</si>
  <si>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</si>
  <si>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</si>
  <si>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</si>
  <si>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</si>
  <si>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</si>
  <si>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</si>
  <si>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</si>
  <si>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</si>
  <si>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</si>
  <si>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</si>
  <si>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</si>
  <si>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</si>
  <si>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</si>
  <si>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</si>
  <si>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</si>
  <si>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</si>
  <si>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</si>
  <si>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</si>
  <si>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</si>
  <si>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</si>
  <si>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</si>
  <si>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</si>
  <si>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</si>
  <si>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</si>
  <si>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</si>
  <si>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</si>
  <si>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</si>
  <si>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</si>
  <si>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</si>
  <si>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</si>
  <si>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</si>
  <si>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</si>
  <si>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</si>
  <si>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</si>
  <si>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</si>
  <si>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</si>
  <si>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</si>
  <si>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</si>
  <si>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</si>
  <si>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</si>
  <si>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</si>
  <si>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</si>
  <si>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</si>
  <si>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</si>
  <si>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</si>
  <si>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</si>
  <si>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</si>
  <si>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</si>
  <si>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</si>
  <si>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</si>
  <si>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</si>
  <si>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</si>
  <si>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</si>
  <si>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</si>
  <si>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</si>
  <si>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</si>
  <si>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</si>
  <si>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</si>
  <si>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</si>
  <si>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</si>
  <si>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</si>
  <si>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</si>
  <si>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</si>
  <si>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</si>
  <si>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</si>
  <si>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</si>
  <si>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</si>
  <si>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</si>
  <si>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</si>
  <si>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</si>
  <si>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</si>
  <si>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</si>
  <si>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</si>
  <si>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</si>
  <si>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</si>
  <si>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</si>
  <si>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</si>
  <si>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</si>
  <si>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</si>
  <si>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</si>
  <si>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</si>
  <si>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</si>
  <si>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</si>
  <si>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</si>
  <si>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</si>
  <si>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</si>
  <si>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</si>
  <si>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</si>
  <si>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</si>
  <si>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</si>
  <si>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</si>
  <si>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</si>
  <si>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</si>
  <si>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</si>
  <si>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</si>
  <si>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</si>
  <si>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</si>
  <si>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</si>
  <si>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</si>
  <si>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</si>
  <si>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</si>
  <si>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</si>
  <si>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</si>
  <si>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</si>
  <si>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</si>
  <si>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</si>
  <si>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</si>
  <si>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</si>
  <si>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</si>
  <si>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</si>
  <si>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</si>
  <si>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</si>
  <si>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</si>
  <si>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</si>
  <si>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</si>
  <si>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</si>
  <si>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</si>
  <si>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</si>
  <si>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</si>
  <si>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</si>
  <si>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</si>
  <si>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</si>
  <si>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</si>
  <si>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</si>
  <si>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</si>
  <si>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</si>
  <si>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</si>
  <si>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</si>
  <si>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</si>
  <si>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</si>
  <si>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</si>
  <si>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</si>
  <si>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</si>
  <si>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</si>
  <si>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</si>
  <si>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</si>
  <si>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</si>
  <si>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</si>
  <si>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</si>
  <si>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</si>
  <si>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</si>
  <si>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</si>
  <si>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</si>
  <si>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</si>
  <si>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</si>
  <si>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</si>
  <si>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</si>
  <si>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</si>
  <si>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</si>
  <si>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</si>
  <si>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</si>
  <si>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</si>
  <si>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</si>
  <si>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</si>
  <si>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</si>
  <si>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</si>
  <si>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</si>
  <si>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</si>
  <si>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</si>
  <si>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</si>
  <si>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</si>
  <si>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</si>
  <si>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</si>
  <si>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</si>
  <si>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</si>
  <si>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</si>
  <si>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</si>
  <si>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</si>
  <si>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</si>
  <si>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</si>
  <si>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</si>
  <si>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</si>
  <si>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</si>
  <si>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</si>
  <si>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</si>
  <si>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</si>
  <si>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</si>
  <si>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</si>
  <si>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</si>
  <si>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</si>
  <si>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</si>
  <si>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</si>
  <si>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</si>
  <si>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</si>
  <si>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</si>
  <si>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</si>
  <si>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</si>
  <si>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</si>
  <si>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</si>
  <si>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</si>
  <si>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</si>
  <si>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</si>
  <si>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</si>
  <si>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</si>
  <si>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</si>
  <si>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</si>
  <si>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</si>
  <si>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</si>
  <si>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</si>
  <si>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</si>
  <si>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</si>
  <si>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</si>
  <si>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</si>
  <si>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</si>
  <si>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</si>
  <si>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</si>
  <si>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</si>
  <si>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</si>
  <si>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</si>
  <si>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</si>
  <si>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</si>
  <si>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</si>
  <si>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</si>
  <si>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</si>
  <si>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</si>
  <si>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</si>
  <si>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</si>
  <si>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</si>
  <si>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</si>
  <si>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</si>
  <si>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</si>
  <si>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</si>
  <si>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</si>
  <si>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</si>
  <si>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</si>
  <si>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</si>
  <si>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</si>
  <si>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</si>
  <si>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</si>
  <si>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</si>
  <si>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</si>
  <si>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</si>
  <si>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</si>
  <si>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</si>
  <si>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</si>
  <si>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</si>
  <si>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</si>
  <si>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</si>
  <si>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</si>
  <si>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</si>
  <si>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</si>
  <si>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</si>
  <si>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</si>
  <si>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</si>
  <si>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</si>
  <si>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</si>
  <si>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</si>
  <si>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</si>
  <si>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</si>
  <si>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</si>
  <si>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</si>
  <si>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</si>
  <si>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</si>
  <si>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</si>
  <si>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</si>
  <si>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</si>
  <si>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</si>
  <si>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</si>
  <si>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</si>
  <si>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</si>
  <si>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</si>
  <si>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</si>
  <si>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</si>
  <si>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</si>
  <si>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</si>
  <si>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</si>
  <si>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</si>
  <si>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</si>
  <si>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</si>
  <si>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</si>
  <si>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</si>
  <si>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</si>
  <si>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</si>
  <si>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</si>
  <si>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</si>
  <si>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</si>
  <si>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</si>
  <si>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</si>
  <si>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</si>
  <si>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</si>
  <si>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</si>
  <si>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</si>
  <si>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</si>
  <si>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</si>
  <si>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</si>
  <si>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</si>
  <si>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</si>
  <si>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</si>
  <si>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</si>
  <si>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</si>
  <si>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</si>
  <si>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</si>
  <si>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</si>
  <si>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</si>
  <si>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</si>
  <si>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</si>
  <si>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</si>
  <si>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</si>
  <si>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</si>
  <si>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</si>
  <si>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</si>
  <si>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</si>
  <si>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</si>
  <si>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</si>
  <si>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</si>
  <si>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</si>
  <si>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</si>
  <si>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</si>
  <si>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</si>
  <si>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</si>
  <si>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</si>
  <si>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</si>
  <si>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</si>
  <si>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</si>
  <si>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</si>
  <si>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</si>
  <si>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</si>
  <si>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</si>
  <si>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</si>
  <si>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</si>
  <si>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</si>
  <si>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</si>
  <si>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</si>
  <si>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</si>
  <si>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</si>
  <si>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</si>
  <si>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</si>
  <si>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</si>
  <si>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</si>
  <si>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</si>
  <si>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</si>
  <si>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</si>
  <si>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</si>
  <si>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</si>
  <si>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</si>
  <si>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</si>
  <si>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</si>
  <si>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</si>
  <si>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</si>
  <si>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</si>
  <si>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</si>
  <si>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</si>
  <si>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</si>
  <si>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</si>
  <si>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</si>
  <si>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</si>
  <si>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</si>
  <si>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</si>
  <si>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</si>
  <si>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</si>
  <si>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</si>
  <si>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</si>
  <si>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</si>
  <si>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</si>
  <si>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</si>
  <si>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</si>
  <si>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</si>
  <si>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</si>
  <si>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</si>
  <si>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</si>
  <si>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</si>
  <si>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</si>
  <si>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</si>
  <si>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</si>
  <si>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</si>
  <si>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</si>
  <si>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</si>
  <si>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</si>
  <si>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</si>
  <si>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</si>
  <si>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</si>
  <si>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</si>
  <si>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</si>
  <si>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</si>
  <si>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</si>
  <si>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</si>
  <si>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</si>
  <si>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</si>
  <si>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</si>
  <si>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</si>
  <si>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</si>
  <si>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</si>
  <si>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</si>
  <si>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</si>
  <si>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</si>
  <si>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</si>
  <si>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</si>
  <si>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</si>
  <si>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</si>
  <si>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</si>
  <si>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</si>
  <si>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</si>
  <si>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</si>
  <si>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</si>
  <si>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</si>
  <si>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</si>
  <si>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</si>
  <si>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</si>
  <si>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</si>
  <si>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</si>
  <si>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</si>
  <si>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</si>
  <si>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</si>
  <si>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</si>
  <si>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</si>
  <si>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</si>
  <si>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</si>
  <si>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</si>
  <si>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</si>
  <si>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</si>
  <si>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</si>
  <si>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</si>
  <si>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</si>
  <si>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</si>
  <si>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</si>
  <si>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</si>
  <si>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</si>
  <si>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</si>
  <si>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</si>
  <si>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</si>
  <si>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</si>
  <si>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</si>
  <si>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</si>
  <si>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</si>
  <si>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</si>
  <si>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</si>
  <si>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</si>
  <si>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</si>
  <si>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</si>
  <si>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</si>
  <si>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</si>
  <si>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</si>
  <si>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</si>
  <si>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</si>
  <si>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</si>
  <si>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</si>
  <si>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</si>
  <si>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</si>
  <si>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</si>
  <si>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</si>
  <si>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</si>
  <si>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</si>
  <si>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</si>
  <si>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</si>
  <si>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</si>
  <si>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</si>
  <si>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</si>
  <si>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</si>
  <si>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</si>
  <si>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</si>
  <si>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</si>
  <si>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</si>
  <si>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</si>
  <si>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</si>
  <si>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</si>
  <si>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</si>
  <si>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</si>
  <si>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</si>
  <si>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</si>
  <si>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</si>
  <si>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</si>
  <si>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</si>
  <si>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</si>
  <si>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</si>
  <si>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</si>
  <si>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</si>
  <si>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</si>
  <si>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</si>
  <si>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</si>
  <si>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</si>
  <si>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</si>
  <si>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</si>
  <si>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</si>
  <si>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</si>
  <si>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</si>
  <si>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</si>
  <si>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</si>
  <si>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</si>
  <si>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</si>
  <si>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</si>
  <si>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</si>
  <si>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</si>
  <si>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</si>
  <si>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</si>
  <si>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</si>
  <si>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</si>
  <si>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</si>
  <si>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</si>
  <si>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</si>
  <si>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</si>
  <si>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</si>
  <si>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</si>
  <si>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</si>
  <si>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</si>
  <si>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</si>
  <si>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</si>
  <si>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</si>
  <si>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</si>
  <si>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</si>
  <si>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</si>
  <si>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</si>
  <si>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</si>
  <si>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</si>
  <si>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</si>
  <si>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</si>
  <si>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</si>
  <si>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</si>
  <si>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</si>
  <si>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</si>
  <si>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</si>
  <si>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</si>
  <si>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</si>
  <si>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</si>
  <si>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</si>
  <si>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</si>
  <si>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</si>
  <si>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</si>
  <si>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</si>
  <si>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</si>
  <si>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</si>
  <si>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</si>
  <si>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</si>
  <si>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</si>
  <si>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</si>
  <si>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</si>
  <si>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</si>
  <si>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</si>
  <si>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</si>
  <si>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</si>
  <si>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</si>
  <si>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</si>
  <si>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</si>
  <si>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</si>
  <si>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</si>
  <si>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</si>
  <si>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</si>
  <si>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</si>
  <si>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</si>
  <si>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</si>
  <si>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</si>
  <si>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</si>
  <si>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</si>
  <si>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</si>
  <si>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</si>
  <si>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</si>
  <si>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</si>
  <si>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</si>
  <si>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</si>
  <si>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</si>
  <si>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</si>
  <si>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</si>
  <si>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</si>
  <si>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</si>
  <si>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</si>
  <si>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</si>
  <si>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</si>
  <si>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</si>
  <si>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</si>
  <si>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</si>
  <si>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</si>
  <si>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</si>
  <si>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</si>
  <si>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</si>
  <si>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</si>
  <si>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</si>
  <si>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</si>
  <si>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</si>
  <si>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</si>
  <si>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</si>
  <si>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</si>
  <si>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</si>
  <si>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</si>
  <si>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</si>
  <si>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</si>
  <si>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</si>
  <si>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</si>
  <si>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</si>
  <si>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</si>
  <si>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</si>
  <si>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</si>
  <si>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</si>
  <si>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</si>
  <si>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</si>
  <si>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</si>
  <si>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</si>
  <si>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</si>
  <si>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</si>
  <si>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</si>
  <si>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</si>
  <si>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</si>
  <si>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</si>
  <si>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</si>
  <si>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</si>
  <si>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</si>
  <si>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</si>
  <si>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</si>
  <si>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</si>
  <si>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</si>
  <si>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</si>
  <si>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</si>
  <si>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</si>
  <si>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</si>
  <si>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</si>
  <si>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</si>
  <si>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</si>
  <si>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</si>
  <si>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</si>
  <si>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</si>
  <si>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</si>
  <si>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</si>
  <si>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</si>
  <si>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</si>
  <si>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</si>
  <si>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</si>
  <si>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</si>
  <si>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</si>
  <si>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</si>
  <si>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</si>
  <si>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</si>
  <si>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</si>
  <si>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</si>
  <si>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</si>
  <si>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</si>
  <si>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</si>
  <si>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</si>
  <si>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</si>
  <si>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</si>
  <si>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</si>
  <si>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</si>
  <si>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</si>
  <si>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</si>
  <si>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</si>
  <si>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</si>
  <si>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</si>
  <si>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</si>
  <si>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</si>
  <si>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</si>
  <si>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</si>
  <si>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</si>
  <si>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</si>
  <si>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</si>
  <si>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</si>
  <si>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</si>
  <si>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</si>
  <si>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</si>
  <si>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</si>
  <si>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</si>
  <si>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</si>
  <si>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</si>
  <si>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</si>
  <si>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</si>
  <si>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</si>
  <si>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</si>
  <si>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</si>
  <si>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</si>
  <si>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</si>
  <si>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</si>
  <si>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</si>
  <si>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</si>
  <si>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</si>
  <si>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</si>
  <si>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</si>
  <si>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</si>
  <si>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</si>
  <si>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</si>
  <si>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</si>
  <si>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</si>
  <si>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</si>
  <si>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</si>
  <si>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</si>
  <si>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</si>
  <si>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</si>
  <si>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</si>
  <si>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</si>
  <si>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</si>
  <si>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</si>
  <si>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</si>
  <si>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</si>
  <si>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</si>
  <si>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</si>
  <si>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</si>
  <si>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</si>
  <si>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</si>
  <si>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</si>
  <si>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</si>
  <si>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</si>
  <si>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</si>
  <si>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</si>
  <si>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</si>
  <si>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</si>
  <si>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</si>
  <si>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</si>
  <si>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</si>
  <si>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</si>
  <si>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</si>
  <si>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</si>
  <si>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</si>
  <si>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</si>
  <si>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</si>
  <si>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</si>
  <si>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</si>
  <si>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</si>
  <si>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</si>
  <si>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</si>
  <si>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</si>
  <si>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</si>
  <si>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</si>
  <si>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</si>
  <si>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</si>
  <si>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</si>
  <si>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</si>
  <si>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</si>
  <si>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</si>
  <si>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</si>
  <si>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</si>
  <si>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</si>
  <si>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</si>
  <si>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</si>
  <si>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</si>
  <si>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</si>
  <si>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</si>
  <si>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</si>
  <si>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</si>
  <si>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</si>
  <si>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</si>
  <si>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</si>
  <si>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</si>
  <si>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</si>
  <si>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</si>
  <si>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</si>
  <si>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</si>
  <si>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</si>
  <si>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</si>
  <si>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</si>
  <si>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</si>
  <si>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</si>
  <si>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</si>
  <si>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</si>
  <si>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</si>
  <si>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</si>
  <si>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</si>
  <si>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</si>
  <si>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</si>
  <si>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</si>
  <si>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</si>
  <si>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</si>
  <si>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</si>
  <si>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</si>
  <si>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</si>
  <si>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</si>
  <si>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</si>
  <si>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</si>
  <si>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</si>
  <si>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</si>
  <si>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</si>
  <si>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</si>
  <si>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</si>
  <si>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</si>
  <si>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</si>
  <si>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</si>
  <si>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</si>
  <si>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</si>
  <si>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</si>
  <si>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</si>
  <si>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</si>
  <si>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</si>
  <si>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</si>
  <si>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</si>
  <si>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</si>
  <si>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</si>
  <si>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</si>
  <si>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</si>
  <si>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</si>
  <si>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</si>
  <si>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</si>
  <si>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</si>
  <si>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</si>
  <si>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</si>
  <si>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</si>
  <si>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</si>
  <si>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</si>
  <si>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</si>
  <si>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</si>
  <si>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</si>
  <si>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</si>
  <si>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</si>
  <si>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</si>
  <si>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</si>
  <si>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</si>
  <si>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</si>
  <si>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</si>
  <si>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</si>
  <si>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</si>
  <si>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</si>
  <si>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</si>
  <si>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</si>
  <si>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</si>
  <si>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</si>
  <si>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</si>
  <si>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</si>
  <si>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</si>
  <si>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</si>
  <si>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</si>
  <si>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</si>
  <si>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</si>
  <si>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</si>
  <si>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</si>
  <si>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</si>
  <si>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</si>
  <si>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</si>
  <si>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</si>
  <si>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</si>
  <si>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</si>
  <si>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</si>
  <si>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</si>
  <si>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</si>
  <si>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</si>
  <si>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</si>
  <si>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</si>
  <si>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</si>
  <si>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</si>
  <si>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</si>
  <si>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</si>
  <si>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</si>
  <si>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</si>
  <si>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</si>
  <si>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</si>
  <si>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</si>
  <si>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</si>
  <si>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</si>
  <si>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</si>
  <si>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</si>
  <si>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</si>
  <si>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</si>
  <si>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</si>
  <si>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</si>
  <si>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</si>
  <si>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</si>
  <si>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</si>
  <si>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</si>
  <si>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</si>
  <si>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</si>
  <si>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</si>
  <si>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</si>
  <si>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</si>
  <si>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</si>
  <si>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</si>
  <si>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</si>
  <si>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</si>
  <si>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</si>
  <si>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</si>
  <si>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</si>
  <si>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</si>
  <si>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</si>
  <si>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</si>
  <si>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</si>
  <si>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</si>
  <si>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</si>
  <si>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</si>
  <si>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</si>
  <si>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</si>
  <si>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</si>
  <si>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</si>
  <si>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</si>
  <si>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</si>
  <si>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</si>
  <si>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</si>
  <si>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</si>
  <si>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</si>
  <si>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</si>
  <si>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</si>
  <si>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</si>
  <si>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</si>
  <si>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</si>
  <si>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</si>
  <si>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</si>
  <si>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</si>
  <si>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</si>
  <si>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</si>
  <si>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</si>
  <si>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</si>
  <si>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</si>
  <si>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</si>
  <si>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</si>
  <si>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</si>
  <si>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</si>
  <si>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</si>
  <si>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</si>
  <si>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</si>
  <si>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</si>
  <si>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</si>
  <si>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</si>
  <si>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</si>
  <si>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</si>
  <si>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</si>
  <si>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</si>
  <si>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</si>
  <si>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</si>
  <si>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</si>
  <si>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</si>
  <si>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</si>
  <si>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</si>
  <si>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</si>
  <si>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</si>
  <si>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</si>
  <si>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</si>
  <si>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</si>
  <si>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</si>
  <si>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</si>
  <si>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</si>
  <si>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</si>
  <si>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</si>
  <si>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</si>
  <si>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</si>
  <si>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</si>
  <si>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</si>
  <si>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</si>
  <si>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</si>
  <si>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</si>
  <si>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</si>
  <si>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</si>
  <si>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</si>
  <si>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</si>
  <si>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</si>
  <si>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</si>
  <si>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</si>
  <si>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</si>
  <si>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</si>
  <si>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</si>
  <si>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</si>
  <si>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</si>
  <si>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</si>
  <si>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</si>
  <si>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</si>
  <si>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</si>
  <si>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</si>
  <si>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</si>
  <si>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</si>
  <si>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</si>
  <si>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</si>
  <si>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</si>
  <si>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</si>
  <si>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</si>
  <si>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</si>
  <si>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</si>
  <si>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</si>
  <si>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</si>
  <si>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</si>
  <si>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</si>
  <si>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</si>
  <si>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</si>
  <si>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</si>
  <si>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</si>
  <si>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</si>
  <si>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</si>
  <si>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</si>
  <si>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</si>
  <si>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</si>
  <si>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</si>
  <si>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</si>
  <si>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</si>
  <si>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</si>
  <si>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</si>
  <si>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</si>
  <si>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</si>
  <si>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</si>
  <si>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</si>
  <si>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</si>
  <si>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</si>
  <si>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</si>
  <si>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</si>
  <si>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</si>
  <si>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</si>
  <si>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</si>
  <si>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</si>
  <si>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</si>
  <si>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</si>
  <si>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</si>
  <si>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</si>
  <si>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</si>
  <si>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</si>
  <si>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</si>
  <si>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</si>
  <si>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</si>
  <si>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</si>
  <si>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</si>
  <si>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</si>
  <si>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</si>
  <si>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</si>
  <si>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</si>
  <si>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</si>
  <si>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</si>
  <si>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</si>
  <si>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</si>
  <si>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</si>
  <si>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</si>
  <si>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</si>
  <si>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</si>
  <si>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</si>
  <si>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</si>
  <si>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</si>
  <si>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</si>
  <si>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</si>
  <si>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</si>
  <si>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</si>
  <si>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</si>
  <si>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</si>
  <si>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</si>
  <si>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</si>
  <si>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</si>
  <si>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</si>
  <si>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</si>
  <si>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</si>
  <si>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</si>
  <si>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</si>
  <si>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</si>
  <si>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</si>
  <si>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</si>
  <si>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</si>
  <si>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</si>
  <si>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</si>
  <si>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</si>
  <si>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</si>
  <si>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</si>
  <si>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</si>
  <si>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</si>
  <si>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</si>
  <si>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</si>
  <si>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</si>
  <si>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</si>
  <si>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</si>
  <si>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</si>
  <si>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</si>
  <si>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</si>
  <si>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</si>
  <si>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</si>
  <si>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</si>
  <si>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</si>
  <si>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</si>
  <si>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</si>
  <si>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</si>
  <si>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</si>
  <si>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</si>
  <si>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</si>
  <si>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</si>
  <si>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</si>
  <si>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</si>
  <si>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</si>
  <si>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</si>
  <si>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</si>
  <si>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</si>
  <si>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</si>
  <si>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</si>
  <si>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</si>
  <si>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</si>
  <si>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</si>
  <si>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</si>
  <si>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</si>
  <si>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</si>
  <si>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</si>
  <si>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</si>
  <si>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</si>
  <si>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</si>
  <si>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</si>
  <si>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</si>
  <si>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</si>
  <si>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</si>
  <si>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</si>
  <si>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</si>
  <si>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</si>
  <si>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</si>
  <si>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</si>
  <si>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</si>
  <si>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</si>
  <si>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</si>
  <si>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</si>
  <si>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</si>
  <si>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</si>
  <si>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</si>
  <si>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</si>
  <si>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</si>
  <si>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</si>
  <si>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</si>
  <si>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</si>
  <si>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</si>
  <si>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</si>
  <si>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</si>
  <si>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</si>
  <si>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</si>
  <si>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</si>
  <si>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</si>
  <si>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</si>
  <si>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</si>
  <si>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</si>
  <si>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</si>
  <si>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</si>
  <si>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</si>
  <si>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</si>
  <si>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</si>
  <si>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</si>
  <si>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</si>
  <si>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</si>
  <si>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</si>
  <si>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</si>
  <si>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</si>
  <si>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</si>
  <si>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</si>
  <si>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</si>
  <si>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</si>
  <si>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</si>
  <si>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</si>
  <si>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</si>
  <si>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</si>
  <si>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</si>
  <si>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</si>
  <si>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</si>
  <si>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</si>
  <si>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</si>
  <si>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</si>
  <si>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</si>
  <si>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</si>
  <si>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</si>
  <si>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</si>
  <si>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</si>
  <si>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</si>
  <si>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</si>
  <si>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</si>
  <si>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</si>
  <si>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</si>
  <si>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</si>
  <si>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</si>
  <si>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</si>
  <si>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Khoa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</si>
  <si>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</si>
  <si>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</si>
  <si>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</si>
  <si>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</si>
  <si>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</si>
  <si>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</si>
  <si>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</si>
  <si>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</si>
  <si>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</si>
  <si>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</si>
  <si>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</si>
  <si>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</si>
  <si>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</si>
  <si>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</si>
  <si>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</si>
  <si>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</si>
  <si>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</si>
  <si>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</si>
  <si>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</si>
  <si>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</si>
  <si>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</si>
  <si>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</si>
  <si>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</si>
  <si>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</si>
  <si>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</si>
  <si>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</si>
  <si>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</si>
  <si>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</si>
  <si>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</si>
  <si>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</si>
  <si>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</si>
  <si>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</si>
  <si>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</si>
  <si>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</si>
  <si>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</si>
  <si>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</si>
  <si>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</si>
  <si>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</si>
  <si>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</si>
  <si>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</si>
  <si>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</si>
  <si>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</si>
  <si>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</si>
  <si>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</si>
  <si>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</si>
  <si>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</si>
  <si>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</si>
  <si>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</si>
  <si>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</si>
  <si>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</si>
  <si>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</si>
  <si>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</si>
  <si>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</si>
  <si>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</si>
  <si>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</si>
  <si>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</si>
  <si>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</si>
  <si>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</si>
  <si>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</si>
  <si>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</si>
  <si>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</si>
  <si>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</si>
  <si>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</si>
  <si>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</si>
  <si>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</si>
  <si>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</si>
  <si>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</si>
  <si>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</si>
  <si>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</si>
  <si>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</si>
  <si>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</si>
  <si>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</si>
  <si>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</si>
  <si>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</si>
  <si>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</si>
  <si>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</si>
  <si>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</si>
  <si>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</si>
  <si>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</si>
  <si>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</si>
  <si>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</si>
  <si>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</si>
  <si>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</si>
  <si>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</si>
  <si>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</si>
  <si>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</si>
  <si>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</si>
  <si>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</si>
  <si>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</si>
  <si>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</si>
  <si>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</si>
  <si>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</si>
  <si>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</si>
  <si>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</si>
  <si>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</si>
  <si>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</si>
  <si>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</si>
  <si>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</si>
  <si>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</si>
  <si>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</si>
  <si>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</si>
  <si>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</si>
  <si>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</si>
  <si>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</si>
  <si>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</si>
  <si>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</si>
  <si>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</si>
  <si>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</si>
  <si>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</si>
  <si>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</si>
  <si>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</si>
  <si>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</si>
  <si>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</si>
  <si>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</si>
  <si>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</si>
  <si>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</si>
  <si>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</si>
  <si>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</si>
  <si>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</si>
  <si>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</si>
  <si>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</si>
  <si>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</si>
  <si>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</si>
  <si>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</si>
  <si>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</si>
  <si>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</si>
  <si>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</si>
  <si>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</si>
  <si>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Ted</t>
  </si>
  <si>
    <t>Hỗ trợ WH cố định</t>
  </si>
  <si>
    <t>Bui Minh Tuan (VN.OP-NPI)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</si>
  <si>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</si>
  <si>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</si>
  <si>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</si>
  <si>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</si>
  <si>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</si>
  <si>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</si>
  <si>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</si>
  <si>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</si>
  <si>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</si>
  <si>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</si>
  <si>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</si>
  <si>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</si>
  <si>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</si>
  <si>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</si>
  <si>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</si>
  <si>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</si>
  <si>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</si>
  <si>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</si>
  <si>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</si>
  <si>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</si>
  <si>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</si>
  <si>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</si>
  <si>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</si>
  <si>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</si>
  <si>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</si>
  <si>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</si>
  <si>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</si>
  <si>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</si>
  <si>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</si>
  <si>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</si>
  <si>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</si>
  <si>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Hỗ trợ APE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</si>
  <si>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</si>
  <si>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</si>
  <si>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</si>
  <si>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</si>
  <si>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</si>
  <si>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</si>
  <si>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</si>
  <si>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</si>
  <si>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</si>
  <si>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</si>
  <si>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</si>
  <si>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</si>
  <si>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</si>
  <si>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</si>
  <si>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</si>
  <si>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</si>
  <si>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</si>
  <si>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</si>
  <si>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</si>
  <si>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</si>
  <si>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</si>
  <si>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</si>
  <si>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</si>
  <si>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</si>
  <si>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</si>
  <si>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</si>
  <si>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</si>
  <si>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</si>
  <si>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</si>
  <si>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</si>
  <si>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</si>
  <si>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</si>
  <si>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</si>
  <si>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</si>
  <si>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</si>
  <si>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</si>
  <si>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</si>
  <si>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</si>
  <si>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</si>
  <si>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</si>
  <si>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</si>
  <si>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</si>
  <si>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</si>
  <si>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</si>
  <si>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</si>
  <si>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</si>
  <si>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</si>
  <si>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</si>
  <si>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</si>
  <si>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</si>
  <si>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</si>
  <si>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</si>
  <si>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</si>
  <si>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</si>
  <si>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</si>
  <si>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</si>
  <si>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</si>
  <si>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</si>
  <si>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</si>
  <si>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</si>
  <si>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</si>
  <si>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</si>
  <si>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</si>
  <si>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</si>
  <si>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</si>
  <si>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</si>
  <si>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Under IE investigation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</si>
  <si>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</si>
  <si>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</si>
  <si>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</si>
  <si>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</si>
  <si>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</si>
  <si>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</si>
  <si>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</si>
  <si>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</si>
  <si>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</si>
  <si>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</si>
  <si>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</si>
  <si>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</si>
  <si>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</si>
  <si>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</si>
  <si>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</si>
  <si>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</si>
  <si>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</si>
  <si>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</si>
  <si>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</si>
  <si>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</si>
  <si>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</si>
  <si>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</si>
  <si>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</si>
  <si>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</si>
  <si>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</si>
  <si>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</si>
  <si>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</si>
  <si>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</si>
  <si>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</si>
  <si>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</si>
  <si>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</si>
  <si>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</si>
  <si>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</si>
  <si>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</si>
  <si>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</si>
  <si>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</si>
  <si>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</si>
  <si>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</si>
  <si>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</si>
  <si>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</si>
  <si>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</si>
  <si>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</si>
  <si>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</si>
  <si>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</si>
  <si>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</si>
  <si>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</si>
  <si>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</si>
  <si>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</si>
  <si>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</si>
  <si>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</si>
  <si>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</si>
  <si>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</si>
  <si>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</si>
  <si>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</si>
  <si>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</si>
  <si>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</si>
  <si>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</si>
  <si>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</si>
  <si>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</si>
  <si>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</si>
  <si>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</si>
  <si>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</si>
  <si>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</si>
  <si>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</si>
  <si>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</si>
  <si>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</si>
  <si>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</si>
  <si>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</si>
  <si>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Product tested using the OQC machine with a passing value. The ME test machine on the test line yielded a non-passing value -</t>
  </si>
  <si>
    <t xml:space="preserve">QE/MQA </t>
  </si>
  <si>
    <t>IE/Prod</t>
  </si>
  <si>
    <t>RW010945024DP-2629C-PS14</t>
  </si>
  <si>
    <t>VN260413</t>
  </si>
  <si>
    <t>Update rework BOM because after sorting, found more NG 48 pcs</t>
  </si>
  <si>
    <t>RWPR010534035DP-2627A-PS14-CPT-ROW</t>
  </si>
  <si>
    <t>VN260462</t>
  </si>
  <si>
    <t>OQC finding-Missing rubber cushion</t>
  </si>
  <si>
    <t>W33_2026_096776010-042-PMC11</t>
  </si>
  <si>
    <t>W34_2026_095709201-003-PMC11</t>
  </si>
  <si>
    <t>W34_2026_095799011-043-PMC11</t>
  </si>
  <si>
    <t>159202007CS-2633A-PS2-CPT</t>
  </si>
  <si>
    <t>030287009DP-2634D-PS2-CPT-MX</t>
  </si>
  <si>
    <t>030221018DP-2633A-PS2-CPT</t>
  </si>
  <si>
    <t>011404002DP-2633A-PS9-CPT</t>
  </si>
  <si>
    <t>010928011DP-2634A-PS2-CPT-ROW</t>
  </si>
  <si>
    <t>011060007DP-2632A-PS2-CPT</t>
  </si>
  <si>
    <t>W30_2026_130597390_029-PMC17</t>
  </si>
  <si>
    <t>206306009PK-2634A-PS10-CPT</t>
  </si>
  <si>
    <t>206819011PK-2633A-PS10-CPT</t>
  </si>
  <si>
    <t>011404002</t>
  </si>
  <si>
    <t>011060007</t>
  </si>
  <si>
    <t>W17_2026_096920002-017-PMC11</t>
  </si>
  <si>
    <t>W27_2026_096920002-014-PMC11</t>
  </si>
  <si>
    <t>C2-075D</t>
  </si>
  <si>
    <t>030247012DP-2634B-PS2-CPT</t>
  </si>
  <si>
    <t>W32_2026_130868018_002_PMC17</t>
  </si>
  <si>
    <t>W31_2026_130868001_030-PMC17</t>
  </si>
  <si>
    <t>Raw material NG, PN 280119004</t>
  </si>
  <si>
    <t>H &amp; T</t>
  </si>
  <si>
    <t>The screw-driving machine and the laser welding machine are broken.</t>
  </si>
  <si>
    <t>The laser welding machine are broken.</t>
  </si>
  <si>
    <t>RW_2026_095279401_MRB#VN260511-PMC11</t>
  </si>
  <si>
    <t>VN260511</t>
  </si>
  <si>
    <t>Abnormal bike clamp knob &amp; cannot be installed</t>
  </si>
  <si>
    <t>RW011485001DP-2532A-PS12-CPT</t>
  </si>
  <si>
    <t>C2-061N</t>
  </si>
  <si>
    <t>RW_2026_130540065_housing-PMC17</t>
  </si>
  <si>
    <t>VN260508</t>
  </si>
  <si>
    <t>Wrong S/N Sequence Setting for EMEA Model 130540065</t>
  </si>
  <si>
    <t>Project code K24003</t>
  </si>
  <si>
    <t>K24003</t>
  </si>
  <si>
    <t>C2112D</t>
  </si>
  <si>
    <t>W34_2026_095379201-068-PMC11</t>
  </si>
  <si>
    <t>W34_2026_095249103-021-PMC11</t>
  </si>
  <si>
    <t>W34_2026_096531201-052-PMC11</t>
  </si>
  <si>
    <t>W34_2026_096870001-027-PMC11</t>
  </si>
  <si>
    <t>W32_2026_095112202-022-PMC11</t>
  </si>
  <si>
    <t>W33_2026_130667001DG9_82-PMC14</t>
  </si>
  <si>
    <t>159356005CS-2634B-PS2-CPT</t>
  </si>
  <si>
    <t>053686028DP-2632A-PS2-CPT-ROW</t>
  </si>
  <si>
    <t>053202001DP-2633A-PS2-CPT</t>
  </si>
  <si>
    <t>011336001DP-2632A-PS2-CPT</t>
  </si>
  <si>
    <t>030221018DP-2634A-PS2-CPT</t>
  </si>
  <si>
    <t>159235006CS-2635A-PS9-CPT</t>
  </si>
  <si>
    <t>011104017DP-2635A-PS10-CPT-ROW</t>
  </si>
  <si>
    <t>W29_2026_130597382_017-PMC17</t>
  </si>
  <si>
    <t>053686028</t>
  </si>
  <si>
    <t>C2-067D</t>
  </si>
  <si>
    <t>W32_2026_130868014_070-PMC17</t>
  </si>
  <si>
    <t>W32_2026_130868014_067-PMC17</t>
  </si>
  <si>
    <t>W32_2026_130868001_043-PMC17</t>
  </si>
  <si>
    <t>W32_2026_130868018_003_PMC17</t>
  </si>
  <si>
    <t>W31_2026_130868017_027-PMC17</t>
  </si>
  <si>
    <t>W31_2026_130868017_019-PMC17</t>
  </si>
  <si>
    <t>W32_2026_130868001_040-PMC17</t>
  </si>
  <si>
    <t>CQA finding-no machine for lock button test set up in line. As discussed, need to open MRB for testing 100% on auto lock button machine for support shipment.</t>
  </si>
  <si>
    <t>ME/PROD/IE</t>
  </si>
  <si>
    <t>VN260515</t>
  </si>
  <si>
    <t>C2-107BN</t>
  </si>
  <si>
    <t>W34_2026_095353201-024-PMC11</t>
  </si>
  <si>
    <t>W34_2026_095628003-075-PMC11</t>
  </si>
  <si>
    <t>W34_2026_096631301-023-PMC11</t>
  </si>
  <si>
    <t>W33_2026_000996496-125-PMC11</t>
  </si>
  <si>
    <t>W34_2026_000996106-015-PMC11</t>
  </si>
  <si>
    <t>W34_2026_000996972-018-PMC11</t>
  </si>
  <si>
    <t>W28_2026_130681004DG9_81-PMC14</t>
  </si>
  <si>
    <t>000996106</t>
  </si>
  <si>
    <t>011294013DP-2633A-PS2-CPT</t>
  </si>
  <si>
    <t>161021003CS-2635A-PS10-CPT-ROW</t>
  </si>
  <si>
    <t>315630004DZ-2636B-PS2-CPT-ROW</t>
  </si>
  <si>
    <t>317279003DZ-2636B-PS2-CPT-ROW</t>
  </si>
  <si>
    <t>230868001GB-2636A-PS2-CPT-ROW</t>
  </si>
  <si>
    <t>312980004DZ-2635A-PS2-CPT</t>
  </si>
  <si>
    <t>159438006CS-2635A-PS2-CPT-ROW</t>
  </si>
  <si>
    <t>011249034DP-2632A-PS2-CPT</t>
  </si>
  <si>
    <t>001406006PK-2634A-PS3-CPT</t>
  </si>
  <si>
    <t>011509001DP-2634A-PS10-CPT</t>
  </si>
  <si>
    <t>W32_2026_130868014_071-PMC17</t>
  </si>
  <si>
    <t>W30_2026_130597289_033_PMC17</t>
  </si>
  <si>
    <t>W33_2026_130597245_080-PMC17</t>
  </si>
  <si>
    <t>011249034</t>
  </si>
  <si>
    <t>W32_2026_130868014_068-PMC17</t>
  </si>
  <si>
    <t>W32_2026_130868002_045-PMC17</t>
  </si>
  <si>
    <t>W29_2026_130597382_020-PMC17</t>
  </si>
  <si>
    <t>W31_2026_130868017_030-PMC17</t>
  </si>
  <si>
    <t>001429484PK-2635A-PS3-CPT-ROW</t>
  </si>
  <si>
    <t>Raw material NG, PN 910010965</t>
  </si>
  <si>
    <t>W28_2026_096920002-019-PMC11</t>
  </si>
  <si>
    <t>W30_2026_130615001DG9_575-PMC14</t>
  </si>
  <si>
    <t>Raw material NG, PN 611575088</t>
  </si>
  <si>
    <t>Raw material NG, PN 541385001</t>
  </si>
  <si>
    <t>C2-111AN</t>
  </si>
  <si>
    <t>W30_2026_130597283_054-PMC17</t>
  </si>
  <si>
    <t>130597283</t>
  </si>
  <si>
    <t>The machine is unable to pick up the items.</t>
  </si>
  <si>
    <t>RW316292011DZ-2629B-PS14-CPT</t>
  </si>
  <si>
    <t>VN260478</t>
  </si>
  <si>
    <t>Drive Blade NG Dim# 34 &amp; Dim #8 ( P/N: 698936010-01)</t>
  </si>
  <si>
    <t>RW_W11_2026_096620202DG9_007-PMC11</t>
  </si>
  <si>
    <t>RW011485001DP-2632B-PS14-CPT</t>
  </si>
  <si>
    <t>Production runs despite design issue happen. Replace the tension cover</t>
  </si>
  <si>
    <t>Văn Viết Hòa</t>
  </si>
  <si>
    <t>W34_2026_095782002DG9-034-PMC11</t>
  </si>
  <si>
    <t>W33_2026_096912001-014-PMC11</t>
  </si>
  <si>
    <t>W34_2026_095366204-020-PMC11</t>
  </si>
  <si>
    <t>W33_2026_095959201-015-PMC11</t>
  </si>
  <si>
    <t>W34_2026_095646307-007-PMC11</t>
  </si>
  <si>
    <t>W34_2026_000996455-065-PMC11</t>
  </si>
  <si>
    <t>W32_2026_000996975-049-PMC11</t>
  </si>
  <si>
    <t>011110019DP-2634A-PS2-CPT-ROW</t>
  </si>
  <si>
    <t>011254024DP-2634A-PS2-CPT-ROW</t>
  </si>
  <si>
    <t>030218013DP-2634A-PS2-CPT</t>
  </si>
  <si>
    <t>315295002DZ-2637A-PS2-CPT-ROW</t>
  </si>
  <si>
    <t>312982004DZ-2635A-PS2-CPT</t>
  </si>
  <si>
    <t>011381003DP-2634A-PS9-CPT-ROW</t>
  </si>
  <si>
    <t>010683021DP-2635A-PS2-CPT-ROW</t>
  </si>
  <si>
    <t>030421007DP-2635A-PS2-CPT-ROW</t>
  </si>
  <si>
    <t>001690064PK-2634A-PS3-CPT</t>
  </si>
  <si>
    <t>010830003DP-2632A-PS10-CPT</t>
  </si>
  <si>
    <t>011231012DP-2635A-PS9-CPT-MX</t>
  </si>
  <si>
    <t>054493005DP-2634A-PS9-CPT</t>
  </si>
  <si>
    <t>313638046DZ-2636A-PS10-CPT</t>
  </si>
  <si>
    <t>315295002</t>
  </si>
  <si>
    <t>312982004</t>
  </si>
  <si>
    <t>010830003</t>
  </si>
  <si>
    <t>313638046</t>
  </si>
  <si>
    <t>C2-068D</t>
  </si>
  <si>
    <t>030421002DP-2634A-PS2-CPT</t>
  </si>
  <si>
    <t>W32_2026_130597395_009_PMC17</t>
  </si>
  <si>
    <t>W32_2026_130868017_031-PMC17</t>
  </si>
  <si>
    <t>W31_2026_130868017_020-PMC17</t>
  </si>
  <si>
    <t>130597395</t>
  </si>
  <si>
    <t>130868014</t>
  </si>
  <si>
    <t>130868017</t>
  </si>
  <si>
    <t>Raw material NG, PN 742809001</t>
  </si>
  <si>
    <t>Raw material NG, PN 910010465</t>
  </si>
  <si>
    <t>The glue dispensing machine, spot welding machine, and screw driving machine are broken.</t>
  </si>
  <si>
    <t>Hỗ trợ SQE</t>
  </si>
  <si>
    <t xml:space="preserve">C2-045N </t>
  </si>
  <si>
    <t>W30_2026_095352201-018-PMC11</t>
  </si>
  <si>
    <t>W34_2026_096725026-046-PMC11</t>
  </si>
  <si>
    <t>W34_2026_095875004-048-PMC11</t>
  </si>
  <si>
    <t>W34_2026_096752001-034-PMC11</t>
  </si>
  <si>
    <t>W34_2026_002997990DG9-055-PMC11</t>
  </si>
  <si>
    <t>W34_2026_000996732-012-PMC11</t>
  </si>
  <si>
    <t>W34_2026_000996041-137-PMC11</t>
  </si>
  <si>
    <t>W34_2026_130667001DG9_83-PMC14</t>
  </si>
  <si>
    <t>W30_2026_130615001DG9_576-PMC14</t>
  </si>
  <si>
    <t>W31_2026_130615001DG9_585-PMC14</t>
  </si>
  <si>
    <t>095352201</t>
  </si>
  <si>
    <t>C2-051N.</t>
  </si>
  <si>
    <t>317336001DZ-2636B-PS2-CPT-ROW</t>
  </si>
  <si>
    <t>317339001DZ-2636B-PS2-CPT-ROW</t>
  </si>
  <si>
    <t>317342001DZ-2636B-PS2-CPT-ROW</t>
  </si>
  <si>
    <t>319158002DZ-2637A-PS2-CPT-ROW</t>
  </si>
  <si>
    <t>316292007DZ-2637A-PS2-CPT-ROW</t>
  </si>
  <si>
    <t>230527007GB-2637A-PS2-CPT-ROW</t>
  </si>
  <si>
    <t>306527006DZ-2635A-PS2-CPT</t>
  </si>
  <si>
    <t>010476029DP-2635A-PS2-CPT-ROW</t>
  </si>
  <si>
    <t>011155043DP-2634A-PS9-CPT</t>
  </si>
  <si>
    <t>011203004DP-2634A-PS2-CPT</t>
  </si>
  <si>
    <t>C2-073N</t>
  </si>
  <si>
    <t>030243009DP-2634A-PS2-CPT</t>
  </si>
  <si>
    <t>W31_2026_130868040_004_PMC17</t>
  </si>
  <si>
    <t>W33_2026_130868014_081-PMC17</t>
  </si>
  <si>
    <t>W31_2026_130868040_002_PMC17</t>
  </si>
  <si>
    <t>W32_2026_130868018_004_PMC17</t>
  </si>
  <si>
    <t>W32_2026_130868014_074-PMC17</t>
  </si>
  <si>
    <t>W30_2026_130597289_034_PMC17</t>
  </si>
  <si>
    <t>C2-108N</t>
  </si>
  <si>
    <t>W35_2026_130597182_159-PMC14</t>
  </si>
  <si>
    <t>130597182</t>
  </si>
  <si>
    <t>Raw material NG, PN 541327002</t>
  </si>
  <si>
    <t>PM's small supplies have a defect</t>
  </si>
  <si>
    <t>The spot welding machine is broken</t>
  </si>
  <si>
    <t>Prod/WH</t>
  </si>
  <si>
    <t>9811/9281</t>
  </si>
  <si>
    <t>RW_2026_096660001-Replace-strap-PMC11</t>
  </si>
  <si>
    <t>RW_2026_096660002-Replace-strap-PMC11</t>
  </si>
  <si>
    <t>RW030218013DP-2629B-PS14-CPT</t>
  </si>
  <si>
    <t>VN260477</t>
  </si>
  <si>
    <t>Stamping dimension out of specification at Station G06</t>
  </si>
  <si>
    <t>RW010945024DP-2633A-PS12-CPT</t>
  </si>
  <si>
    <t>VN260485</t>
  </si>
  <si>
    <t>WCE does not function, see enclosed email for details (Safety issue)</t>
  </si>
  <si>
    <t>RW011485001DP-2633A-PS14-CPT</t>
  </si>
  <si>
    <t>RW109476012CS-2633A-PS14-CPT-ROW</t>
  </si>
  <si>
    <t>VN260501</t>
  </si>
  <si>
    <t xml:space="preserve">IPQC finding: Fail dimension after pressing </t>
  </si>
  <si>
    <t>ME/IE</t>
  </si>
  <si>
    <t>C2-094N</t>
  </si>
  <si>
    <t>010773007DP-2635A-PS2-CPT</t>
  </si>
  <si>
    <t>011230028DP-2634A-PS9-CPT</t>
  </si>
  <si>
    <t>030425002DP-2634A-PS10-CPT</t>
  </si>
  <si>
    <t>062024007DP-2635A-PS10-CPT-ROW</t>
  </si>
  <si>
    <t>062027006DP-2635A-PS10-CPT-ROW</t>
  </si>
  <si>
    <t>317279007DZ-2637A-PS2-CPT-ROW</t>
  </si>
  <si>
    <t>W34_2026_000996469-029-PMC11</t>
  </si>
  <si>
    <t>W34_2026_002997282-113-PMC11</t>
  </si>
  <si>
    <t>W35_2026_130615001DG9_588-PMC14</t>
  </si>
  <si>
    <t>C2-113D</t>
  </si>
  <si>
    <t>C2-070D</t>
  </si>
  <si>
    <t>W31_2026_130868001_033-PMC17</t>
  </si>
  <si>
    <t>W31_2026_130868001_037-PMC17</t>
  </si>
  <si>
    <t>W31_2026_130868017_021-PMC17</t>
  </si>
  <si>
    <t>W32_2026_130868013_021-PMC17</t>
  </si>
  <si>
    <t>W32_2026_130868018_005_PMC17</t>
  </si>
  <si>
    <t>W33_2026_130540065_007_PMC17</t>
  </si>
  <si>
    <t>The circuit board screw-driving machine and the semi-finished goods testing machine are broken.</t>
  </si>
  <si>
    <t>Grinding needles for touch welding machines.</t>
  </si>
  <si>
    <t>C2091N</t>
  </si>
  <si>
    <t>9503/9504</t>
  </si>
  <si>
    <t>9502/9504</t>
  </si>
  <si>
    <t>RW_2026_096753002_MRB#VN260514_PMC11</t>
  </si>
  <si>
    <t>VN260514</t>
  </si>
  <si>
    <t>IPQC finding-The cutting blade lock pin is abnormal. As aligned in war room meeting, need an open job for sorting.</t>
  </si>
  <si>
    <t>RW_2026_096920001_MRB#VN260513-PMC11</t>
  </si>
  <si>
    <t>VN260513</t>
  </si>
  <si>
    <t>RW011485002DP-2633A-PS14-CPT-ROW</t>
  </si>
  <si>
    <t>RW011485003DP-2634A-PS14-CPT-ROW</t>
  </si>
  <si>
    <t>RW011485006DP-2634A-PS14-CPT-ROW</t>
  </si>
  <si>
    <t>VN260518</t>
  </si>
  <si>
    <t>VN260516</t>
  </si>
  <si>
    <t>VN260517</t>
  </si>
  <si>
    <t>RW011155037DP-2631A-PS14-CPT</t>
  </si>
  <si>
    <t>Sorting for battery aging over than 6 months. As discussed, need to open MRB for sorting.</t>
  </si>
  <si>
    <t>VN260534</t>
  </si>
  <si>
    <t>HK YOUHUIYU</t>
  </si>
  <si>
    <t>SU ZHOU</t>
  </si>
  <si>
    <t>Raw material NG, PN 658995001</t>
  </si>
  <si>
    <t>RW010686060DP-2631A-PS14-CPT-ROW</t>
  </si>
  <si>
    <t>RW011492001DP-2631A-PS14-CPT</t>
  </si>
  <si>
    <t>Used wrong material: PCB assy</t>
  </si>
  <si>
    <t>VN260464</t>
  </si>
  <si>
    <t>OQC finding: Lock button does not work * 1 pc NG / 2 pcs</t>
  </si>
  <si>
    <t>VN260510</t>
  </si>
  <si>
    <t>RWPR010821110DP-2632A-PS14-CPT-ROW</t>
  </si>
  <si>
    <t>Serial number is not continuous with the previous job</t>
  </si>
  <si>
    <t>VN260491</t>
  </si>
  <si>
    <t>Nguyễn Quốc Thịnh</t>
  </si>
  <si>
    <t>Macus</t>
  </si>
  <si>
    <t>W33_2026_095410109_158_PMC11</t>
  </si>
  <si>
    <t>W32_2026_095112109-113-PMC11</t>
  </si>
  <si>
    <t>W34_2026_000996972-019-PMC11</t>
  </si>
  <si>
    <t>W34_2026_000996498-029-PMC11</t>
  </si>
  <si>
    <t>W34_2026_130615014DG9_134-PMC14</t>
  </si>
  <si>
    <t>159117002CS-2635A-PS9-CPT</t>
  </si>
  <si>
    <t>030283015DP-2635A-PS2-CPT-ROW</t>
  </si>
  <si>
    <t>315262010DZ-2637A-PS2-CPT-ROW</t>
  </si>
  <si>
    <t>010448024DP-2635A-PS9-CPT-ROW</t>
  </si>
  <si>
    <t>010534036DP-2635A-PS2-CPT-ROW</t>
  </si>
  <si>
    <t>PR011081018DP-2629-PS2-CPT-ROW</t>
  </si>
  <si>
    <t>011325004DP-2634A-PS9-CPT-ROW</t>
  </si>
  <si>
    <t>030283015</t>
  </si>
  <si>
    <t>010534036</t>
  </si>
  <si>
    <t>011081018</t>
  </si>
  <si>
    <t>011325004</t>
  </si>
  <si>
    <t>C2-065N</t>
  </si>
  <si>
    <t>C2-071D</t>
  </si>
  <si>
    <t>C2-077D</t>
  </si>
  <si>
    <t>W33_2026_130606086DG9_007_PMC17</t>
  </si>
  <si>
    <t>W32_2026_130868040_005_PMC17</t>
  </si>
  <si>
    <t>W33_2026_130868014_082-PMC17</t>
  </si>
  <si>
    <t>W32_2026_130868002_047-PMC17</t>
  </si>
  <si>
    <t>W36_2026_130868002_048-PMC17</t>
  </si>
  <si>
    <t>W33_2026_130518004DG9_015-PMC14</t>
  </si>
  <si>
    <t>The nano-coating machine is broken.</t>
  </si>
  <si>
    <t>RW_2026_096920002_MRB#VN260512-PMC11</t>
  </si>
  <si>
    <t>VN260512</t>
  </si>
  <si>
    <t xml:space="preserve">The cutting blade lock pin is abnormal </t>
  </si>
  <si>
    <t>C2-170N</t>
  </si>
  <si>
    <t>RW011031035DP-2634D-PS7-CPT-ROW</t>
  </si>
  <si>
    <t>VN260525</t>
  </si>
  <si>
    <t>customer complain: Chuck Falling Out</t>
  </si>
  <si>
    <t>RW001597449PK-264A-PS12-CPT</t>
  </si>
  <si>
    <t>Label issue</t>
  </si>
  <si>
    <t>C2094N</t>
  </si>
  <si>
    <t>C2087N</t>
  </si>
  <si>
    <t>Standley</t>
  </si>
  <si>
    <t>C2-108D</t>
  </si>
  <si>
    <t>W33_2026_096532201-016-PMC11</t>
  </si>
  <si>
    <t>W30_2026_096920201-FMP_001-PMC11</t>
  </si>
  <si>
    <t>W33_2026_130858001DG9_77-PMC14</t>
  </si>
  <si>
    <t>W36_2026_130597182_162-PMC14</t>
  </si>
  <si>
    <t>096920201</t>
  </si>
  <si>
    <t>011059030DP-2635A-PS2-CPT-ROW</t>
  </si>
  <si>
    <t>161638005CS-2636A-PS10-CPT</t>
  </si>
  <si>
    <t>316292010DZ-2637A-PS2-CPT-ROW</t>
  </si>
  <si>
    <t>306611001DZ-2635A-PS10-CPT</t>
  </si>
  <si>
    <t>313157004DZ-2637A-PS10-CPT</t>
  </si>
  <si>
    <t>317339001DZ-2635B-PS10-CPT</t>
  </si>
  <si>
    <t>011412011DP-2635A-PS2-CPT</t>
  </si>
  <si>
    <t>030333012DP-2635A-PS2-CPT-ROW</t>
  </si>
  <si>
    <t>030412004DP-2635A-PS2-CPT</t>
  </si>
  <si>
    <t>204700001PK-2634A-PS10-CPT</t>
  </si>
  <si>
    <t>011059030</t>
  </si>
  <si>
    <t>011412011</t>
  </si>
  <si>
    <t>W33_2026_130868003_006_PMC17</t>
  </si>
  <si>
    <t>W36_2026_130868002_049-PMC17</t>
  </si>
  <si>
    <t>W32_2026_130597291_035-PMC17</t>
  </si>
  <si>
    <t>W33_2026_130597184_217-PMC14</t>
  </si>
  <si>
    <t>W33_2026_130518004DG9_015v1-PMC14</t>
  </si>
  <si>
    <t>The spot welder and battery balancer are broken.</t>
  </si>
  <si>
    <t>Test machine number 2 has frozen.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</si>
</sst>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alignment horizontal="center"/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54.577827083333" createdVersion="8" refreshedVersion="8" minRefreshableVersion="3" recordCount="966" xr:uid="{5088C9C6-0EB5-4F8B-AE7F-CE3B557D4914}">
  <cacheSource type="worksheet">
    <worksheetSource ref="A2:P9408" sheet="Rework"/>
  </cacheSource>
  <cacheFields count="16">
    <cacheField name="Date" numFmtId="0">
      <sharedItems containsNonDate="0" containsDate="1" containsString="0" containsBlank="1" minDate="2025-12-22T00:00:00" maxDate="2026-08-20T00:00:00" count="195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75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US"/>
        <s v="US Packaging Team"/>
        <s v="Project code Z50896"/>
        <s v="QE/MQA "/>
        <s v="Project team"/>
        <s v="NPI/IE"/>
        <s v="SQE "/>
        <s v="Cell Quality"/>
        <s v="QM"/>
        <s v="Project code Z30121"/>
        <s v="Prod/WH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Under IE investigation"/>
        <s v="Project code K24003"/>
        <s v="ME/PROD/IE"/>
        <s v="PMC"/>
        <s v="MQA investigate"/>
        <s v="ME/IE"/>
        <m/>
        <s v="MQA" u="1"/>
        <s v="WH/SQE" u="1"/>
        <s v="Prod/WH/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54.577869097222" createdVersion="8" refreshedVersion="8" minRefreshableVersion="3" recordCount="6998" xr:uid="{434D3653-5445-43BA-BAB9-9E7893F5DEBC}">
  <cacheSource type="worksheet">
    <worksheetSource ref="A2:Q18628" sheet="Lending"/>
  </cacheSource>
  <cacheFields count="17">
    <cacheField name="Date" numFmtId="0">
      <sharedItems containsNonDate="0" containsDate="1" containsString="0" containsBlank="1" minDate="2025-12-22T00:00:00" maxDate="2026-08-20T00:00:00" count="225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9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54.721406712961" createdVersion="8" refreshedVersion="8" minRefreshableVersion="3" recordCount="5296" xr:uid="{A2C6B74B-691C-48BD-93F3-62B278271653}">
  <cacheSource type="worksheet">
    <worksheetSource ref="A2:AA91721" sheet="Quality &amp; Downtime"/>
  </cacheSource>
  <cacheFields count="27">
    <cacheField name="Date" numFmtId="0">
      <sharedItems containsNonDate="0" containsDate="1" containsString="0" containsBlank="1" minDate="2026-01-01T00:00:00" maxDate="2026-08-20T00:00:00" count="211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5:00"/>
    </cacheField>
    <cacheField name="To" numFmtId="167">
      <sharedItems containsNonDate="0" containsDate="1" containsString="0" containsBlank="1" minDate="1899-12-30T00:00:00" maxDate="1900-01-02T16:1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2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1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0"/>
    <s v="Supplier"/>
    <s v="Packed wrong circular saw blade "/>
    <s v="VN260236"/>
    <s v="Material issue (Quality)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4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5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5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5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4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4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6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6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47"/>
    <s v="950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47"/>
    <s v="9502/9504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47"/>
    <s v="9502/9504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47"/>
    <s v="9502/9504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1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0"/>
    <s v="Supplier"/>
    <s v="Packing with wrong saw blade * NG 3 / 3 pcs"/>
    <s v="VN260352"/>
    <s v="Material issue (Quality)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2"/>
    <n v="9502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3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3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3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3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4"/>
    <s v="9811/9281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3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3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3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3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5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3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4"/>
    <s v="9811/9281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4"/>
    <s v="9811/9281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3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6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7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3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6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3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3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3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3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3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8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3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59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3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0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0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59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8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3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59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3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59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0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5"/>
    <s v="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59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1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3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1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3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3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2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3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3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3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8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3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8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0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4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3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132"/>
    <x v="60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8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3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0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58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58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28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51D"/>
    <s v="Hi Mix"/>
    <s v="CPT"/>
    <n v="9812"/>
    <s v="RW010945024DP-2630G-PS14"/>
    <n v="30"/>
    <x v="0"/>
    <s v="Supplier"/>
    <s v="After sorting VN260375 &amp; VN260414, found NG 496 pcs."/>
    <s v="VN260451"/>
    <s v="Material issue (Quality)"/>
    <m/>
    <m/>
  </r>
  <r>
    <x v="186"/>
    <n v="33"/>
    <s v="Aug"/>
    <s v="C2-042D"/>
    <s v="Hi Mix"/>
    <s v="OP"/>
    <n v="9812"/>
    <s v="RW_2026_095817304_MRB#VN260499-PMC11"/>
    <n v="80"/>
    <x v="65"/>
    <m/>
    <s v="OQC Finding: Scratches on the strap.As aligned in MRB meeting, need open job for sorting &amp; rework."/>
    <s v="VN260499"/>
    <s v="Fill in"/>
    <m/>
    <m/>
  </r>
  <r>
    <x v="186"/>
    <n v="33"/>
    <s v="Aug"/>
    <s v="C2-201N"/>
    <s v="Hi Mix"/>
    <s v="CPT"/>
    <n v="9812"/>
    <s v="RW010945024DP-2629C-PS14"/>
    <n v="8"/>
    <x v="0"/>
    <s v="Supplier"/>
    <s v="Update rework BOM because after sorting, found more NG 48 pcs"/>
    <s v="VN260413"/>
    <s v="Material issue (Quality)"/>
    <m/>
    <m/>
  </r>
  <r>
    <x v="186"/>
    <n v="33"/>
    <s v="Aug"/>
    <s v="C2-201N"/>
    <s v="Hi Mix"/>
    <s v="CPT"/>
    <n v="9812"/>
    <s v="RW010945024DP-2630G-PS14"/>
    <n v="8"/>
    <x v="0"/>
    <s v="Supplier"/>
    <s v="After sorting VN260375 &amp; VN260414, found NG 496 pcs."/>
    <s v="VN260451"/>
    <s v="Material issue (Quality)"/>
    <m/>
    <m/>
  </r>
  <r>
    <x v="186"/>
    <n v="33"/>
    <s v="Aug"/>
    <s v="C2-031D"/>
    <s v="Hi Mix"/>
    <s v="CPT"/>
    <n v="9812"/>
    <s v="RWPR010534035DP-2627A-PS14-CPT-ROW"/>
    <n v="68"/>
    <x v="5"/>
    <m/>
    <s v="OQC finding-Missing rubber cushion"/>
    <s v="VN260462"/>
    <s v="Fill in"/>
    <m/>
    <m/>
  </r>
  <r>
    <x v="187"/>
    <n v="33"/>
    <s v="Aug"/>
    <s v="C2-042D"/>
    <s v="Hi Mix"/>
    <s v="OP"/>
    <n v="9812"/>
    <s v="RW_2026_095817304_MRB#VN260499-PMC11"/>
    <n v="24"/>
    <x v="65"/>
    <m/>
    <s v="OQC Finding: Scratches on the strap.As aligned in MRB meeting, need open job for sorting &amp; rework."/>
    <s v="VN260499"/>
    <s v="Fill in"/>
    <m/>
    <m/>
  </r>
  <r>
    <x v="187"/>
    <n v="33"/>
    <s v="Aug"/>
    <s v="C2-042N"/>
    <s v="Hi Mix"/>
    <s v="OP"/>
    <n v="9812"/>
    <s v="RW_2026_095279401_MRB#VN260511-PMC11"/>
    <n v="96"/>
    <x v="66"/>
    <s v="K24003"/>
    <s v="Abnormal bike clamp knob &amp; cannot be installed"/>
    <s v="VN260511"/>
    <s v="Fill in"/>
    <m/>
    <m/>
  </r>
  <r>
    <x v="187"/>
    <n v="33"/>
    <s v="Aug"/>
    <s v="C2-051N"/>
    <s v="Hi Mix"/>
    <s v="CPT"/>
    <n v="9812"/>
    <s v="RW011485001DP-2532A-PS12-CPT"/>
    <n v="18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7"/>
    <n v="33"/>
    <s v="Aug"/>
    <s v="C2-061N"/>
    <s v="EEC"/>
    <s v="CPT"/>
    <n v="9814"/>
    <s v="RW_2026_130540065_housing-PMC17"/>
    <n v="28.32"/>
    <x v="52"/>
    <n v="9502"/>
    <s v="Wrong S/N Sequence Setting for EMEA Model 130540065"/>
    <s v="VN260508"/>
    <s v="Fill in"/>
    <m/>
    <m/>
  </r>
  <r>
    <x v="188"/>
    <n v="33"/>
    <s v="Aug"/>
    <s v="C2-172D"/>
    <s v="Hi Mix"/>
    <s v="CPT"/>
    <n v="9812"/>
    <s v="RW062032003PK-2626A-PS7-PO"/>
    <n v="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172D"/>
    <s v="Hi Mix"/>
    <s v="CPT"/>
    <n v="9812"/>
    <s v="RW062032003PK-2626D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201D"/>
    <s v="Hi Mix"/>
    <s v="CPT"/>
    <n v="9812"/>
    <s v="RW011485001DP-2532A-PS12-CPT"/>
    <n v="30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8"/>
    <n v="33"/>
    <s v="Aug"/>
    <s v="C2-042N"/>
    <s v="Hi Mix"/>
    <s v="OP"/>
    <n v="9812"/>
    <s v="RW_2026_095279401_MRB#VN260511-PMC11"/>
    <n v="72"/>
    <x v="66"/>
    <s v="K24003"/>
    <s v="Abnormal bike clamp knob &amp; cannot be installed"/>
    <s v="VN260511"/>
    <s v="Fill in"/>
    <m/>
    <m/>
  </r>
  <r>
    <x v="188"/>
    <n v="33"/>
    <s v="Aug"/>
    <s v="C2-031N"/>
    <s v="Hi Mix"/>
    <s v="CPT"/>
    <n v="9812"/>
    <s v="RW010915029DP-2631A-PS14-CPT"/>
    <n v="96"/>
    <x v="8"/>
    <n v="9811"/>
    <s v="OQC finding- LED does not light. As aligned in war room meeting, need an open job for AQL tear down for sorting"/>
    <s v="VN260507"/>
    <s v="Workmanship issue"/>
    <m/>
    <m/>
  </r>
  <r>
    <x v="188"/>
    <n v="33"/>
    <s v="Aug"/>
    <s v="C2-031N"/>
    <s v="Hi Mix"/>
    <s v="CPT"/>
    <n v="9812"/>
    <s v="RW010915023DP-2622R-PS7"/>
    <n v="32"/>
    <x v="8"/>
    <n v="9811"/>
    <s v="MRB#VN260142 sorted and found more NG.As aligned in MRB meeting, need open job for rework."/>
    <s v="VN260333"/>
    <s v="Workmanship issue"/>
    <m/>
    <m/>
  </r>
  <r>
    <x v="189"/>
    <n v="33"/>
    <s v="Aug"/>
    <s v="C2-015D"/>
    <s v="Hi Mix"/>
    <s v="CPT"/>
    <n v="9812"/>
    <s v="RW316292011DZ-2629B-PS14-CPT"/>
    <n v="4"/>
    <x v="0"/>
    <s v="Supplier"/>
    <s v="Drive Blade NG Dim# 34 &amp; Dim #8 ( P/N: 698936010-01)"/>
    <s v="VN260478"/>
    <s v="Material issue (Quality)"/>
    <m/>
    <m/>
  </r>
  <r>
    <x v="189"/>
    <n v="33"/>
    <s v="Aug"/>
    <s v="C2-045N"/>
    <s v="Hi Mix"/>
    <s v="OP"/>
    <n v="9812"/>
    <s v="RW_W11_2026_096620202DG9_007-PMC11"/>
    <n v="305"/>
    <x v="68"/>
    <m/>
    <s v="Production runs despite design issue happen. Replace the tension cover"/>
    <s v="N/A"/>
    <s v="Material issue (Shortage)"/>
    <m/>
    <m/>
  </r>
  <r>
    <x v="189"/>
    <n v="33"/>
    <s v="Aug"/>
    <s v="C2-201D"/>
    <s v="Hi Mix"/>
    <s v="CPT"/>
    <n v="9812"/>
    <s v="RW011485001DP-2532A-PS12-CPT"/>
    <n v="94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89"/>
    <n v="33"/>
    <s v="Aug"/>
    <s v="C2-201D"/>
    <s v="Hi Mix"/>
    <s v="CPT"/>
    <n v="9812"/>
    <s v="RW011485001DP-2632B-PS14-CPT"/>
    <n v="308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0"/>
    <n v="33"/>
    <s v="Aug"/>
    <s v="C2-051D"/>
    <s v="Hi Mix"/>
    <s v="OP"/>
    <n v="9812"/>
    <s v="RW_W11_2026_096620202DG9_007-PMC11"/>
    <n v="150"/>
    <x v="68"/>
    <m/>
    <s v="Production runs despite design issue happen. Replace the tension cover"/>
    <s v="N/A"/>
    <s v="Material issue (Shortage)"/>
    <m/>
    <m/>
  </r>
  <r>
    <x v="190"/>
    <n v="33"/>
    <s v="Aug"/>
    <s v="C2-201D"/>
    <s v="Hi Mix"/>
    <s v="CPT"/>
    <n v="9812"/>
    <s v="RW011485001DP-2632B-PS14-CPT"/>
    <n v="4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40D"/>
    <s v="Hi Mix"/>
    <s v="OP"/>
    <n v="9812"/>
    <s v="RW_2026_096660001-Replace-strap-PMC11"/>
    <n v="8"/>
    <x v="69"/>
    <m/>
    <m/>
    <s v="N/A"/>
    <s v="Pending MQA investigate"/>
    <m/>
    <m/>
  </r>
  <r>
    <x v="191"/>
    <n v="34"/>
    <s v="Aug"/>
    <s v="C2-040D"/>
    <s v="Hi Mix"/>
    <s v="OP"/>
    <n v="9812"/>
    <s v="RW_2026_096660002-Replace-strap-PMC11"/>
    <n v="8"/>
    <x v="69"/>
    <m/>
    <m/>
    <s v="N/A"/>
    <s v="Pending MQA investigate"/>
    <m/>
    <m/>
  </r>
  <r>
    <x v="191"/>
    <n v="34"/>
    <s v="Aug"/>
    <s v="C2-013N"/>
    <s v="Hi Mix"/>
    <s v="CPT"/>
    <n v="9812"/>
    <s v="RW030218013DP-2629B-PS14-CPT"/>
    <n v="84"/>
    <x v="10"/>
    <n v="9330"/>
    <s v="Stamping dimension out of specification at Station G06"/>
    <s v="VN260477"/>
    <s v="Machine issue"/>
    <m/>
    <m/>
  </r>
  <r>
    <x v="191"/>
    <n v="34"/>
    <s v="Aug"/>
    <s v="C2-047N"/>
    <s v="Hi Mix"/>
    <s v="CPT"/>
    <n v="9812"/>
    <s v="RW010945024DP-2633A-PS12-CPT"/>
    <n v="79.5"/>
    <x v="8"/>
    <n v="9811"/>
    <s v="WCE does not function, see enclosed email for details (Safety issue)"/>
    <s v="VN260485"/>
    <s v="Workmanship issue"/>
    <m/>
    <m/>
  </r>
  <r>
    <x v="191"/>
    <n v="34"/>
    <s v="Aug"/>
    <s v="C2-004D"/>
    <s v="Hi Mix"/>
    <s v="CPT"/>
    <n v="9812"/>
    <s v="RW011485001DP-2632B-PS14-CPT"/>
    <n v="10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04D"/>
    <s v="Hi Mix"/>
    <s v="CPT"/>
    <n v="9812"/>
    <s v="RW011485001DP-2633A-PS14-CPT"/>
    <n v="241.5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173N"/>
    <s v="Hi Mix"/>
    <s v="CPT"/>
    <n v="9812"/>
    <s v="RW011485001DP-2633A-PS14-CPT"/>
    <n v="70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201N"/>
    <s v="Hi Mix"/>
    <s v="CPT"/>
    <n v="9812"/>
    <s v="RW109476012CS-2633A-PS14-CPT-ROW"/>
    <n v="136"/>
    <x v="70"/>
    <m/>
    <s v="IPQC finding: Fail dimension after pressing "/>
    <s v="VN260501"/>
    <s v="Fill in"/>
    <m/>
    <m/>
  </r>
  <r>
    <x v="192"/>
    <n v="34"/>
    <s v="Aug"/>
    <s v="C2-024D"/>
    <s v="Hi Mix"/>
    <s v="OP"/>
    <n v="9812"/>
    <s v="RW_2026_096753002_MRB#VN260514_PMC11"/>
    <n v="173"/>
    <x v="0"/>
    <s v="Supplier"/>
    <s v="IPQC finding-The cutting blade lock pin is abnormal. As aligned in war room meeting, need an open job for sorting."/>
    <s v="VN260514"/>
    <s v="Material issue (Quality)"/>
    <m/>
    <m/>
  </r>
  <r>
    <x v="192"/>
    <n v="34"/>
    <s v="Aug"/>
    <s v="C2-023D"/>
    <s v="Hi Mix"/>
    <s v="OP"/>
    <n v="9812"/>
    <s v="RW_2026_096920001_MRB#VN260513-PMC11"/>
    <n v="156"/>
    <x v="0"/>
    <s v="Supplier"/>
    <s v="IPQC finding-The cutting blade lock pin is abnormal. As aligned in war room meeting, need an open job for sorting."/>
    <s v="VN260513"/>
    <s v="Material issue (Quality)"/>
    <m/>
    <m/>
  </r>
  <r>
    <x v="192"/>
    <n v="34"/>
    <s v="Aug"/>
    <s v="C2-173N"/>
    <s v="Hi Mix"/>
    <s v="CPT"/>
    <n v="9812"/>
    <s v="RW011485002DP-2633A-PS14-CPT-ROW"/>
    <n v="21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2"/>
    <n v="34"/>
    <s v="Aug"/>
    <s v="C2-173N"/>
    <s v="Hi Mix"/>
    <s v="CPT"/>
    <n v="9812"/>
    <s v="RW011485003DP-2634A-PS14-CPT-ROW"/>
    <n v="28"/>
    <x v="67"/>
    <m/>
    <s v="CQA finding-no machine for lock button test set up in line. As discussed, need to open MRB for testing 100% on auto lock button machine for support shipment."/>
    <s v="VN260516"/>
    <s v="Fill in"/>
    <m/>
    <m/>
  </r>
  <r>
    <x v="192"/>
    <n v="34"/>
    <s v="Aug"/>
    <s v="C2-173N"/>
    <s v="Hi Mix"/>
    <s v="CPT"/>
    <n v="9812"/>
    <s v="RW011485006DP-2634A-PS14-CPT-ROW"/>
    <n v="21"/>
    <x v="67"/>
    <m/>
    <s v="CQA finding-no machine for lock button test set up in line. As discussed, need to open MRB for testing 100% on auto lock button machine for support shipment."/>
    <s v="VN260517"/>
    <s v="Fill in"/>
    <m/>
    <m/>
  </r>
  <r>
    <x v="192"/>
    <n v="34"/>
    <s v="Aug"/>
    <s v="C2-172N"/>
    <s v="Hi Mix"/>
    <s v="CPT"/>
    <n v="9812"/>
    <s v="RW011155037DP-2631A-PS14-CPT"/>
    <n v="64"/>
    <x v="14"/>
    <n v="2731"/>
    <s v="Sorting for battery aging over than 6 months. As discussed, need to open MRB for sorting."/>
    <s v="VN260534"/>
    <s v="Factory management issue"/>
    <m/>
    <m/>
  </r>
  <r>
    <x v="192"/>
    <n v="34"/>
    <s v="Aug"/>
    <s v="C2-201D"/>
    <s v="Hi Mix"/>
    <s v="CPT"/>
    <n v="9812"/>
    <s v="RW010686060DP-2631A-PS14-CPT-ROW"/>
    <n v="24"/>
    <x v="8"/>
    <n v="9811"/>
    <s v="Used wrong material: PCB assy"/>
    <s v="VN260464"/>
    <s v="Workmanship issue"/>
    <m/>
    <m/>
  </r>
  <r>
    <x v="192"/>
    <n v="34"/>
    <s v="Aug"/>
    <s v="C2-201D"/>
    <s v="Hi Mix"/>
    <s v="CPT"/>
    <n v="9812"/>
    <s v="RW011492001DP-2631A-PS14-CPT"/>
    <n v="30"/>
    <x v="8"/>
    <n v="9811"/>
    <s v="OQC finding: Lock button does not work * 1 pc NG / 2 pcs"/>
    <s v="VN260510"/>
    <s v="Workmanship issue"/>
    <m/>
    <m/>
  </r>
  <r>
    <x v="192"/>
    <n v="34"/>
    <s v="Aug"/>
    <s v="C2-054N"/>
    <s v="Hi Mix"/>
    <s v="CPT"/>
    <n v="9812"/>
    <s v="RWPR010821110DP-2632A-PS14-CPT-ROW"/>
    <n v="57"/>
    <x v="8"/>
    <n v="9811"/>
    <s v="Serial number is not continuous with the previous job"/>
    <s v="VN260491"/>
    <s v="Workmanship issue"/>
    <m/>
    <m/>
  </r>
  <r>
    <x v="192"/>
    <n v="34"/>
    <s v="Aug"/>
    <s v="C2-201D"/>
    <s v="Hi Mix"/>
    <s v="CPT"/>
    <n v="9812"/>
    <s v="RW011485001DP-2633A-PS14-CPT"/>
    <n v="216"/>
    <x v="67"/>
    <m/>
    <s v="CQA finding-no machine for lock button test set up in line. As discussed, need to open MRB for testing 100% on auto lock button machine for support shipment."/>
    <s v="VN260515"/>
    <s v="Fill in"/>
    <m/>
    <m/>
  </r>
  <r>
    <x v="193"/>
    <n v="34"/>
    <s v="Aug"/>
    <s v="C2-023D"/>
    <s v="Hi Mix"/>
    <s v="OP"/>
    <n v="9812"/>
    <s v="RW_2026_096920001_MRB#VN260513-PMC11"/>
    <n v="86"/>
    <x v="0"/>
    <s v="Supplier"/>
    <s v="IPQC finding-The cutting blade lock pin is abnormal. As aligned in war room meeting, need an open job for sorting."/>
    <s v="VN260513"/>
    <s v="Material issue (Quality)"/>
    <m/>
    <m/>
  </r>
  <r>
    <x v="193"/>
    <n v="34"/>
    <s v="Aug"/>
    <s v="C2-023D"/>
    <s v="Hi Mix"/>
    <s v="OP"/>
    <n v="9812"/>
    <s v="RW_2026_096920002_MRB#VN260512-PMC11"/>
    <n v="152"/>
    <x v="0"/>
    <s v="Supplier"/>
    <s v="The cutting blade lock pin is abnormal "/>
    <s v="VN260512"/>
    <s v="Material issue (Quality)"/>
    <m/>
    <m/>
  </r>
  <r>
    <x v="193"/>
    <n v="34"/>
    <s v="Aug"/>
    <s v="C2-024D"/>
    <s v="Hi Mix"/>
    <s v="OP"/>
    <n v="9812"/>
    <s v="RW_2026_096753002_MRB#VN260514_PMC11"/>
    <n v="238.5"/>
    <x v="0"/>
    <s v="Supplier"/>
    <s v="IPQC finding-The cutting blade lock pin is abnormal. As aligned in war room meeting, need an open job for sorting."/>
    <s v="VN260514"/>
    <s v="Material issue (Quality)"/>
    <m/>
    <m/>
  </r>
  <r>
    <x v="193"/>
    <n v="34"/>
    <s v="Aug"/>
    <s v="C2-173D"/>
    <s v="Hi Mix"/>
    <s v="CPT"/>
    <n v="9812"/>
    <s v="RW011485002DP-2633A-PS14-CPT-ROW"/>
    <n v="228"/>
    <x v="67"/>
    <m/>
    <s v="CQA finding-no machine for lock button test set up in line. As discussed, need to open MRB for testing 100% on auto lock button machine for support shipment."/>
    <s v="VN260518"/>
    <s v="Fill in"/>
    <m/>
    <m/>
  </r>
  <r>
    <x v="193"/>
    <n v="34"/>
    <s v="Aug"/>
    <s v="C2-170N"/>
    <s v="Hi Mix"/>
    <s v="CPT"/>
    <n v="9812"/>
    <s v="RW011155037DP-2631A-PS14-CPT"/>
    <n v="268"/>
    <x v="14"/>
    <n v="2731"/>
    <s v="Sorting for battery aging over than 6 months. As discussed, need to open MRB for sorting."/>
    <s v="VN260534"/>
    <s v="Factory management issue"/>
    <m/>
    <m/>
  </r>
  <r>
    <x v="193"/>
    <n v="34"/>
    <s v="Aug"/>
    <s v="C2-011N"/>
    <s v="Hi Mix"/>
    <s v="CPT"/>
    <n v="9812"/>
    <s v="RW011031035DP-2634D-PS7-CPT-ROW"/>
    <n v="67.5"/>
    <x v="20"/>
    <m/>
    <s v="customer complain: Chuck Falling Out"/>
    <s v="VN260525"/>
    <s v="Fill in"/>
    <m/>
    <m/>
  </r>
  <r>
    <x v="193"/>
    <n v="34"/>
    <s v="Aug"/>
    <s v="C2-039D"/>
    <s v="Hi Mix"/>
    <s v="CPT"/>
    <n v="9812"/>
    <s v="RW001597449PK-264A-PS12-CPT"/>
    <n v="27"/>
    <x v="8"/>
    <n v="9811"/>
    <s v="Label issue"/>
    <s v="N/A"/>
    <s v="Workmanship issue"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n v="0"/>
    <s v="Jan"/>
    <m/>
    <m/>
    <m/>
    <m/>
    <m/>
    <m/>
    <x v="71"/>
    <m/>
    <m/>
    <m/>
    <m/>
    <m/>
    <m/>
  </r>
  <r>
    <x v="194"/>
    <m/>
    <m/>
    <m/>
    <m/>
    <m/>
    <m/>
    <m/>
    <m/>
    <x v="7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8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PM"/>
    <x v="3"/>
    <m/>
    <m/>
    <m/>
  </r>
  <r>
    <x v="206"/>
    <n v="31"/>
    <s v="Jul"/>
    <s v="C2-122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122D"/>
    <s v="Hi.mix"/>
    <s v="CPT"/>
    <n v="9812"/>
    <n v="2"/>
    <n v="8"/>
    <m/>
    <n v="8"/>
    <n v="16"/>
    <s v="Hỗ trợ WH FG"/>
    <x v="9"/>
    <m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m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m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m/>
    <m/>
    <m/>
  </r>
  <r>
    <x v="206"/>
    <n v="31"/>
    <s v="Jul"/>
    <s v="C2-058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058D"/>
    <s v="Hi.mix"/>
    <s v="CPT"/>
    <n v="9812"/>
    <n v="5"/>
    <n v="8"/>
    <m/>
    <n v="8"/>
    <n v="40"/>
    <s v="Hỗ trợ NPI"/>
    <x v="14"/>
    <m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m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m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m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m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m/>
    <m/>
    <m/>
  </r>
  <r>
    <x v="206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m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m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22D"/>
    <s v="Hi.mix"/>
    <s v="CPT"/>
    <n v="9812"/>
    <n v="2"/>
    <n v="8"/>
    <n v="4"/>
    <n v="12"/>
    <n v="24"/>
    <s v="Hỗ trợ PM"/>
    <x v="3"/>
    <m/>
    <m/>
    <m/>
  </r>
  <r>
    <x v="207"/>
    <n v="31"/>
    <s v="Aug"/>
    <s v="C2-122D"/>
    <s v="Hi.mix"/>
    <s v="CPT"/>
    <n v="9812"/>
    <n v="1"/>
    <n v="8"/>
    <n v="3.75"/>
    <n v="11.75"/>
    <n v="11.75"/>
    <s v="Hỗ trợ PM"/>
    <x v="3"/>
    <m/>
    <m/>
    <m/>
  </r>
  <r>
    <x v="207"/>
    <n v="31"/>
    <s v="Aug"/>
    <s v="C2-122D"/>
    <s v="Hi.mix"/>
    <s v="CPT"/>
    <n v="9812"/>
    <n v="5"/>
    <n v="8"/>
    <n v="4"/>
    <n v="12"/>
    <n v="60"/>
    <s v="Hỗ trợ WH 3F"/>
    <x v="9"/>
    <m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m/>
    <m/>
    <m/>
  </r>
  <r>
    <x v="207"/>
    <n v="31"/>
    <s v="Aug"/>
    <s v="C2-122D"/>
    <s v="Hi.mix"/>
    <s v="CPT"/>
    <n v="9812"/>
    <n v="1"/>
    <n v="8"/>
    <m/>
    <n v="8"/>
    <n v="8"/>
    <s v="Hỗ trợ WH 3F"/>
    <x v="9"/>
    <m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m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m/>
    <m/>
    <m/>
  </r>
  <r>
    <x v="207"/>
    <n v="31"/>
    <s v="Aug"/>
    <s v="C2-058D"/>
    <s v="Hi.mix"/>
    <s v="CPT"/>
    <n v="9812"/>
    <n v="5"/>
    <n v="8"/>
    <m/>
    <n v="8"/>
    <n v="40"/>
    <s v="Support NPI"/>
    <x v="14"/>
    <m/>
    <s v="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m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m/>
    <m/>
    <m/>
  </r>
  <r>
    <x v="207"/>
    <n v="31"/>
    <s v="Aug"/>
    <s v="C2052D"/>
    <s v="Hi.mix"/>
    <s v="CPT"/>
    <n v="9812"/>
    <n v="4"/>
    <n v="8"/>
    <m/>
    <n v="8"/>
    <n v="32"/>
    <s v="Hỗ trợ WH 3F"/>
    <x v="9"/>
    <m/>
    <m/>
    <m/>
  </r>
  <r>
    <x v="207"/>
    <n v="31"/>
    <s v="Aug"/>
    <s v="C2047N"/>
    <s v="Hi.mix"/>
    <s v="OP"/>
    <n v="9812"/>
    <n v="1"/>
    <n v="8"/>
    <m/>
    <n v="8"/>
    <n v="8"/>
    <s v="Hỗ trợ WH 3F"/>
    <x v="9"/>
    <m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m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m/>
    <m/>
    <m/>
  </r>
  <r>
    <x v="208"/>
    <n v="32"/>
    <s v="Aug"/>
    <s v="LAB"/>
    <s v="EEC"/>
    <s v="CPT"/>
    <n v="9814"/>
    <n v="1"/>
    <n v="8"/>
    <n v="3"/>
    <n v="11"/>
    <n v="11"/>
    <s v="Hỗ trợ LAB"/>
    <x v="0"/>
    <m/>
    <m/>
    <m/>
  </r>
  <r>
    <x v="208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8"/>
    <n v="32"/>
    <s v="Aug"/>
    <s v="C2009D"/>
    <s v="Hi.mix"/>
    <s v="CPT"/>
    <n v="9812"/>
    <n v="1"/>
    <n v="8"/>
    <n v="2.75"/>
    <n v="10.75"/>
    <n v="10.75"/>
    <s v="Hỗ trợ ME"/>
    <x v="3"/>
    <m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m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m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m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m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m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m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m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m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m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m/>
    <m/>
    <m/>
  </r>
  <r>
    <x v="208"/>
    <n v="32"/>
    <s v="Aug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m/>
    <m/>
    <m/>
  </r>
  <r>
    <x v="209"/>
    <n v="32"/>
    <s v="Aug"/>
    <s v="LAB"/>
    <s v="EEC"/>
    <s v="CPT"/>
    <n v="9814"/>
    <n v="1"/>
    <n v="4"/>
    <n v="3"/>
    <n v="7"/>
    <n v="7"/>
    <s v="Hỗ trợ LAB"/>
    <x v="0"/>
    <m/>
    <m/>
    <m/>
  </r>
  <r>
    <x v="209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9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m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m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m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m/>
    <m/>
    <m/>
  </r>
  <r>
    <x v="209"/>
    <n v="32"/>
    <s v="Aug"/>
    <s v="C2002D"/>
    <s v="Hi.mix"/>
    <s v="CPT"/>
    <n v="9812"/>
    <n v="2"/>
    <n v="8"/>
    <m/>
    <n v="8"/>
    <n v="16"/>
    <s v="Hỗ trợ Facility"/>
    <x v="27"/>
    <m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7"/>
    <m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7"/>
    <m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7"/>
    <m/>
    <s v="Nguyen Dang Quang"/>
    <m/>
  </r>
  <r>
    <x v="209"/>
    <n v="32"/>
    <s v="Aug"/>
    <s v="C2012N"/>
    <s v="Hi.mix"/>
    <s v="CPT"/>
    <n v="9812"/>
    <n v="10"/>
    <n v="8"/>
    <m/>
    <n v="8"/>
    <n v="80"/>
    <s v="Hỗ trợ NPI"/>
    <x v="14"/>
    <m/>
    <s v="Khoa"/>
    <m/>
  </r>
  <r>
    <x v="209"/>
    <n v="32"/>
    <s v="Aug"/>
    <s v="C2051N"/>
    <s v="Hi.mix"/>
    <s v="CPT"/>
    <n v="9812"/>
    <n v="1"/>
    <n v="8"/>
    <n v="1.5"/>
    <n v="9.5"/>
    <n v="9.5"/>
    <s v="Hỗ trợ NPI"/>
    <x v="14"/>
    <m/>
    <s v="Khoa"/>
    <m/>
  </r>
  <r>
    <x v="209"/>
    <n v="32"/>
    <s v="Aug"/>
    <s v="C2013N"/>
    <s v="Hi.mix"/>
    <s v="CPT"/>
    <n v="9812"/>
    <n v="2"/>
    <n v="8"/>
    <n v="4"/>
    <n v="12"/>
    <n v="24"/>
    <s v="Hỗ trợ NPI"/>
    <x v="14"/>
    <m/>
    <s v="Khoa"/>
    <m/>
  </r>
  <r>
    <x v="209"/>
    <n v="32"/>
    <s v="Aug"/>
    <s v="C2057N"/>
    <s v="Hi.mix"/>
    <s v="CPT"/>
    <n v="9812"/>
    <n v="4"/>
    <n v="8"/>
    <n v="4"/>
    <n v="12"/>
    <n v="48"/>
    <s v="Hỗ trợ Facility"/>
    <x v="27"/>
    <m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m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m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m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m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m/>
    <m/>
    <m/>
  </r>
  <r>
    <x v="209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m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m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m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m/>
    <m/>
    <m/>
  </r>
  <r>
    <x v="210"/>
    <n v="32"/>
    <s v="Aug"/>
    <s v="LAB"/>
    <s v="EEC"/>
    <s v="CPT"/>
    <n v="9814"/>
    <n v="1"/>
    <n v="8"/>
    <n v="3"/>
    <n v="11"/>
    <n v="11"/>
    <s v="Hỗ trợ LAB"/>
    <x v="0"/>
    <m/>
    <m/>
    <m/>
  </r>
  <r>
    <x v="210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m/>
    <s v="Rio"/>
    <m/>
  </r>
  <r>
    <x v="210"/>
    <n v="32"/>
    <s v="Aug"/>
    <s v="C2081D"/>
    <s v="EEC"/>
    <s v="CPT"/>
    <n v="9814"/>
    <n v="1"/>
    <n v="8"/>
    <n v="4"/>
    <n v="12"/>
    <n v="12"/>
    <s v="Hỗ trợ NPI"/>
    <x v="14"/>
    <m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m/>
    <s v="Alden"/>
    <m/>
  </r>
  <r>
    <x v="210"/>
    <n v="32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m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m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m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m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0"/>
    <n v="32"/>
    <s v="Aug"/>
    <s v="C2002D"/>
    <s v="Hi.mix"/>
    <s v="CPT"/>
    <n v="9812"/>
    <n v="6"/>
    <n v="8"/>
    <m/>
    <n v="8"/>
    <n v="48"/>
    <s v="Hỗ trợ WH FG"/>
    <x v="9"/>
    <m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m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m/>
    <m/>
    <m/>
  </r>
  <r>
    <x v="210"/>
    <n v="32"/>
    <s v="Aug"/>
    <s v="C2026N"/>
    <s v="Hi.mix"/>
    <s v="CPT"/>
    <n v="9812"/>
    <n v="1"/>
    <n v="8"/>
    <m/>
    <n v="8"/>
    <n v="8"/>
    <s v="Hỗ trợ NPI"/>
    <x v="14"/>
    <m/>
    <s v="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m/>
    <s v="Maxx"/>
    <m/>
  </r>
  <r>
    <x v="210"/>
    <n v="32"/>
    <s v="Aug"/>
    <s v="C2012N"/>
    <s v="Hi.mix"/>
    <s v="CPT"/>
    <n v="9812"/>
    <n v="3"/>
    <n v="8"/>
    <m/>
    <n v="8"/>
    <n v="24"/>
    <s v="Hỗ trợ NPI"/>
    <x v="14"/>
    <m/>
    <s v="Maxx"/>
    <m/>
  </r>
  <r>
    <x v="210"/>
    <n v="32"/>
    <s v="Aug"/>
    <s v="C2013N"/>
    <s v="Hi.mix"/>
    <s v="CPT"/>
    <n v="9812"/>
    <n v="3"/>
    <n v="8"/>
    <n v="4"/>
    <n v="12"/>
    <n v="36"/>
    <s v="Hỗ trợ NPI"/>
    <x v="14"/>
    <m/>
    <s v="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7"/>
    <m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7"/>
    <m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m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m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m/>
    <m/>
    <m/>
  </r>
  <r>
    <x v="210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m/>
    <s v="anh Tùng"/>
    <m/>
  </r>
  <r>
    <x v="210"/>
    <n v="32"/>
    <s v="Aug"/>
    <s v="C2051D"/>
    <s v="Hi.mix"/>
    <s v="OP"/>
    <n v="9812"/>
    <n v="2"/>
    <n v="8"/>
    <n v="4"/>
    <n v="12"/>
    <n v="24"/>
    <s v="Hỗ trợ ME"/>
    <x v="3"/>
    <m/>
    <s v="anh Tùng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m/>
    <m/>
    <m/>
  </r>
  <r>
    <x v="210"/>
    <n v="32"/>
    <s v="Aug"/>
    <s v="C2150D"/>
    <s v="EEC"/>
    <s v="OP"/>
    <n v="9814"/>
    <n v="1"/>
    <n v="8"/>
    <m/>
    <n v="8"/>
    <n v="8"/>
    <s v="Hỗ trợ NPI"/>
    <x v="14"/>
    <m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m/>
    <m/>
    <m/>
  </r>
  <r>
    <x v="210"/>
    <n v="32"/>
    <s v="Aug"/>
    <s v="C2001D"/>
    <s v="Hi.mix"/>
    <s v="CPT"/>
    <n v="9812"/>
    <n v="2"/>
    <n v="8"/>
    <n v="4"/>
    <n v="12"/>
    <n v="24"/>
    <s v="Hỗ trợ APE"/>
    <x v="7"/>
    <n v="275202"/>
    <s v="Ted"/>
    <m/>
  </r>
  <r>
    <x v="211"/>
    <n v="32"/>
    <s v="Aug"/>
    <s v="LAB"/>
    <s v="EEC"/>
    <s v="CPT"/>
    <n v="9814"/>
    <n v="1"/>
    <n v="8"/>
    <m/>
    <n v="8"/>
    <n v="8"/>
    <s v="Hỗ trợ LAB"/>
    <x v="0"/>
    <m/>
    <m/>
    <m/>
  </r>
  <r>
    <x v="211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1"/>
    <n v="32"/>
    <s v="Aug"/>
    <s v="C2081D"/>
    <s v="EEC"/>
    <s v="CPT"/>
    <n v="9814"/>
    <n v="1"/>
    <n v="8"/>
    <n v="4"/>
    <n v="12"/>
    <n v="12"/>
    <s v="Hỗ trợ NPI"/>
    <x v="14"/>
    <m/>
    <s v="Khoa"/>
    <m/>
  </r>
  <r>
    <x v="211"/>
    <n v="32"/>
    <s v="Aug"/>
    <s v="C2102N"/>
    <s v="EEC"/>
    <s v="CPT"/>
    <n v="9814"/>
    <n v="2"/>
    <n v="8"/>
    <m/>
    <n v="8"/>
    <n v="16"/>
    <s v="Hỗ trợ PIE"/>
    <x v="7"/>
    <s v="Z40644"/>
    <s v="Ni"/>
    <m/>
  </r>
  <r>
    <x v="211"/>
    <n v="32"/>
    <s v="Aug"/>
    <s v="C2009D"/>
    <s v="Hi.mix"/>
    <s v="CPT"/>
    <n v="9812"/>
    <n v="1"/>
    <n v="8"/>
    <n v="3"/>
    <n v="11"/>
    <n v="11"/>
    <s v="Hỗ trợ ME"/>
    <x v="3"/>
    <m/>
    <s v="Minh Tri"/>
    <m/>
  </r>
  <r>
    <x v="211"/>
    <n v="32"/>
    <s v="Aug"/>
    <s v="C2002D"/>
    <s v="Hi.mix"/>
    <s v="CPT"/>
    <n v="9812"/>
    <n v="2"/>
    <n v="8"/>
    <n v="2"/>
    <n v="10"/>
    <n v="20"/>
    <s v="Hỗ trợ ME"/>
    <x v="3"/>
    <m/>
    <s v="Hào + Đạt"/>
    <m/>
  </r>
  <r>
    <x v="211"/>
    <n v="32"/>
    <s v="Aug"/>
    <s v="C2002D"/>
    <s v="Hi.mix"/>
    <s v="CPT"/>
    <n v="9812"/>
    <n v="1"/>
    <n v="8"/>
    <n v="3"/>
    <n v="11"/>
    <n v="11"/>
    <s v="Hỗ trợ ME"/>
    <x v="3"/>
    <m/>
    <s v="Nguyễn Quốc Hào"/>
    <m/>
  </r>
  <r>
    <x v="211"/>
    <n v="32"/>
    <s v="Aug"/>
    <s v="C2001D"/>
    <s v="Hi.mix"/>
    <s v="CPT"/>
    <n v="9812"/>
    <n v="1"/>
    <n v="8"/>
    <m/>
    <n v="8"/>
    <n v="8"/>
    <s v="Hỗ trợ APE"/>
    <x v="7"/>
    <n v="275202"/>
    <s v="Ted"/>
    <m/>
  </r>
  <r>
    <x v="211"/>
    <n v="32"/>
    <s v="Aug"/>
    <s v="C2001D"/>
    <s v="Hi.mix"/>
    <s v="CPT"/>
    <n v="9812"/>
    <n v="4"/>
    <n v="8"/>
    <n v="4"/>
    <n v="12"/>
    <n v="48"/>
    <s v="Hỗ trợ APE"/>
    <x v="7"/>
    <n v="275202"/>
    <s v="Ted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m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m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m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m/>
    <m/>
    <m/>
  </r>
  <r>
    <x v="211"/>
    <n v="32"/>
    <s v="Aug"/>
    <s v="C2026D"/>
    <s v="Hi.mix"/>
    <s v="CPT"/>
    <n v="9812"/>
    <n v="4"/>
    <n v="8"/>
    <m/>
    <n v="8"/>
    <n v="32"/>
    <s v="Hỗ trợ NPI"/>
    <x v="14"/>
    <m/>
    <s v="Maxx"/>
    <m/>
  </r>
  <r>
    <x v="211"/>
    <n v="32"/>
    <s v="Aug"/>
    <s v="C2049D"/>
    <s v="Hi.mix"/>
    <s v="CPT"/>
    <n v="9812"/>
    <n v="1"/>
    <n v="8"/>
    <n v="1"/>
    <n v="9"/>
    <n v="9"/>
    <s v="Hỗ trợ NPI"/>
    <x v="14"/>
    <m/>
    <s v="Khoa"/>
    <m/>
  </r>
  <r>
    <x v="211"/>
    <n v="32"/>
    <s v="Aug"/>
    <s v="C2029D"/>
    <s v="Hi.mix"/>
    <s v="CPT"/>
    <n v="9812"/>
    <n v="3"/>
    <n v="8"/>
    <n v="2"/>
    <n v="10"/>
    <n v="30"/>
    <s v="Hỗ trợ NPI"/>
    <x v="14"/>
    <m/>
    <s v="Khoa"/>
    <m/>
  </r>
  <r>
    <x v="211"/>
    <n v="32"/>
    <s v="Aug"/>
    <s v="C2034D"/>
    <s v="Hi.mix"/>
    <s v="CPT"/>
    <n v="9812"/>
    <n v="2"/>
    <n v="8"/>
    <n v="4"/>
    <n v="12"/>
    <n v="24"/>
    <s v="Hỗ trợ NPI"/>
    <x v="14"/>
    <m/>
    <s v="Khoa"/>
    <m/>
  </r>
  <r>
    <x v="211"/>
    <n v="32"/>
    <s v="Aug"/>
    <s v="C2001D"/>
    <s v="Hi.mix"/>
    <s v="CPT"/>
    <n v="9812"/>
    <n v="5"/>
    <n v="8"/>
    <n v="4"/>
    <n v="12"/>
    <n v="60"/>
    <s v="Hỗ trợ NPI"/>
    <x v="14"/>
    <m/>
    <s v="Bui Minh Tuan (VN.OP-NPI)"/>
    <m/>
  </r>
  <r>
    <x v="211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m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1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m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m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m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m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m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m/>
    <m/>
    <m/>
  </r>
  <r>
    <x v="212"/>
    <n v="32"/>
    <s v="Aug"/>
    <s v="LAB"/>
    <s v="EEC"/>
    <s v="CPT"/>
    <n v="9814"/>
    <n v="1"/>
    <n v="8"/>
    <m/>
    <n v="8"/>
    <n v="8"/>
    <s v="Hỗ trợ LAB"/>
    <x v="0"/>
    <m/>
    <m/>
    <m/>
  </r>
  <r>
    <x v="212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m/>
    <s v="Rio"/>
    <m/>
  </r>
  <r>
    <x v="212"/>
    <n v="32"/>
    <s v="Aug"/>
    <s v="C2009D"/>
    <s v="Hi.mix"/>
    <s v="CPT"/>
    <n v="9812"/>
    <n v="1"/>
    <n v="8"/>
    <n v="2"/>
    <n v="10"/>
    <n v="10"/>
    <s v="Hỗ trợ ME"/>
    <x v="3"/>
    <m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m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m/>
    <s v="Cao Hong Mong Kha"/>
    <m/>
  </r>
  <r>
    <x v="212"/>
    <n v="32"/>
    <s v="Aug"/>
    <s v="C2032D"/>
    <s v="Hi.mix"/>
    <s v="CPT"/>
    <n v="9812"/>
    <n v="6"/>
    <n v="8"/>
    <n v="4"/>
    <n v="12"/>
    <n v="72"/>
    <s v="Hỗ trợ WH 1F"/>
    <x v="9"/>
    <m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m/>
    <m/>
    <m/>
  </r>
  <r>
    <x v="212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m/>
    <s v="Phan Tấn Lực"/>
    <m/>
  </r>
  <r>
    <x v="212"/>
    <n v="32"/>
    <s v="Aug"/>
    <s v="C2047D"/>
    <s v="Hi.mix"/>
    <s v="OP"/>
    <n v="9812"/>
    <n v="4"/>
    <n v="8"/>
    <m/>
    <n v="8"/>
    <n v="32"/>
    <s v="Hỗ trợ PIE"/>
    <x v="7"/>
    <n v="275202"/>
    <s v="Ted"/>
    <m/>
  </r>
  <r>
    <x v="212"/>
    <n v="32"/>
    <s v="Aug"/>
    <s v="C2023D"/>
    <s v="Hi.mix"/>
    <s v="OP"/>
    <n v="9812"/>
    <n v="2"/>
    <n v="8"/>
    <n v="2"/>
    <n v="10"/>
    <n v="20"/>
    <s v="Hỗ trợ Facility"/>
    <x v="27"/>
    <m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7"/>
    <m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m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m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m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m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m/>
    <m/>
    <m/>
  </r>
  <r>
    <x v="213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3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m/>
    <s v="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m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m/>
    <m/>
    <m/>
  </r>
  <r>
    <x v="213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3"/>
    <n v="32"/>
    <s v="Aug"/>
    <s v="C2047D"/>
    <s v="Hi.mix"/>
    <s v="OP"/>
    <n v="9812"/>
    <n v="1"/>
    <n v="8"/>
    <n v="4"/>
    <n v="12"/>
    <n v="12"/>
    <s v="Hỗ trợ ME"/>
    <x v="3"/>
    <m/>
    <s v="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7"/>
    <m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7"/>
    <m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m/>
    <m/>
    <m/>
  </r>
  <r>
    <x v="214"/>
    <n v="33"/>
    <s v="Aug"/>
    <s v="C2009N"/>
    <s v="Hi.mix"/>
    <s v="CPT"/>
    <n v="9812"/>
    <n v="1"/>
    <m/>
    <n v="10"/>
    <n v="10"/>
    <n v="10"/>
    <s v="Hỗ trợ ME"/>
    <x v="3"/>
    <m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m/>
    <m/>
    <m/>
  </r>
  <r>
    <x v="215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5"/>
    <n v="33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m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m/>
    <m/>
    <m/>
  </r>
  <r>
    <x v="215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1"/>
    <m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1"/>
    <m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m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m/>
    <s v="Tấn Đạt"/>
    <m/>
  </r>
  <r>
    <x v="215"/>
    <n v="33"/>
    <s v="Aug"/>
    <s v="HC1F"/>
    <s v="Hi.mix"/>
    <s v="CPT"/>
    <n v="9812"/>
    <n v="2"/>
    <n v="8"/>
    <n v="4"/>
    <n v="12"/>
    <n v="24"/>
    <s v="Hỗ trợ ME"/>
    <x v="3"/>
    <m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7"/>
    <m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m/>
    <m/>
    <m/>
  </r>
  <r>
    <x v="216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6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6"/>
    <n v="33"/>
    <s v="Aug"/>
    <s v="C2119D"/>
    <s v="EEC"/>
    <s v="CPT"/>
    <n v="9814"/>
    <n v="2"/>
    <n v="8"/>
    <m/>
    <n v="8"/>
    <n v="16"/>
    <s v="Hỗ trợ NPI"/>
    <x v="14"/>
    <m/>
    <s v="Rio"/>
    <m/>
  </r>
  <r>
    <x v="216"/>
    <n v="33"/>
    <s v="Aug"/>
    <s v="C2009D"/>
    <s v="Hi.mix"/>
    <s v="CPT"/>
    <n v="9812"/>
    <n v="1"/>
    <n v="8"/>
    <n v="3"/>
    <n v="11"/>
    <n v="11"/>
    <s v="Hỗ trợ ME"/>
    <x v="3"/>
    <m/>
    <s v="Minh Tri"/>
    <m/>
  </r>
  <r>
    <x v="216"/>
    <n v="33"/>
    <s v="Aug"/>
    <s v="C2042N"/>
    <s v="Hi.mix"/>
    <s v="CPT"/>
    <n v="9812"/>
    <n v="1"/>
    <n v="8"/>
    <n v="2"/>
    <n v="10"/>
    <n v="10"/>
    <s v="Hỗ trợ Facility"/>
    <x v="27"/>
    <m/>
    <s v="Lê Hữu Phước"/>
    <m/>
  </r>
  <r>
    <x v="216"/>
    <n v="33"/>
    <s v="Aug"/>
    <s v="C2042N"/>
    <s v="Hi.mix"/>
    <s v="CPT"/>
    <n v="9812"/>
    <n v="1"/>
    <n v="8"/>
    <n v="1.5"/>
    <n v="9.5"/>
    <n v="9.5"/>
    <s v="Hỗ trợ NPI"/>
    <x v="14"/>
    <m/>
    <s v="Maxx"/>
    <m/>
  </r>
  <r>
    <x v="216"/>
    <n v="33"/>
    <s v="Aug"/>
    <s v="C2009D"/>
    <s v="Hi.mix"/>
    <s v="CPT"/>
    <n v="9812"/>
    <n v="2"/>
    <n v="8"/>
    <n v="3.5"/>
    <n v="11.5"/>
    <n v="23"/>
    <s v="Hỗ trợ WH RM"/>
    <x v="9"/>
    <m/>
    <m/>
    <m/>
  </r>
  <r>
    <x v="216"/>
    <n v="33"/>
    <s v="Aug"/>
    <s v="C2009D"/>
    <s v="Hi.mix"/>
    <s v="CPT"/>
    <n v="9812"/>
    <n v="1"/>
    <n v="8"/>
    <n v="4"/>
    <n v="12"/>
    <n v="12"/>
    <s v="Hỗ trợ WH RM"/>
    <x v="9"/>
    <m/>
    <m/>
    <m/>
  </r>
  <r>
    <x v="216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6"/>
    <n v="33"/>
    <s v="Aug"/>
    <s v="C2041D"/>
    <s v="Hi.mix"/>
    <s v="OP"/>
    <n v="9812"/>
    <n v="3"/>
    <n v="8"/>
    <m/>
    <n v="8"/>
    <n v="24"/>
    <s v="Hỗ trợ ME"/>
    <x v="3"/>
    <m/>
    <s v="Nguyễn Quốc Hào"/>
    <m/>
  </r>
  <r>
    <x v="216"/>
    <n v="33"/>
    <s v="Aug"/>
    <s v="C2150N"/>
    <s v="EEC"/>
    <s v="OP"/>
    <n v="9814"/>
    <n v="70"/>
    <n v="8"/>
    <n v="4"/>
    <n v="12"/>
    <n v="840"/>
    <s v="Support run line CPT-2F TC2"/>
    <x v="6"/>
    <m/>
    <m/>
    <m/>
  </r>
  <r>
    <x v="216"/>
    <n v="33"/>
    <s v="Aug"/>
    <s v="HC1F"/>
    <s v="Hi.mix"/>
    <s v="CPT"/>
    <n v="9812"/>
    <n v="4"/>
    <n v="8"/>
    <n v="4"/>
    <n v="12"/>
    <n v="48"/>
    <s v="Hỗ trợ NPI"/>
    <x v="14"/>
    <m/>
    <s v="Maxx"/>
    <m/>
  </r>
  <r>
    <x v="216"/>
    <n v="33"/>
    <s v="Aug"/>
    <s v="HC1F"/>
    <s v="Hi.mix"/>
    <s v="CPT"/>
    <n v="9812"/>
    <n v="5"/>
    <n v="8"/>
    <n v="4"/>
    <n v="12"/>
    <n v="60"/>
    <s v="Hỗ trợ Facility"/>
    <x v="27"/>
    <m/>
    <s v="Lê Hữu Phước"/>
    <m/>
  </r>
  <r>
    <x v="217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7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7"/>
    <n v="33"/>
    <s v="Aug"/>
    <s v="C2112D"/>
    <s v="EEC"/>
    <s v="CPT"/>
    <n v="9814"/>
    <n v="5"/>
    <n v="6"/>
    <m/>
    <n v="6"/>
    <n v="30"/>
    <s v="Hỗ trợ NPI"/>
    <x v="14"/>
    <m/>
    <s v="Rio"/>
    <m/>
  </r>
  <r>
    <x v="217"/>
    <n v="33"/>
    <s v="Aug"/>
    <s v="C2009D"/>
    <s v="Hi.mix"/>
    <s v="CPT"/>
    <n v="9812"/>
    <n v="1"/>
    <n v="8"/>
    <n v="1"/>
    <n v="9"/>
    <n v="9"/>
    <s v="Hỗ trợ ME"/>
    <x v="3"/>
    <m/>
    <s v="Minh Tri"/>
    <m/>
  </r>
  <r>
    <x v="217"/>
    <n v="33"/>
    <s v="Aug"/>
    <s v="C2042N"/>
    <s v="Hi.mix"/>
    <s v="CPT"/>
    <n v="9812"/>
    <n v="3"/>
    <n v="8"/>
    <m/>
    <n v="8"/>
    <n v="24"/>
    <s v="Hỗ trợ Facility"/>
    <x v="27"/>
    <m/>
    <s v="Lê Hữu Phước"/>
    <m/>
  </r>
  <r>
    <x v="217"/>
    <n v="33"/>
    <s v="Aug"/>
    <s v="C2042N"/>
    <s v="Hi.mix"/>
    <s v="CPT"/>
    <n v="9812"/>
    <n v="1"/>
    <n v="8"/>
    <n v="1"/>
    <n v="9"/>
    <n v="9"/>
    <s v="Hỗ trợ Facility"/>
    <x v="27"/>
    <m/>
    <s v="Lê Hữu Phước"/>
    <m/>
  </r>
  <r>
    <x v="217"/>
    <n v="33"/>
    <s v="Aug"/>
    <s v="C2042N"/>
    <s v="Hi.mix"/>
    <s v="CPT"/>
    <n v="9812"/>
    <n v="2"/>
    <n v="8"/>
    <n v="1.5"/>
    <n v="9.5"/>
    <n v="19"/>
    <s v="Hỗ trợ Facility"/>
    <x v="27"/>
    <m/>
    <s v="Lê Hữu Phước"/>
    <m/>
  </r>
  <r>
    <x v="217"/>
    <n v="33"/>
    <s v="Aug"/>
    <s v="C2009D"/>
    <s v="Hi.mix"/>
    <s v="CPT"/>
    <n v="9812"/>
    <n v="3"/>
    <n v="8"/>
    <m/>
    <n v="8"/>
    <n v="24"/>
    <s v="Hỗ trợ WH RM"/>
    <x v="9"/>
    <m/>
    <m/>
    <m/>
  </r>
  <r>
    <x v="217"/>
    <n v="33"/>
    <s v="Aug"/>
    <s v="C2009D"/>
    <s v="Hi.mix"/>
    <s v="CPT"/>
    <n v="9812"/>
    <n v="6"/>
    <n v="8"/>
    <n v="4"/>
    <n v="12"/>
    <n v="72"/>
    <s v="Hỗ trợ WH RM"/>
    <x v="9"/>
    <m/>
    <m/>
    <m/>
  </r>
  <r>
    <x v="217"/>
    <n v="33"/>
    <s v="Aug"/>
    <s v="C2034N"/>
    <s v="Hi.mix"/>
    <s v="CPT"/>
    <n v="9812"/>
    <n v="4"/>
    <n v="8"/>
    <n v="1"/>
    <n v="9"/>
    <n v="36"/>
    <s v="Support run line OP-2F TC5"/>
    <x v="1"/>
    <m/>
    <m/>
    <m/>
  </r>
  <r>
    <x v="217"/>
    <n v="33"/>
    <s v="Aug"/>
    <s v="C2025N"/>
    <s v="Hi.mix"/>
    <s v="OP"/>
    <n v="9812"/>
    <n v="1"/>
    <n v="8"/>
    <n v="2.5"/>
    <n v="10.5"/>
    <n v="10.5"/>
    <s v="Hỗ trợ ME"/>
    <x v="3"/>
    <m/>
    <s v="Nguyễn Quốc Hào + Phan Tấn Lực"/>
    <m/>
  </r>
  <r>
    <x v="217"/>
    <n v="33"/>
    <s v="Aug"/>
    <s v="C2043D"/>
    <s v="Hi.mix"/>
    <s v="OP"/>
    <n v="9812"/>
    <n v="2"/>
    <n v="8"/>
    <n v="2"/>
    <n v="10"/>
    <n v="20"/>
    <s v="Hỗ trợ ME"/>
    <x v="3"/>
    <m/>
    <s v="Nguyễn Quốc Hào"/>
    <m/>
  </r>
  <r>
    <x v="217"/>
    <n v="33"/>
    <s v="Aug"/>
    <s v="C2051D"/>
    <s v="Hi.mix"/>
    <s v="OP"/>
    <n v="9812"/>
    <n v="5"/>
    <n v="8"/>
    <n v="4"/>
    <n v="12"/>
    <n v="60"/>
    <s v="Hỗ trợ Facility"/>
    <x v="3"/>
    <m/>
    <m/>
    <m/>
  </r>
  <r>
    <x v="217"/>
    <n v="33"/>
    <s v="Aug"/>
    <s v="C2150N"/>
    <s v="EEC"/>
    <s v="OP"/>
    <n v="9814"/>
    <n v="35"/>
    <n v="8"/>
    <n v="4"/>
    <n v="12"/>
    <n v="420"/>
    <s v="Support run line CPT-2F TC2"/>
    <x v="6"/>
    <m/>
    <m/>
    <m/>
  </r>
  <r>
    <x v="217"/>
    <n v="33"/>
    <s v="Aug"/>
    <s v="HC1F"/>
    <s v="Hi.mix"/>
    <s v="CPT"/>
    <n v="9812"/>
    <n v="5"/>
    <n v="8"/>
    <n v="4"/>
    <n v="12"/>
    <n v="60"/>
    <s v="Hỗ trợ NPI"/>
    <x v="14"/>
    <m/>
    <s v="Maxx"/>
    <m/>
  </r>
  <r>
    <x v="217"/>
    <n v="33"/>
    <s v="Aug"/>
    <s v="HC1F"/>
    <s v="Hi.mix"/>
    <s v="CPT"/>
    <n v="9812"/>
    <n v="1"/>
    <n v="8"/>
    <n v="4"/>
    <n v="12"/>
    <n v="12"/>
    <s v="Hỗ trợ Facility"/>
    <x v="27"/>
    <m/>
    <s v="Lê Hữu Phước"/>
    <m/>
  </r>
  <r>
    <x v="217"/>
    <n v="33"/>
    <s v="Aug"/>
    <s v="HC1F"/>
    <s v="Hi.mix"/>
    <s v="CPT"/>
    <n v="9812"/>
    <n v="1"/>
    <n v="8"/>
    <n v="4"/>
    <n v="12"/>
    <n v="12"/>
    <s v="Hỗ trợ WH 1F"/>
    <x v="9"/>
    <m/>
    <m/>
    <m/>
  </r>
  <r>
    <x v="218"/>
    <n v="33"/>
    <s v="Aug"/>
    <s v="LAB"/>
    <s v="EEC"/>
    <s v="CPT"/>
    <n v="9814"/>
    <n v="1"/>
    <n v="8"/>
    <n v="3"/>
    <n v="11"/>
    <n v="11"/>
    <s v="Hỗ trợ LAB"/>
    <x v="0"/>
    <m/>
    <m/>
    <m/>
  </r>
  <r>
    <x v="218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8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8"/>
    <n v="33"/>
    <s v="Aug"/>
    <s v="C2112D"/>
    <s v="EEC"/>
    <s v="CPT"/>
    <n v="9814"/>
    <n v="4"/>
    <n v="8"/>
    <m/>
    <n v="8"/>
    <n v="32"/>
    <s v="Hỗ trợ NPI"/>
    <x v="14"/>
    <m/>
    <s v="Rio"/>
    <m/>
  </r>
  <r>
    <x v="218"/>
    <n v="33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8"/>
    <n v="33"/>
    <s v="Aug"/>
    <s v="C2042N"/>
    <s v="Hi.mix"/>
    <s v="CPT"/>
    <n v="9812"/>
    <n v="1"/>
    <n v="8"/>
    <m/>
    <n v="8"/>
    <n v="8"/>
    <s v="Hỗ trợ ME"/>
    <x v="3"/>
    <m/>
    <s v="Nguyễn Quốc Hào"/>
    <m/>
  </r>
  <r>
    <x v="218"/>
    <n v="33"/>
    <s v="Aug"/>
    <s v="C2042N"/>
    <s v="Hi.mix"/>
    <s v="CPT"/>
    <n v="9812"/>
    <n v="1"/>
    <n v="8"/>
    <n v="3.5"/>
    <n v="11.5"/>
    <n v="11.5"/>
    <s v="Hỗ trợ ME"/>
    <x v="3"/>
    <m/>
    <s v="Nguyễn Quốc Hào"/>
    <m/>
  </r>
  <r>
    <x v="218"/>
    <n v="33"/>
    <s v="Aug"/>
    <s v="C2042N"/>
    <s v="Hi.mix"/>
    <s v="CPT"/>
    <n v="9812"/>
    <n v="1"/>
    <n v="8"/>
    <m/>
    <n v="8"/>
    <n v="8"/>
    <s v="Hỗ trợ NPI"/>
    <x v="14"/>
    <m/>
    <s v="Maxx"/>
    <m/>
  </r>
  <r>
    <x v="218"/>
    <n v="33"/>
    <s v="Aug"/>
    <s v="C2042N"/>
    <s v="Hi.mix"/>
    <s v="CPT"/>
    <n v="9812"/>
    <n v="2"/>
    <n v="8"/>
    <n v="4"/>
    <n v="12"/>
    <n v="24"/>
    <s v="Hỗ trợ Facility"/>
    <x v="27"/>
    <m/>
    <s v="Lê Hữu Phước"/>
    <m/>
  </r>
  <r>
    <x v="218"/>
    <n v="33"/>
    <s v="Aug"/>
    <s v="C2009D"/>
    <s v="Hi.mix"/>
    <s v="CPT"/>
    <n v="9812"/>
    <n v="5"/>
    <n v="8"/>
    <m/>
    <n v="8"/>
    <n v="40"/>
    <s v="Hỗ trợ WH RM"/>
    <x v="9"/>
    <m/>
    <m/>
    <m/>
  </r>
  <r>
    <x v="218"/>
    <n v="33"/>
    <s v="Aug"/>
    <s v="C2009D"/>
    <s v="Hi.mix"/>
    <s v="CPT"/>
    <n v="9812"/>
    <n v="1"/>
    <n v="8"/>
    <n v="4"/>
    <n v="12"/>
    <n v="12"/>
    <s v="Hỗ trợ WH RM"/>
    <x v="9"/>
    <m/>
    <m/>
    <m/>
  </r>
  <r>
    <x v="218"/>
    <n v="33"/>
    <s v="Aug"/>
    <s v="C2009D"/>
    <s v="Hi.mix"/>
    <s v="CPT"/>
    <n v="9812"/>
    <n v="4"/>
    <n v="8"/>
    <m/>
    <n v="8"/>
    <n v="32"/>
    <s v="Hỗ trợ WH TPT4"/>
    <x v="9"/>
    <m/>
    <m/>
    <m/>
  </r>
  <r>
    <x v="218"/>
    <n v="33"/>
    <s v="Aug"/>
    <s v="C2034N"/>
    <s v="Hi.mix"/>
    <s v="CPT"/>
    <n v="9812"/>
    <n v="4"/>
    <n v="8"/>
    <n v="2"/>
    <n v="10"/>
    <n v="40"/>
    <s v="Support run line OP-2F TC5"/>
    <x v="1"/>
    <m/>
    <m/>
    <m/>
  </r>
  <r>
    <x v="218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8"/>
    <n v="33"/>
    <s v="Aug"/>
    <s v="C2043D"/>
    <s v="Hi.mix"/>
    <s v="OP"/>
    <n v="9812"/>
    <n v="3"/>
    <n v="8"/>
    <n v="2"/>
    <n v="10"/>
    <n v="30"/>
    <s v="Hỗ trợ PIE"/>
    <x v="7"/>
    <m/>
    <s v="Ted"/>
    <m/>
  </r>
  <r>
    <x v="218"/>
    <n v="33"/>
    <s v="Aug"/>
    <s v="C2150N"/>
    <s v="EEC"/>
    <s v="OP"/>
    <n v="9814"/>
    <n v="42"/>
    <n v="8"/>
    <n v="4"/>
    <n v="12"/>
    <n v="504"/>
    <s v="Support run line CPT-2F TC2"/>
    <x v="6"/>
    <m/>
    <m/>
    <m/>
  </r>
  <r>
    <x v="218"/>
    <n v="33"/>
    <s v="Aug"/>
    <s v="HC1F"/>
    <s v="Hi.mix"/>
    <s v="CPT"/>
    <n v="9812"/>
    <n v="14"/>
    <n v="8"/>
    <n v="4"/>
    <n v="12"/>
    <n v="168"/>
    <s v="Support run line OP-2F TC5"/>
    <x v="1"/>
    <m/>
    <m/>
    <m/>
  </r>
  <r>
    <x v="218"/>
    <n v="33"/>
    <s v="Aug"/>
    <s v="HC1F"/>
    <s v="Hi.mix"/>
    <s v="CPT"/>
    <n v="9812"/>
    <n v="4"/>
    <n v="8"/>
    <n v="4"/>
    <n v="12"/>
    <n v="48"/>
    <s v="Hỗ trợ NPI"/>
    <x v="14"/>
    <m/>
    <s v="Maxx"/>
    <m/>
  </r>
  <r>
    <x v="218"/>
    <n v="33"/>
    <s v="Aug"/>
    <s v="HC1F"/>
    <s v="Hi.mix"/>
    <s v="CPT"/>
    <n v="9812"/>
    <n v="6"/>
    <n v="8"/>
    <n v="4"/>
    <n v="12"/>
    <n v="72"/>
    <s v="Hỗ trợ Facility"/>
    <x v="27"/>
    <m/>
    <s v="Lê Hữu Phước"/>
    <m/>
  </r>
  <r>
    <x v="218"/>
    <n v="33"/>
    <s v="Aug"/>
    <s v="HC1F"/>
    <s v="Hi.mix"/>
    <s v="CPT"/>
    <n v="9812"/>
    <n v="2"/>
    <n v="8"/>
    <n v="4"/>
    <n v="12"/>
    <n v="24"/>
    <s v="Hỗ trợ WH"/>
    <x v="9"/>
    <m/>
    <m/>
    <m/>
  </r>
  <r>
    <x v="219"/>
    <n v="33"/>
    <s v="Aug"/>
    <s v="LAB"/>
    <s v="EEC"/>
    <s v="CPT"/>
    <n v="9814"/>
    <n v="1"/>
    <n v="8"/>
    <n v="3"/>
    <n v="11"/>
    <n v="11"/>
    <s v="Hỗ trợ LAB"/>
    <x v="0"/>
    <m/>
    <m/>
    <m/>
  </r>
  <r>
    <x v="219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9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9"/>
    <n v="33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19"/>
    <n v="33"/>
    <s v="Aug"/>
    <s v="C2007D"/>
    <s v="Hi.mix"/>
    <s v="CPT"/>
    <n v="9812"/>
    <n v="1"/>
    <n v="8"/>
    <m/>
    <n v="8"/>
    <n v="8"/>
    <s v="Hỗ trợ NPI"/>
    <x v="14"/>
    <m/>
    <s v="Maxx"/>
    <m/>
  </r>
  <r>
    <x v="219"/>
    <n v="33"/>
    <s v="Aug"/>
    <s v="C2001D"/>
    <s v="Hi.mix"/>
    <s v="CPT"/>
    <n v="9812"/>
    <n v="1"/>
    <n v="8"/>
    <m/>
    <n v="8"/>
    <n v="8"/>
    <s v="Hỗ trợ NPI"/>
    <x v="14"/>
    <m/>
    <s v="Văn Viết Hòa"/>
    <m/>
  </r>
  <r>
    <x v="219"/>
    <n v="33"/>
    <s v="Aug"/>
    <s v="C2009D"/>
    <s v="Hi.mix"/>
    <s v="CPT"/>
    <n v="9812"/>
    <n v="3"/>
    <n v="8"/>
    <m/>
    <n v="8"/>
    <n v="24"/>
    <s v="Hỗ trợ WH RM"/>
    <x v="9"/>
    <m/>
    <m/>
    <m/>
  </r>
  <r>
    <x v="219"/>
    <n v="33"/>
    <s v="Aug"/>
    <s v="C2009D"/>
    <s v="Hi.mix"/>
    <s v="CPT"/>
    <n v="9812"/>
    <n v="3"/>
    <n v="8"/>
    <n v="2"/>
    <n v="10"/>
    <n v="30"/>
    <s v="Hỗ trợ WH RM"/>
    <x v="9"/>
    <m/>
    <m/>
    <m/>
  </r>
  <r>
    <x v="219"/>
    <n v="33"/>
    <s v="Aug"/>
    <s v="C2027D"/>
    <s v="Hi.mix"/>
    <s v="CPT"/>
    <n v="9812"/>
    <n v="1"/>
    <n v="8"/>
    <m/>
    <n v="8"/>
    <n v="8"/>
    <s v="Hỗ trợ WH 1F"/>
    <x v="9"/>
    <m/>
    <m/>
    <m/>
  </r>
  <r>
    <x v="219"/>
    <n v="33"/>
    <s v="Aug"/>
    <s v="C2010D"/>
    <s v="Hi.mix"/>
    <s v="CPT"/>
    <n v="9812"/>
    <n v="2"/>
    <n v="8"/>
    <n v="4"/>
    <n v="12"/>
    <n v="24"/>
    <s v="Hỗ trợ WH 1F"/>
    <x v="9"/>
    <m/>
    <m/>
    <m/>
  </r>
  <r>
    <x v="219"/>
    <n v="33"/>
    <s v="Aug"/>
    <s v="C2012N"/>
    <s v="Hi.mix"/>
    <s v="CPT"/>
    <n v="9812"/>
    <n v="2"/>
    <n v="8"/>
    <m/>
    <n v="8"/>
    <n v="16"/>
    <s v="Support run line CPT-2F TC2"/>
    <x v="6"/>
    <m/>
    <m/>
    <m/>
  </r>
  <r>
    <x v="219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9"/>
    <n v="33"/>
    <s v="Aug"/>
    <s v="C2051D"/>
    <s v="Hi.mix"/>
    <s v="OP"/>
    <n v="9812"/>
    <n v="1"/>
    <n v="8"/>
    <n v="3.5"/>
    <n v="11.5"/>
    <n v="11.5"/>
    <s v="Hỗ trợ ME"/>
    <x v="3"/>
    <m/>
    <s v="Phan Tấn Lực"/>
    <m/>
  </r>
  <r>
    <x v="219"/>
    <n v="33"/>
    <s v="Aug"/>
    <s v="C2025N"/>
    <s v="Hi.mix"/>
    <s v="OP"/>
    <n v="9812"/>
    <n v="2"/>
    <n v="8"/>
    <n v="4"/>
    <n v="12"/>
    <n v="24"/>
    <s v="Hỗ trợ ME"/>
    <x v="3"/>
    <m/>
    <s v="Nguyễn Quốc Hào"/>
    <m/>
  </r>
  <r>
    <x v="219"/>
    <n v="33"/>
    <s v="Aug"/>
    <s v="C2051D"/>
    <s v="Hi.mix"/>
    <s v="OP"/>
    <n v="9812"/>
    <n v="2"/>
    <n v="8"/>
    <n v="2"/>
    <n v="10"/>
    <n v="20"/>
    <s v="Support run line CPT-2F TC2"/>
    <x v="5"/>
    <m/>
    <m/>
    <m/>
  </r>
  <r>
    <x v="219"/>
    <n v="33"/>
    <s v="Aug"/>
    <s v="C2150N"/>
    <s v="EEC"/>
    <s v="OP"/>
    <n v="9814"/>
    <n v="49"/>
    <n v="8"/>
    <n v="4"/>
    <n v="12"/>
    <n v="588"/>
    <s v="Support run line CPT-2F TC2"/>
    <x v="6"/>
    <m/>
    <m/>
    <m/>
  </r>
  <r>
    <x v="219"/>
    <n v="33"/>
    <s v="Aug"/>
    <s v="HC1F"/>
    <s v="Hi.mix"/>
    <s v="CPT"/>
    <n v="9812"/>
    <n v="1"/>
    <n v="8"/>
    <m/>
    <n v="8"/>
    <n v="8"/>
    <s v="Hỗ trợ NPI"/>
    <x v="14"/>
    <m/>
    <s v="Văn Viết Hòa"/>
    <m/>
  </r>
  <r>
    <x v="219"/>
    <n v="33"/>
    <s v="Aug"/>
    <s v="HC1F"/>
    <s v="Hi.mix"/>
    <s v="CPT"/>
    <n v="9812"/>
    <n v="3"/>
    <n v="8"/>
    <n v="4"/>
    <n v="12"/>
    <n v="36"/>
    <s v="Hỗ trợ NPI"/>
    <x v="14"/>
    <m/>
    <s v="Maxx"/>
    <m/>
  </r>
  <r>
    <x v="219"/>
    <n v="33"/>
    <s v="Aug"/>
    <s v="HC1F"/>
    <s v="Hi.mix"/>
    <s v="CPT"/>
    <n v="9812"/>
    <n v="5"/>
    <n v="8"/>
    <n v="4"/>
    <n v="12"/>
    <n v="60"/>
    <s v="Hỗ trợ Facility"/>
    <x v="27"/>
    <m/>
    <s v="Lê Hữu Phước"/>
    <m/>
  </r>
  <r>
    <x v="219"/>
    <n v="33"/>
    <s v="Aug"/>
    <s v="HC1F"/>
    <s v="Hi.mix"/>
    <s v="CPT"/>
    <n v="9812"/>
    <n v="1"/>
    <n v="8"/>
    <n v="4"/>
    <n v="12"/>
    <n v="12"/>
    <s v="Hỗ trợ WH"/>
    <x v="9"/>
    <m/>
    <m/>
    <m/>
  </r>
  <r>
    <x v="220"/>
    <n v="33"/>
    <s v="Aug"/>
    <s v="LAB"/>
    <s v="EEC"/>
    <s v="CPT"/>
    <n v="9814"/>
    <n v="1"/>
    <n v="8"/>
    <n v="3"/>
    <n v="11"/>
    <n v="11"/>
    <s v="Hỗ trợ LAB"/>
    <x v="0"/>
    <m/>
    <m/>
    <m/>
  </r>
  <r>
    <x v="220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20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20"/>
    <n v="33"/>
    <s v="Aug"/>
    <s v="C2009D"/>
    <s v="Hi.mix"/>
    <s v="CPT"/>
    <n v="9812"/>
    <n v="1"/>
    <n v="8"/>
    <n v="3"/>
    <n v="11"/>
    <n v="11"/>
    <s v="Hỗ trợ ME"/>
    <x v="3"/>
    <m/>
    <s v="Minh Tri"/>
    <m/>
  </r>
  <r>
    <x v="220"/>
    <n v="33"/>
    <s v="Aug"/>
    <s v="C2009D"/>
    <s v="Hi.mix"/>
    <s v="CPT"/>
    <n v="9812"/>
    <n v="3"/>
    <n v="8"/>
    <m/>
    <n v="8"/>
    <n v="24"/>
    <s v="Hỗ trợ WH RM"/>
    <x v="9"/>
    <m/>
    <m/>
    <m/>
  </r>
  <r>
    <x v="220"/>
    <n v="33"/>
    <s v="Aug"/>
    <s v="C2009D"/>
    <s v="Hi.mix"/>
    <s v="CPT"/>
    <n v="9812"/>
    <n v="1"/>
    <n v="8"/>
    <n v="1.5"/>
    <n v="9.5"/>
    <n v="9.5"/>
    <s v="Hỗ trợ WH RM"/>
    <x v="9"/>
    <m/>
    <m/>
    <m/>
  </r>
  <r>
    <x v="220"/>
    <n v="33"/>
    <s v="Aug"/>
    <s v="C2009D"/>
    <s v="Hi.mix"/>
    <s v="CPT"/>
    <n v="9812"/>
    <n v="1"/>
    <n v="8"/>
    <n v="2"/>
    <n v="10"/>
    <n v="10"/>
    <s v="Hỗ trợ WH RM"/>
    <x v="9"/>
    <m/>
    <m/>
    <m/>
  </r>
  <r>
    <x v="220"/>
    <n v="33"/>
    <s v="Aug"/>
    <s v="C2027D"/>
    <s v="Hi.mix"/>
    <s v="CPT"/>
    <n v="9812"/>
    <n v="7"/>
    <n v="8"/>
    <m/>
    <n v="8"/>
    <n v="56"/>
    <s v="Hỗ trợ WH 1F"/>
    <x v="9"/>
    <m/>
    <m/>
    <m/>
  </r>
  <r>
    <x v="220"/>
    <n v="33"/>
    <s v="Aug"/>
    <s v="C2010D"/>
    <s v="Hi.mix"/>
    <s v="CPT"/>
    <n v="9812"/>
    <n v="1"/>
    <n v="8"/>
    <n v="2"/>
    <n v="10"/>
    <n v="10"/>
    <s v="Hỗ trợ WH 1F"/>
    <x v="9"/>
    <m/>
    <m/>
    <m/>
  </r>
  <r>
    <x v="220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20"/>
    <n v="33"/>
    <s v="Aug"/>
    <s v="C2150N"/>
    <s v="EEC"/>
    <s v="OP"/>
    <n v="9814"/>
    <n v="38"/>
    <n v="8"/>
    <n v="4"/>
    <n v="12"/>
    <n v="456"/>
    <s v="Support run line CPT-2F TC2"/>
    <x v="6"/>
    <m/>
    <m/>
    <m/>
  </r>
  <r>
    <x v="220"/>
    <n v="33"/>
    <s v="Aug"/>
    <s v="HC1F"/>
    <s v="Hi.mix"/>
    <s v="CPT"/>
    <n v="9812"/>
    <n v="8"/>
    <n v="8"/>
    <n v="4"/>
    <n v="12"/>
    <n v="96"/>
    <s v="Hỗ trợ NPI"/>
    <x v="14"/>
    <m/>
    <s v="Maxx"/>
    <m/>
  </r>
  <r>
    <x v="220"/>
    <n v="33"/>
    <s v="Aug"/>
    <s v="HC1F"/>
    <s v="Hi.mix"/>
    <s v="CPT"/>
    <n v="9812"/>
    <n v="4"/>
    <n v="8"/>
    <n v="4"/>
    <n v="12"/>
    <n v="48"/>
    <s v="Hỗ trợ SQE"/>
    <x v="10"/>
    <m/>
    <m/>
    <m/>
  </r>
  <r>
    <x v="220"/>
    <n v="33"/>
    <s v="Aug"/>
    <s v="HC1F"/>
    <s v="Hi.mix"/>
    <s v="CPT"/>
    <n v="9812"/>
    <n v="5"/>
    <n v="8"/>
    <n v="4"/>
    <n v="12"/>
    <n v="60"/>
    <s v="Hỗ trợ Facility"/>
    <x v="27"/>
    <m/>
    <s v="Lê Hữu Phước"/>
    <m/>
  </r>
  <r>
    <x v="220"/>
    <n v="33"/>
    <s v="Aug"/>
    <s v="HC1F"/>
    <s v="Hi.mix"/>
    <s v="CPT"/>
    <n v="9812"/>
    <n v="5"/>
    <n v="8"/>
    <n v="4"/>
    <n v="12"/>
    <n v="60"/>
    <s v="Hỗ trợ WH 1F"/>
    <x v="9"/>
    <m/>
    <m/>
    <m/>
  </r>
  <r>
    <x v="221"/>
    <n v="34"/>
    <s v="Aug"/>
    <s v="LAB"/>
    <s v="EEC"/>
    <s v="CPT"/>
    <n v="9814"/>
    <n v="1"/>
    <n v="8"/>
    <m/>
    <n v="8"/>
    <n v="8"/>
    <s v="Hỗ trợ LAB"/>
    <x v="0"/>
    <m/>
    <m/>
    <m/>
  </r>
  <r>
    <x v="221"/>
    <n v="34"/>
    <s v="Aug"/>
    <s v="C2099D"/>
    <s v="EEC"/>
    <s v="CPT"/>
    <n v="9814"/>
    <n v="1"/>
    <n v="2"/>
    <m/>
    <n v="2"/>
    <n v="2"/>
    <s v="Hỗ trợ ME"/>
    <x v="3"/>
    <m/>
    <s v="Hàn"/>
    <m/>
  </r>
  <r>
    <x v="221"/>
    <n v="34"/>
    <s v="Aug"/>
    <s v="C2100N"/>
    <s v="EEC"/>
    <s v="CPT"/>
    <n v="9814"/>
    <n v="1"/>
    <n v="2"/>
    <m/>
    <n v="2"/>
    <n v="2"/>
    <s v="Hỗ trợ ME"/>
    <x v="3"/>
    <m/>
    <s v="Hàn"/>
    <m/>
  </r>
  <r>
    <x v="221"/>
    <n v="34"/>
    <s v="Aug"/>
    <s v="C2091N"/>
    <s v="EEC"/>
    <s v="CPT"/>
    <n v="9814"/>
    <n v="3"/>
    <n v="8"/>
    <n v="2.5"/>
    <n v="10.5"/>
    <n v="31.5"/>
    <s v="Support run line OP-2F TC5"/>
    <x v="1"/>
    <m/>
    <m/>
    <m/>
  </r>
  <r>
    <x v="221"/>
    <n v="34"/>
    <s v="Aug"/>
    <s v="C2009D"/>
    <s v="Hi.mix"/>
    <s v="CPT"/>
    <n v="9812"/>
    <n v="1"/>
    <n v="8"/>
    <n v="3"/>
    <n v="11"/>
    <n v="11"/>
    <s v="Hỗ trợ ME"/>
    <x v="3"/>
    <m/>
    <s v="Minh Tri"/>
    <m/>
  </r>
  <r>
    <x v="221"/>
    <n v="34"/>
    <s v="Aug"/>
    <s v="C2033D"/>
    <s v="Hi.mix"/>
    <s v="CPT"/>
    <n v="9812"/>
    <n v="2"/>
    <n v="8"/>
    <m/>
    <n v="8"/>
    <n v="16"/>
    <s v="Hỗ trợ WH RM"/>
    <x v="9"/>
    <m/>
    <m/>
    <m/>
  </r>
  <r>
    <x v="221"/>
    <n v="34"/>
    <s v="Aug"/>
    <s v="C2015N"/>
    <s v="Hi.mix"/>
    <s v="CPT"/>
    <n v="9812"/>
    <n v="20"/>
    <n v="8"/>
    <m/>
    <n v="8"/>
    <n v="160"/>
    <s v="Support run line OP-2F TC5"/>
    <x v="1"/>
    <m/>
    <m/>
    <m/>
  </r>
  <r>
    <x v="221"/>
    <n v="34"/>
    <s v="Aug"/>
    <s v="C2016N"/>
    <s v="Hi.mix"/>
    <s v="CPT"/>
    <n v="9812"/>
    <n v="7"/>
    <n v="8"/>
    <n v="0.5"/>
    <n v="8.5"/>
    <n v="59.5"/>
    <s v="Support run line OP-2F TC5"/>
    <x v="1"/>
    <m/>
    <m/>
    <m/>
  </r>
  <r>
    <x v="221"/>
    <n v="34"/>
    <s v="Aug"/>
    <s v="C2033N"/>
    <s v="Hi.mix"/>
    <s v="CPT"/>
    <n v="9812"/>
    <n v="9"/>
    <n v="8"/>
    <n v="1.5"/>
    <n v="9.5"/>
    <n v="85.5"/>
    <s v="Support run line OP-2F TC5"/>
    <x v="1"/>
    <m/>
    <m/>
    <m/>
  </r>
  <r>
    <x v="221"/>
    <n v="34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21"/>
    <n v="34"/>
    <s v="Aug"/>
    <s v="C2150N"/>
    <s v="EEC"/>
    <s v="OP"/>
    <n v="9814"/>
    <n v="38"/>
    <n v="8"/>
    <n v="4"/>
    <n v="12"/>
    <n v="456"/>
    <s v="Support run line CPT-2F TC2"/>
    <x v="6"/>
    <m/>
    <m/>
    <m/>
  </r>
  <r>
    <x v="222"/>
    <n v="34"/>
    <s v="Aug"/>
    <s v="LAB"/>
    <s v="EEC"/>
    <s v="CPT"/>
    <n v="9814"/>
    <n v="1"/>
    <n v="8"/>
    <n v="3"/>
    <n v="11"/>
    <n v="11"/>
    <s v="Hỗ trợ LAB"/>
    <x v="0"/>
    <m/>
    <m/>
    <m/>
  </r>
  <r>
    <x v="222"/>
    <n v="34"/>
    <s v="Aug"/>
    <s v="C2099D"/>
    <s v="EEC"/>
    <s v="CPT"/>
    <n v="9814"/>
    <n v="1"/>
    <n v="2"/>
    <m/>
    <n v="2"/>
    <n v="2"/>
    <s v="Hỗ trợ ME"/>
    <x v="3"/>
    <m/>
    <s v="Hàn"/>
    <m/>
  </r>
  <r>
    <x v="222"/>
    <n v="34"/>
    <s v="Aug"/>
    <s v="C2100N"/>
    <s v="EEC"/>
    <s v="CPT"/>
    <n v="9814"/>
    <n v="1"/>
    <n v="2"/>
    <m/>
    <n v="2"/>
    <n v="2"/>
    <s v="Hỗ trợ ME"/>
    <x v="3"/>
    <m/>
    <s v="Hàn"/>
    <m/>
  </r>
  <r>
    <x v="222"/>
    <n v="34"/>
    <s v="Aug"/>
    <s v="C2091N"/>
    <s v="EEC"/>
    <s v="CPT"/>
    <n v="9814"/>
    <n v="2"/>
    <n v="8"/>
    <n v="2"/>
    <n v="10"/>
    <n v="20"/>
    <s v="Support run line OP-2F TC5"/>
    <x v="1"/>
    <m/>
    <m/>
    <m/>
  </r>
  <r>
    <x v="222"/>
    <n v="34"/>
    <s v="Aug"/>
    <s v="C2009D"/>
    <s v="Hi.mix"/>
    <s v="CPT"/>
    <n v="9812"/>
    <n v="1"/>
    <n v="8"/>
    <n v="3"/>
    <n v="11"/>
    <n v="11"/>
    <s v="Hỗ trợ ME"/>
    <x v="3"/>
    <m/>
    <s v="Minh Tri"/>
    <m/>
  </r>
  <r>
    <x v="222"/>
    <n v="34"/>
    <s v="Aug"/>
    <s v="C2004D"/>
    <s v="Hi.mix"/>
    <s v="CPT"/>
    <n v="9812"/>
    <n v="9"/>
    <n v="8"/>
    <m/>
    <n v="8"/>
    <n v="72"/>
    <s v="Support run line OP-2F TC5"/>
    <x v="1"/>
    <m/>
    <m/>
    <m/>
  </r>
  <r>
    <x v="222"/>
    <n v="34"/>
    <s v="Aug"/>
    <s v="C2009N"/>
    <s v="Hi.mix"/>
    <s v="CPT"/>
    <n v="9812"/>
    <n v="1"/>
    <n v="8"/>
    <n v="1.5"/>
    <n v="9.5"/>
    <n v="9.5"/>
    <s v="Support run line OP-2F TC5"/>
    <x v="1"/>
    <m/>
    <m/>
    <m/>
  </r>
  <r>
    <x v="222"/>
    <n v="34"/>
    <s v="Aug"/>
    <s v="C2029N"/>
    <s v="Hi.mix"/>
    <s v="CPT"/>
    <n v="9812"/>
    <n v="1"/>
    <n v="8"/>
    <n v="2"/>
    <n v="10"/>
    <n v="10"/>
    <s v="Support run line OP-2F TC5"/>
    <x v="1"/>
    <m/>
    <m/>
    <m/>
  </r>
  <r>
    <x v="222"/>
    <n v="34"/>
    <s v="Aug"/>
    <s v="C2034N"/>
    <s v="Hi.mix"/>
    <s v="CPT"/>
    <n v="9812"/>
    <n v="4"/>
    <n v="8"/>
    <n v="4"/>
    <n v="12"/>
    <n v="48"/>
    <s v="Support run line OP-2F TC5"/>
    <x v="1"/>
    <m/>
    <m/>
    <m/>
  </r>
  <r>
    <x v="222"/>
    <n v="34"/>
    <s v="Aug"/>
    <s v="C2026N"/>
    <s v="Hi.mix"/>
    <s v="CPT"/>
    <n v="9812"/>
    <n v="5"/>
    <n v="8"/>
    <m/>
    <n v="8"/>
    <n v="40"/>
    <s v="Hỗ trợ WH RM"/>
    <x v="9"/>
    <m/>
    <m/>
    <m/>
  </r>
  <r>
    <x v="222"/>
    <n v="34"/>
    <s v="Aug"/>
    <s v="C2033D"/>
    <s v="Hi.mix"/>
    <s v="CPT"/>
    <n v="9812"/>
    <n v="3"/>
    <n v="8"/>
    <n v="3.75"/>
    <n v="11.75"/>
    <n v="35.25"/>
    <s v="Hỗ trợ WH FG"/>
    <x v="9"/>
    <m/>
    <m/>
    <m/>
  </r>
  <r>
    <x v="222"/>
    <n v="34"/>
    <s v="Aug"/>
    <s v="C2033D"/>
    <s v="Hi.mix"/>
    <s v="CPT"/>
    <n v="9812"/>
    <n v="7"/>
    <n v="8"/>
    <n v="4"/>
    <n v="12"/>
    <n v="84"/>
    <s v="Hỗ trợ WH FG"/>
    <x v="9"/>
    <m/>
    <m/>
    <m/>
  </r>
  <r>
    <x v="222"/>
    <n v="34"/>
    <s v="Aug"/>
    <s v="C2015N"/>
    <s v="Hi.mix"/>
    <s v="CPT"/>
    <n v="9812"/>
    <n v="1"/>
    <n v="8"/>
    <n v="2"/>
    <n v="10"/>
    <n v="10"/>
    <s v="Support run line OP-2F TC5"/>
    <x v="1"/>
    <m/>
    <m/>
    <m/>
  </r>
  <r>
    <x v="222"/>
    <n v="34"/>
    <s v="Aug"/>
    <s v="C2016N"/>
    <s v="Hi.mix"/>
    <s v="CPT"/>
    <n v="9812"/>
    <n v="1"/>
    <n v="8"/>
    <n v="3.5"/>
    <n v="11.5"/>
    <n v="11.5"/>
    <s v="Support run line OP-2F TC5"/>
    <x v="1"/>
    <m/>
    <m/>
    <m/>
  </r>
  <r>
    <x v="222"/>
    <n v="34"/>
    <s v="Aug"/>
    <s v="C2033N"/>
    <s v="Hi.mix"/>
    <s v="CPT"/>
    <n v="9812"/>
    <n v="1"/>
    <n v="8"/>
    <m/>
    <n v="8"/>
    <n v="8"/>
    <s v="Hỗ trợ Facility"/>
    <x v="27"/>
    <m/>
    <s v="Nguyễn Quốc Thịnh"/>
    <m/>
  </r>
  <r>
    <x v="222"/>
    <n v="34"/>
    <s v="Aug"/>
    <s v="C2033N"/>
    <s v="Hi.mix"/>
    <s v="CPT"/>
    <n v="9812"/>
    <n v="1"/>
    <n v="8"/>
    <n v="2"/>
    <n v="10"/>
    <n v="10"/>
    <s v="Hỗ trợ Facility"/>
    <x v="27"/>
    <m/>
    <s v="Nguyễn Quốc Thịnh"/>
    <m/>
  </r>
  <r>
    <x v="222"/>
    <n v="34"/>
    <s v="Aug"/>
    <s v="C2033N"/>
    <s v="Hi.mix"/>
    <s v="CPT"/>
    <n v="9812"/>
    <n v="1"/>
    <n v="8"/>
    <n v="3.5"/>
    <n v="11.5"/>
    <n v="11.5"/>
    <s v="Hỗ trợ Facility"/>
    <x v="27"/>
    <m/>
    <s v="Nguyễn Quốc Thịnh"/>
    <m/>
  </r>
  <r>
    <x v="222"/>
    <n v="34"/>
    <s v="Aug"/>
    <s v="C2033N"/>
    <s v="Hi.mix"/>
    <s v="CPT"/>
    <n v="9812"/>
    <n v="3"/>
    <n v="8"/>
    <n v="4"/>
    <n v="12"/>
    <n v="36"/>
    <s v="Hỗ trợ Facility"/>
    <x v="27"/>
    <m/>
    <s v="Nguyễn Quốc Thịnh"/>
    <m/>
  </r>
  <r>
    <x v="222"/>
    <n v="34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22"/>
    <n v="34"/>
    <s v="Aug"/>
    <s v="C2151D"/>
    <s v="EEC"/>
    <s v="OP"/>
    <n v="9814"/>
    <n v="1"/>
    <n v="0"/>
    <n v="4"/>
    <n v="4"/>
    <n v="4"/>
    <s v="Support run line CPT-2F TC2"/>
    <x v="6"/>
    <m/>
    <m/>
    <m/>
  </r>
  <r>
    <x v="222"/>
    <n v="34"/>
    <s v="Aug"/>
    <s v="C2151D"/>
    <s v="EEC"/>
    <s v="OP"/>
    <n v="9814"/>
    <n v="36"/>
    <n v="8"/>
    <n v="4"/>
    <n v="12"/>
    <n v="432"/>
    <s v="Support run line CPT-2F TC2"/>
    <x v="6"/>
    <m/>
    <m/>
    <m/>
  </r>
  <r>
    <x v="222"/>
    <n v="34"/>
    <s v="Aug"/>
    <s v="C2151D"/>
    <s v="EEC"/>
    <s v="OP"/>
    <n v="9814"/>
    <n v="2"/>
    <n v="8"/>
    <m/>
    <n v="8"/>
    <n v="16"/>
    <s v="Hỗ trợ OPEE"/>
    <x v="19"/>
    <m/>
    <s v="Macus"/>
    <m/>
  </r>
  <r>
    <x v="223"/>
    <n v="34"/>
    <s v="Aug"/>
    <s v="LAB"/>
    <s v="EEC"/>
    <s v="CPT"/>
    <n v="9814"/>
    <n v="1"/>
    <n v="8"/>
    <m/>
    <n v="8"/>
    <n v="8"/>
    <s v="Hỗ trợ LAB"/>
    <x v="0"/>
    <m/>
    <m/>
    <m/>
  </r>
  <r>
    <x v="223"/>
    <n v="34"/>
    <s v="Aug"/>
    <s v="C2099D"/>
    <s v="EEC"/>
    <s v="CPT"/>
    <n v="9814"/>
    <n v="1"/>
    <n v="2"/>
    <m/>
    <n v="2"/>
    <n v="2"/>
    <s v="Hỗ trợ ME"/>
    <x v="3"/>
    <m/>
    <s v="Hàn"/>
    <m/>
  </r>
  <r>
    <x v="223"/>
    <n v="34"/>
    <s v="Aug"/>
    <s v="C2100N"/>
    <s v="EEC"/>
    <s v="CPT"/>
    <n v="9814"/>
    <n v="1"/>
    <n v="2"/>
    <m/>
    <n v="2"/>
    <n v="2"/>
    <s v="Hỗ trợ ME"/>
    <x v="3"/>
    <m/>
    <s v="Hàn"/>
    <m/>
  </r>
  <r>
    <x v="223"/>
    <n v="34"/>
    <s v="Aug"/>
    <s v="C2081D"/>
    <s v="EEC"/>
    <s v="CPT"/>
    <n v="9814"/>
    <n v="2"/>
    <n v="8"/>
    <m/>
    <n v="8"/>
    <n v="16"/>
    <s v="Hỗ trợ QM"/>
    <x v="4"/>
    <m/>
    <s v="Standley"/>
    <m/>
  </r>
  <r>
    <x v="223"/>
    <n v="34"/>
    <s v="Aug"/>
    <s v="C2094N"/>
    <s v="EEC"/>
    <s v="CPT"/>
    <n v="9814"/>
    <n v="3"/>
    <n v="8"/>
    <m/>
    <n v="8"/>
    <n v="24"/>
    <s v="Support run line CPT-2F TC2"/>
    <x v="5"/>
    <m/>
    <m/>
    <m/>
  </r>
  <r>
    <x v="223"/>
    <n v="34"/>
    <s v="Aug"/>
    <s v="C2087N"/>
    <s v="EEC"/>
    <s v="CPT"/>
    <n v="9814"/>
    <n v="4"/>
    <n v="8"/>
    <n v="4"/>
    <n v="12"/>
    <n v="48"/>
    <s v="Support run line CPT-2F TC2"/>
    <x v="5"/>
    <m/>
    <m/>
    <m/>
  </r>
  <r>
    <x v="223"/>
    <n v="34"/>
    <s v="Aug"/>
    <s v="C2009D"/>
    <s v="Hi.mix"/>
    <s v="CPT"/>
    <n v="9812"/>
    <n v="1"/>
    <n v="8"/>
    <n v="3.25"/>
    <n v="11.25"/>
    <n v="11.25"/>
    <s v="Hỗ trợ ME"/>
    <x v="3"/>
    <m/>
    <s v="Minh Tri"/>
    <m/>
  </r>
  <r>
    <x v="223"/>
    <n v="34"/>
    <s v="Aug"/>
    <s v="C2042D"/>
    <s v="Hi.mix"/>
    <s v="CPT"/>
    <n v="9812"/>
    <n v="1"/>
    <n v="8"/>
    <n v="3.5"/>
    <n v="11.5"/>
    <n v="11.5"/>
    <s v="Hỗ trợ ME"/>
    <x v="3"/>
    <m/>
    <m/>
    <m/>
  </r>
  <r>
    <x v="223"/>
    <n v="34"/>
    <s v="Aug"/>
    <s v="C2042D"/>
    <s v="Hi.mix"/>
    <s v="CPT"/>
    <n v="9812"/>
    <n v="2"/>
    <n v="8"/>
    <n v="4"/>
    <n v="12"/>
    <n v="24"/>
    <s v="Hỗ trợ ME"/>
    <x v="3"/>
    <m/>
    <m/>
    <m/>
  </r>
  <r>
    <x v="223"/>
    <n v="34"/>
    <s v="Aug"/>
    <s v="C2033D"/>
    <s v="Hi.mix"/>
    <s v="CPT"/>
    <n v="9812"/>
    <n v="6"/>
    <n v="8"/>
    <m/>
    <n v="8"/>
    <n v="48"/>
    <s v="Hỗ trợ WH FG"/>
    <x v="9"/>
    <m/>
    <m/>
    <m/>
  </r>
  <r>
    <x v="223"/>
    <n v="34"/>
    <s v="Aug"/>
    <s v="C2033D"/>
    <s v="Hi.mix"/>
    <s v="CPT"/>
    <n v="9812"/>
    <n v="1"/>
    <n v="8"/>
    <n v="1"/>
    <n v="9"/>
    <n v="9"/>
    <s v="Hỗ trợ WH FG"/>
    <x v="9"/>
    <m/>
    <m/>
    <m/>
  </r>
  <r>
    <x v="223"/>
    <n v="34"/>
    <s v="Aug"/>
    <s v="C2015N"/>
    <s v="Hi.mix"/>
    <s v="CPT"/>
    <n v="9812"/>
    <n v="11"/>
    <n v="8"/>
    <m/>
    <n v="8"/>
    <n v="88"/>
    <s v="Support run line OP-2F TC5"/>
    <x v="1"/>
    <m/>
    <m/>
    <m/>
  </r>
  <r>
    <x v="223"/>
    <n v="34"/>
    <s v="Aug"/>
    <s v="C2016N"/>
    <s v="Hi.mix"/>
    <s v="CPT"/>
    <n v="9812"/>
    <n v="5"/>
    <n v="8"/>
    <n v="1.5"/>
    <n v="9.5"/>
    <n v="47.5"/>
    <s v="Support run line OP-2F TC5"/>
    <x v="1"/>
    <m/>
    <m/>
    <m/>
  </r>
  <r>
    <x v="223"/>
    <n v="34"/>
    <s v="Aug"/>
    <s v="C2016N"/>
    <s v="Hi.mix"/>
    <s v="CPT"/>
    <n v="9812"/>
    <n v="1"/>
    <n v="8"/>
    <n v="3"/>
    <n v="11"/>
    <n v="11"/>
    <s v="Support run line OP-2F TC5"/>
    <x v="1"/>
    <m/>
    <m/>
    <m/>
  </r>
  <r>
    <x v="223"/>
    <n v="34"/>
    <s v="Aug"/>
    <s v="C2055N"/>
    <s v="Hi.mix"/>
    <s v="CPT"/>
    <n v="9812"/>
    <n v="2"/>
    <n v="8"/>
    <n v="3"/>
    <n v="11"/>
    <n v="22"/>
    <s v="Hỗ trợ Facility"/>
    <x v="27"/>
    <m/>
    <s v="Lê Hữu Phước"/>
    <m/>
  </r>
  <r>
    <x v="223"/>
    <n v="34"/>
    <s v="Aug"/>
    <s v="C2055N"/>
    <s v="Hi.mix"/>
    <s v="CPT"/>
    <n v="9812"/>
    <n v="1"/>
    <n v="8"/>
    <n v="3.5"/>
    <n v="11.5"/>
    <n v="11.5"/>
    <s v="Hỗ trợ Facility"/>
    <x v="27"/>
    <m/>
    <s v="Lê Hữu Phước"/>
    <m/>
  </r>
  <r>
    <x v="223"/>
    <n v="34"/>
    <s v="Aug"/>
    <s v="C2055N"/>
    <s v="Hi.mix"/>
    <s v="CPT"/>
    <n v="9812"/>
    <n v="1"/>
    <n v="8"/>
    <n v="4"/>
    <n v="12"/>
    <n v="12"/>
    <s v="Hỗ trợ Facility"/>
    <x v="27"/>
    <m/>
    <s v="Lê Hữu Phước"/>
    <m/>
  </r>
  <r>
    <x v="223"/>
    <n v="34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23"/>
    <n v="34"/>
    <s v="Aug"/>
    <s v="C2151D"/>
    <s v="EEC"/>
    <s v="OP"/>
    <n v="9814"/>
    <n v="1"/>
    <n v="8"/>
    <m/>
    <n v="8"/>
    <n v="8"/>
    <s v="Support run line CPT-2F TC2"/>
    <x v="5"/>
    <m/>
    <m/>
    <m/>
  </r>
  <r>
    <x v="223"/>
    <n v="34"/>
    <s v="Aug"/>
    <s v="C2151D"/>
    <s v="EEC"/>
    <s v="OP"/>
    <n v="9814"/>
    <n v="2"/>
    <n v="8"/>
    <n v="4"/>
    <n v="12"/>
    <n v="24"/>
    <s v="Support run line CPT-2F TC2"/>
    <x v="5"/>
    <m/>
    <m/>
    <m/>
  </r>
  <r>
    <x v="223"/>
    <n v="34"/>
    <s v="Aug"/>
    <s v="C2151D"/>
    <s v="EEC"/>
    <s v="OP"/>
    <n v="9814"/>
    <n v="42"/>
    <n v="8"/>
    <n v="4"/>
    <n v="12"/>
    <n v="504"/>
    <s v="Support run line CPT-2F TC2"/>
    <x v="6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n v="0"/>
    <s v="Jan"/>
    <m/>
    <m/>
    <m/>
    <m/>
    <m/>
    <m/>
    <m/>
    <n v="0"/>
    <n v="0"/>
    <m/>
    <x v="28"/>
    <m/>
    <m/>
    <m/>
  </r>
  <r>
    <x v="224"/>
    <m/>
    <m/>
    <m/>
    <m/>
    <m/>
    <m/>
    <m/>
    <m/>
    <m/>
    <m/>
    <m/>
    <m/>
    <x v="28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6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"/>
    <s v="Yes"/>
    <d v="1899-12-30T19:30:00"/>
    <d v="1899-12-30T21:30:00"/>
    <d v="1899-12-30T02:00:00"/>
    <n v="2"/>
    <n v="21.5"/>
    <m/>
    <n v="43"/>
    <x v="15"/>
    <s v="9503/9504"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"/>
    <s v="Yes"/>
    <d v="1899-12-30T11:00:00"/>
    <d v="1899-12-30T13:15:00"/>
    <d v="1899-12-30T02:15:00"/>
    <n v="2.25"/>
    <n v="10"/>
    <m/>
    <n v="22.5"/>
    <x v="2"/>
    <s v="SQE"/>
    <m/>
    <n v="580783001"/>
    <s v="HK YOUHUIYU"/>
    <m/>
    <m/>
    <n v="2026050146"/>
  </r>
  <r>
    <x v="136"/>
    <s v="Hi.Mix"/>
    <s v="OP"/>
    <s v="B"/>
    <s v="C2-040"/>
    <n v="1"/>
    <s v="095277401"/>
    <s v="SPL_2025_095277401_PP_PMC11"/>
    <s v="P111"/>
    <s v="Raw material NG, PN 658995001"/>
    <s v="Quality"/>
    <s v="Yes"/>
    <d v="1899-12-30T13:15:00"/>
    <d v="1899-12-30T15:30:00"/>
    <d v="1899-12-30T02:15:00"/>
    <n v="2.25"/>
    <n v="10"/>
    <m/>
    <n v="22.5"/>
    <x v="2"/>
    <s v="SQE"/>
    <m/>
    <n v="658995001"/>
    <s v="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09:30:00"/>
    <d v="1899-12-30T14:00:00"/>
    <d v="1899-12-30T04:30:00"/>
    <n v="4.5"/>
    <n v="10"/>
    <m/>
    <n v="45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1:00:00"/>
    <d v="1899-12-30T12:30:00"/>
    <d v="1899-12-30T01:30:00"/>
    <n v="1.5"/>
    <n v="28"/>
    <m/>
    <n v="42"/>
    <x v="4"/>
    <s v="Production"/>
    <m/>
    <n v="643262001"/>
    <s v="ZheJiang"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9:00:00"/>
    <d v="1899-12-30T12:00:00"/>
    <d v="1899-12-30T03:00:00"/>
    <n v="3"/>
    <n v="29"/>
    <m/>
    <n v="87"/>
    <x v="4"/>
    <s v="Production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D202"/>
    <s v="Change Model"/>
    <s v="Change Model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D202"/>
    <s v="Change Model"/>
    <s v="Change Model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D202"/>
    <s v="Change Model"/>
    <s v="Change Model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D402"/>
    <s v="Raw material NG, PN 316478001"/>
    <s v="Quality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D301"/>
    <s v="The function machine is not working."/>
    <s v="Equipment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D202"/>
    <s v="Change Model"/>
    <s v="Change Model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D202"/>
    <s v="Change Model"/>
    <s v="Change Model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D301"/>
    <s v="The laser machine is broken."/>
    <s v="Equipment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D301"/>
    <s v="The screw gun is broken."/>
    <s v="Equipment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D301"/>
    <s v="The screw gun is broken."/>
    <s v="Equipment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D402"/>
    <s v="Raw material NG, PN 637158001"/>
    <s v="Quality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D202"/>
    <s v="Change Model"/>
    <s v="Change Model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D202"/>
    <s v="Change Model"/>
    <s v="Change Model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D301"/>
    <s v="The feature testing machine is broken."/>
    <s v="Equipment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D301"/>
    <s v="The laser welding machine is broken."/>
    <s v="Equipment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D402"/>
    <s v="Raw material NG, PN 643262001"/>
    <s v="Quality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D402"/>
    <s v="Raw material NG, PN 637158001"/>
    <s v="Quality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D202"/>
    <s v="Change Model"/>
    <s v="Change Model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D202"/>
    <s v="Change Model"/>
    <s v="Change Model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D202"/>
    <s v="Change Model"/>
    <s v="Change Model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D202"/>
    <s v="Change Model"/>
    <s v="Change Model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D202"/>
    <s v="Change Model"/>
    <s v="Change Model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D301"/>
    <s v="ME set up line over 0.8hrs"/>
    <s v="Equipment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D301"/>
    <s v="Test machine number 2 is broken."/>
    <s v="Equipment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D301"/>
    <s v="Missing fixture at station 9"/>
    <s v="Equipment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D301"/>
    <s v="ME is unable to provide materials for station 3"/>
    <s v="Equipment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D401"/>
    <s v="Issue at station 3"/>
    <s v="Quality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D301"/>
    <s v="Finished goods testing machine and battery balancing machine"/>
    <s v="Equipment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D301"/>
    <s v="The lid assembly machine is broken"/>
    <s v="Equipment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D301"/>
    <s v="The soldering machine lost power"/>
    <s v="Equipment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D301"/>
    <s v="The laser marking machine is broken"/>
    <s v="Equipment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D301"/>
    <s v="The screw driving machine is broken"/>
    <s v="Equipment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D301"/>
    <s v="The performance testing machine is broken"/>
    <s v="Equipment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D301"/>
    <s v="The screw driving machine is broken"/>
    <s v="Equipment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D301"/>
    <s v="The screw driving machine and the laser marking machine are broken"/>
    <s v="Equipment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D301"/>
    <s v="The screw driving machine and the soldering machine are broken"/>
    <s v="Equipment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D301"/>
    <s v="The screw driving machine is broken"/>
    <s v="Equipment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D301"/>
    <s v="The screw driving machine, soldering machine, and semi-finished goods testing machine are broken"/>
    <s v="Equipment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D301"/>
    <s v="The spot welding machine is broken, and the terminal crimping machine is stamping at the wrong coordinates"/>
    <s v="Equipment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D301"/>
    <s v="The screw driving machine is broken"/>
    <s v="Equipment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D301"/>
    <s v="The screw driving machine is broken"/>
    <s v="Equipment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D301"/>
    <s v="The screw driving machine and the laser marking machine are broken"/>
    <s v="Equipment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D301"/>
    <s v="The casing screw driving machine, soldering machine, and finished goods testing machine are broken"/>
    <s v="Equipment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D301"/>
    <s v="The screw driving machine is broken"/>
    <s v="Equipment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D301"/>
    <s v="The glue dispensing machine is broken"/>
    <s v="Equipment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D301"/>
    <s v="The screw driving machine is broken"/>
    <s v="Equipment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D301"/>
    <s v="The laser spot welding machine is broken"/>
    <s v="Equipment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D301"/>
    <s v="The screw driving machine and the semi-finished goods testing machine are broken"/>
    <s v="Equipment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D301"/>
    <s v="The screw driving machine is broken"/>
    <s v="Equipment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D301"/>
    <s v="The screw driving machine is broken"/>
    <s v="Equipment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D301"/>
    <s v="The laser marking machine is broken"/>
    <s v="Equipment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D301"/>
    <s v="The laser marking machine is broken"/>
    <s v="Equipment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D301"/>
    <s v="The laser marking machine is broken"/>
    <s v="Equipment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D301"/>
    <s v="The soldering machine is broken"/>
    <s v="Equipment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D301"/>
    <s v="The semi-finished goods testing machine is broken"/>
    <s v="Equipment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D301"/>
    <s v="The screw driving machine is broken"/>
    <s v="Equipment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D301"/>
    <s v="The screw driving machine and the performance testing machine are broken"/>
    <s v="Equipment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D402"/>
    <s v="Raw material NG, PN 318102011"/>
    <s v="Quality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D202"/>
    <s v="Change Model"/>
    <s v="Change Model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402"/>
    <s v="Raw material NG, PN 742842001"/>
    <s v="Quality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D402"/>
    <s v="Raw material NG, PN 539177003"/>
    <s v="Quality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D703"/>
    <s v="The wiring process in steps C04, C05, C06, and C07 is difficult to operate."/>
    <s v="Document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D301"/>
    <s v="The LED testing machine is broken."/>
    <s v="Equipment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D301"/>
    <s v="The screw driving machine is broken"/>
    <s v="Equipment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D301"/>
    <s v="The function testing machine is broken."/>
    <s v="Equipment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D301"/>
    <s v="The touch welding machine is broken."/>
    <s v="Equipment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D301"/>
    <s v="The glue dispensing machine is broken."/>
    <s v="Equipment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D301"/>
    <s v="The performance testing machine is broken"/>
    <s v="Equipment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D301"/>
    <s v="The screw driving machine is broken"/>
    <s v="Equipment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D301"/>
    <s v="The screw driving machine is broken"/>
    <s v="Equipment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D301"/>
    <s v="The screw driving machine is broken"/>
    <s v="Equipment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D301"/>
    <s v="The laser welding machine is broken."/>
    <s v="Equipment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D402"/>
    <s v="Raw material NG, PN 315946003"/>
    <s v="Quality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D402"/>
    <s v="Raw material NG, PN 315946003"/>
    <s v="Quality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D402"/>
    <s v="Raw material NG, PN 742842001"/>
    <s v="Quality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D301"/>
    <s v="The welding machine, the screw-driving machine, and the heat press machine are broken."/>
    <s v="Equipment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D301"/>
    <s v="The semi-finished product testing machine is broken."/>
    <s v="Equipment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D301"/>
    <s v="The spot welding machine and the screw-driving machine are broken."/>
    <s v="Equipment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D301"/>
    <s v="The screw driving machine is broken"/>
    <s v="Equipment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D301"/>
    <s v="The spot welding machine and the performance testing machine are broken."/>
    <s v="Equipment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D301"/>
    <s v="The laser welding machine and the finished product testing machine are broken."/>
    <s v="Equipment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D301"/>
    <s v="The semi-finished product testing machine is broken."/>
    <s v="Equipment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D301"/>
    <s v="The stamping machine at station 4 is broken"/>
    <s v="Equipment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D301"/>
    <s v="The function tester is broken."/>
    <s v="Equipment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D301"/>
    <s v="The welding machine is broken."/>
    <s v="Equipment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D301"/>
    <s v="The laser welding machine is broken."/>
    <s v="Equipment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D301"/>
    <s v="The laser welding machine is broken."/>
    <s v="Equipment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D301"/>
    <s v="The screw driving machine is broken"/>
    <s v="Equipment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D301"/>
    <s v="The welding machine is broken."/>
    <s v="Equipment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D202"/>
    <s v="Change Model"/>
    <s v="Change Model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D202"/>
    <s v="Change Model"/>
    <s v="Change Model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D202"/>
    <s v="Change Model"/>
    <s v="Change Model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D301"/>
    <s v="The soldering machine and the terminal crimping machine are broken."/>
    <s v="Equipment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D301"/>
    <s v="The spot welder and the laser welding machine are broken."/>
    <s v="Equipment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D301"/>
    <s v="The semi-finished product testing machine is broken."/>
    <s v="Equipment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D301"/>
    <s v="The function test machine is broken."/>
    <s v="Equipment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D301"/>
    <s v="The screw driving machine and the semi-finished product testing machine are broken."/>
    <s v="Equipment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D301"/>
    <s v="The screw driving machine is broken"/>
    <s v="Equipment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D301"/>
    <s v="The screw driving machine and the laser welding machine are broken.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D301"/>
    <s v="The screw driving machine and the laser welding machine are broken."/>
    <s v="Equipment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D301"/>
    <s v="The Augustine welding machine is broken."/>
    <s v="Equipment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D301"/>
    <s v="The screw driving machine is broken"/>
    <s v="Equipment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D101"/>
    <s v="The factory lost power."/>
    <s v="Facilities Issue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D101"/>
    <s v="The factory lost power."/>
    <s v="Facilities Issue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D101"/>
    <s v="The factory lost power."/>
    <s v="Facilities Issue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D402"/>
    <s v="Raw material NG, PN 615872001"/>
    <s v="Quality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D402"/>
    <s v="Material issue. 100% can't resume line. Only confirm linedown due to quality issue"/>
    <s v="Quality"/>
    <s v="Yes"/>
    <d v="1899-12-30T07:30:00"/>
    <d v="1899-12-30T15:30:00"/>
    <d v="1899-12-30T08:00:00"/>
    <n v="8"/>
    <n v="10"/>
    <m/>
    <n v="80"/>
    <x v="2"/>
    <s v="SQE"/>
    <m/>
    <n v="644707001"/>
    <s v="SHENZHEN"/>
    <m/>
    <m/>
    <n v="2026080097"/>
  </r>
  <r>
    <x v="201"/>
    <s v="Hi.Mix"/>
    <s v="OP"/>
    <s v="B"/>
    <s v="C2-043D"/>
    <s v="1"/>
    <s v="096752001"/>
    <s v="W32_2026_096752001-033-PMC11"/>
    <s v="D301"/>
    <s v="Product tested using the OQC machine with a passing value. The ME test machine on the test line yielded a non-passing value -"/>
    <s v="Equipment"/>
    <s v="Yes"/>
    <d v="1899-12-30T10:15:00"/>
    <d v="1899-12-30T10:45:00"/>
    <d v="1899-12-30T00:30:00"/>
    <n v="0.5"/>
    <n v="21"/>
    <m/>
    <n v="10.5"/>
    <x v="2"/>
    <s v="ME"/>
    <m/>
    <m/>
    <m/>
    <m/>
    <m/>
    <n v="2026080098"/>
  </r>
  <r>
    <x v="202"/>
    <s v="Hi.Mix"/>
    <s v="OP"/>
    <s v="B"/>
    <s v="C2-021D"/>
    <s v="1"/>
    <s v="096776010"/>
    <s v="W33_2026_096776010-04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OP"/>
    <s v="B"/>
    <s v="C2-025N"/>
    <s v="2"/>
    <s v="095709201"/>
    <s v="W34_2026_095709201-003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2"/>
    <s v="Hi.Mix"/>
    <s v="OP"/>
    <s v="B"/>
    <s v="C2-045N"/>
    <s v="2"/>
    <s v="095799011"/>
    <s v="W34_2026_095799011-04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2"/>
    <s v="Hi.Mix"/>
    <s v="CPT"/>
    <s v="B"/>
    <s v="C2-011D"/>
    <s v="1"/>
    <n v="159202007"/>
    <s v="159202007CS-2633A-PS2-CPT"/>
    <s v="D202"/>
    <s v="Change Model"/>
    <s v="Change Model"/>
    <s v="Non"/>
    <m/>
    <m/>
    <d v="1900-01-23T00:00:00"/>
    <n v="0.33"/>
    <n v="17"/>
    <m/>
    <n v="5.61"/>
    <x v="1"/>
    <s v="ME"/>
    <m/>
    <m/>
    <m/>
    <m/>
    <m/>
    <m/>
  </r>
  <r>
    <x v="202"/>
    <s v="Hi.Mix"/>
    <s v="CPT"/>
    <s v="B"/>
    <s v="C2-013N"/>
    <s v="2"/>
    <s v="030287009"/>
    <s v="030287009DP-2634D-PS2-CPT-MX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2"/>
    <s v="Hi.Mix"/>
    <s v="CPT"/>
    <s v="B"/>
    <s v="C2-033D"/>
    <s v="1"/>
    <s v="030221018"/>
    <s v="030221018DP-2633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2"/>
    <s v="Hi.Mix"/>
    <s v="CPT"/>
    <s v="B"/>
    <s v="C2-038N"/>
    <s v="2"/>
    <s v="011404002"/>
    <s v="011404002DP-2633A-PS9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CPT"/>
    <s v="B"/>
    <s v="C2-042N"/>
    <s v="2"/>
    <s v="010928011"/>
    <s v="010928011DP-2634A-PS2-CPT-ROW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2"/>
    <s v="Hi.Mix"/>
    <s v="CPT"/>
    <s v="B"/>
    <s v="C2-051N"/>
    <s v="2"/>
    <s v="011060007"/>
    <s v="011060007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2"/>
    <s v="EEC"/>
    <s v="CPT"/>
    <s v="A"/>
    <s v="C2-118N"/>
    <s v="2"/>
    <n v="130597390"/>
    <s v="W30_2026_130597390_029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2"/>
    <s v="Hi.Mix"/>
    <s v="CPT"/>
    <s v="B"/>
    <s v="C2-202D"/>
    <s v="1"/>
    <n v="206306009"/>
    <s v="206306009PK-2634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CPT"/>
    <s v="B"/>
    <s v="C2-202D"/>
    <s v="1"/>
    <n v="206819011"/>
    <s v="206819011PK-2633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OP"/>
    <s v="B"/>
    <s v="C2-023D"/>
    <s v="1"/>
    <s v="096920002"/>
    <s v="W17_2026_096920002-017-PMC11"/>
    <s v="D402"/>
    <s v="Raw material NG, PN 615872001"/>
    <s v="Quality"/>
    <s v="Yes"/>
    <d v="1899-12-30T12:00:00"/>
    <d v="1899-12-30T12:45:00"/>
    <d v="1899-12-30T00:45:00"/>
    <n v="0.75"/>
    <n v="23"/>
    <m/>
    <n v="17.25"/>
    <x v="2"/>
    <s v="SQE"/>
    <m/>
    <n v="615872001"/>
    <s v="Dongguan"/>
    <m/>
    <m/>
    <n v="2026080099"/>
  </r>
  <r>
    <x v="202"/>
    <s v="Hi.Mix"/>
    <s v="OP"/>
    <s v="B"/>
    <s v="C2-023D"/>
    <s v="1"/>
    <s v="096920002"/>
    <s v="W27_2026_096920002-014-PMC11"/>
    <s v="D402"/>
    <s v="Raw material NG, PN 615872001"/>
    <s v="Quality"/>
    <s v="Yes"/>
    <d v="1899-12-30T07:30:00"/>
    <d v="1899-12-30T08:30:00"/>
    <d v="1899-12-30T01:00:00"/>
    <n v="1"/>
    <n v="23"/>
    <m/>
    <n v="23"/>
    <x v="2"/>
    <s v="SQE"/>
    <m/>
    <n v="615872001"/>
    <s v="Dongguan"/>
    <m/>
    <m/>
    <n v="2026080100"/>
  </r>
  <r>
    <x v="202"/>
    <s v="Hi.Mix"/>
    <s v="OP"/>
    <s v="B"/>
    <s v="C2-025D"/>
    <s v="1"/>
    <s v="096753002"/>
    <s v="W30_2026_096753002-019-PMC11"/>
    <s v="D402"/>
    <s v="Raw material NG, PN 615872001"/>
    <s v="Quality"/>
    <s v="Yes"/>
    <d v="1899-12-30T07:30:00"/>
    <d v="1899-12-30T08:30:00"/>
    <d v="1899-12-30T01:00:00"/>
    <n v="1"/>
    <n v="7"/>
    <m/>
    <n v="7"/>
    <x v="2"/>
    <s v="SQE"/>
    <m/>
    <n v="615872001"/>
    <s v="Dongguan"/>
    <m/>
    <m/>
    <n v="2026080101"/>
  </r>
  <r>
    <x v="202"/>
    <s v="Hi.Mix"/>
    <s v="CPT"/>
    <s v="B"/>
    <s v="C2-003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102"/>
  </r>
  <r>
    <x v="202"/>
    <s v="Hi.Mix"/>
    <s v="CPT"/>
    <s v="B"/>
    <s v="C2-012N"/>
    <s v="2"/>
    <s v="030247012"/>
    <s v="030247012DP-2634B-PS2-CPT"/>
    <s v="D402"/>
    <s v="Raw material NG, PN 280119004"/>
    <s v="Quality"/>
    <s v="Yes"/>
    <d v="1899-12-30T21:00:00"/>
    <d v="1899-12-30T22:00:00"/>
    <d v="1899-12-30T01:00:00"/>
    <n v="1"/>
    <n v="19"/>
    <m/>
    <n v="19"/>
    <x v="2"/>
    <s v="SQE"/>
    <m/>
    <n v="280119004"/>
    <s v="H &amp; T"/>
    <m/>
    <m/>
    <n v="2026080103"/>
  </r>
  <r>
    <x v="202"/>
    <s v="Hi.Mix"/>
    <s v="CPT"/>
    <s v="B"/>
    <s v="C2-042N"/>
    <s v="2"/>
    <s v="010928011"/>
    <s v="010928011DP-2634A-PS2-CPT-ROW"/>
    <s v="D301"/>
    <s v="The stamping machine is broken."/>
    <s v="Equipment"/>
    <s v="Yes"/>
    <d v="1899-12-30T23:00:00"/>
    <d v="1899-12-30T23:45:00"/>
    <d v="1899-12-30T00:45:00"/>
    <n v="0.67"/>
    <n v="30"/>
    <m/>
    <n v="20.100000000000001"/>
    <x v="5"/>
    <s v="ME"/>
    <m/>
    <m/>
    <m/>
    <m/>
    <m/>
    <n v="2026080104"/>
  </r>
  <r>
    <x v="202"/>
    <s v="EEC"/>
    <s v="CPT"/>
    <s v="A"/>
    <s v="C2-074N"/>
    <s v="2"/>
    <n v="130868018"/>
    <s v="W32_2026_130868018_002_PMC17"/>
    <s v="D301"/>
    <s v="The screw-driving machine and the laser welding machine are broken."/>
    <s v="Equipment"/>
    <s v="Yes"/>
    <d v="1899-12-30T22:10:00"/>
    <d v="1899-12-30T22:20:00"/>
    <d v="1899-12-30T00:10:00"/>
    <n v="0.16"/>
    <n v="7"/>
    <m/>
    <n v="1.1200000000000001"/>
    <x v="5"/>
    <s v="ME"/>
    <m/>
    <m/>
    <m/>
    <m/>
    <m/>
    <n v="2026080105"/>
  </r>
  <r>
    <x v="202"/>
    <s v="EEC"/>
    <s v="CPT"/>
    <s v="A"/>
    <s v="C2-075D"/>
    <s v="1"/>
    <n v="130868001"/>
    <s v="W32_2026_130868001_046-PMC17"/>
    <s v="D301"/>
    <s v="The laser welding machine are broken."/>
    <s v="Equipment"/>
    <s v="Yes"/>
    <d v="1899-12-30T11:30:00"/>
    <d v="1899-12-30T15:30:00"/>
    <d v="1899-12-30T04:00:00"/>
    <n v="4"/>
    <n v="7"/>
    <m/>
    <n v="28"/>
    <x v="5"/>
    <s v="ME"/>
    <m/>
    <m/>
    <m/>
    <m/>
    <m/>
    <n v="2026080106"/>
  </r>
  <r>
    <x v="202"/>
    <s v="EEC"/>
    <s v="CPT"/>
    <s v="A"/>
    <s v="C2-075N"/>
    <s v="2"/>
    <n v="130868001"/>
    <s v="W32_2026_130868001_046-PMC17"/>
    <s v="D301"/>
    <s v="The laser welding machine are broken."/>
    <s v="Equipment"/>
    <s v="Yes"/>
    <d v="1899-12-30T20:50:00"/>
    <d v="1899-12-30T21:20:00"/>
    <d v="1899-12-30T00:30:00"/>
    <n v="0.5"/>
    <n v="7"/>
    <m/>
    <n v="3.5"/>
    <x v="5"/>
    <s v="ME"/>
    <m/>
    <m/>
    <m/>
    <m/>
    <m/>
    <n v="2026080107"/>
  </r>
  <r>
    <x v="202"/>
    <s v="EEC"/>
    <s v="CPT"/>
    <s v="A"/>
    <s v="C2-077N"/>
    <s v="2"/>
    <n v="130868017"/>
    <s v="W31_2026_130868017_026-PMC17"/>
    <s v="D301"/>
    <s v="The screw driving machine is broken"/>
    <s v="Equipment"/>
    <s v="Yes"/>
    <d v="1899-12-30T00:35:00"/>
    <d v="1899-12-30T00:40:00"/>
    <d v="1899-12-30T00:05:00"/>
    <n v="0.08"/>
    <n v="6"/>
    <m/>
    <n v="0.48"/>
    <x v="5"/>
    <s v="ME"/>
    <m/>
    <m/>
    <m/>
    <m/>
    <m/>
    <n v="2026080108"/>
  </r>
  <r>
    <x v="202"/>
    <s v="EEC"/>
    <s v="CPT"/>
    <s v="A"/>
    <s v="C2-114N"/>
    <s v="2"/>
    <n v="130868001"/>
    <s v="W31_2026_130868001_030-PMC17"/>
    <s v="D301"/>
    <s v="The Augustine welding machine is broken."/>
    <s v="Equipment"/>
    <s v="Yes"/>
    <d v="1899-12-30T20:00:00"/>
    <d v="1899-12-30T20:05:00"/>
    <d v="1899-12-30T00:05:00"/>
    <n v="0.08"/>
    <n v="6"/>
    <m/>
    <n v="0.48"/>
    <x v="5"/>
    <s v="ME"/>
    <m/>
    <m/>
    <m/>
    <m/>
    <m/>
    <n v="2026080109"/>
  </r>
  <r>
    <x v="203"/>
    <s v="Hi.Mix"/>
    <s v="OP"/>
    <s v="B"/>
    <s v="C2-021D"/>
    <s v="1"/>
    <s v="095379201"/>
    <s v="W34_2026_095379201-068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OP"/>
    <s v="B"/>
    <s v="C2-025N"/>
    <s v="2"/>
    <s v="095249103"/>
    <s v="W34_2026_095249103-021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25N"/>
    <s v="2"/>
    <s v="096531201"/>
    <s v="W34_2026_096531201-052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41D"/>
    <s v="1"/>
    <s v="096870001"/>
    <s v="W34_2026_096870001-027-PMC11"/>
    <s v="D202"/>
    <s v="Change Model"/>
    <s v="Change Model"/>
    <s v="Non"/>
    <m/>
    <m/>
    <d v="1900-01-23T00:00:00"/>
    <n v="0.1"/>
    <n v="33"/>
    <m/>
    <n v="3.3000000000000003"/>
    <x v="1"/>
    <s v="ME"/>
    <m/>
    <m/>
    <m/>
    <m/>
    <m/>
    <m/>
  </r>
  <r>
    <x v="203"/>
    <s v="Hi.Mix"/>
    <s v="OP"/>
    <s v="B"/>
    <s v="C2-045N"/>
    <s v="2"/>
    <s v="095112202"/>
    <s v="W32_2026_095112202-022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03"/>
    <s v="EEC"/>
    <s v="OP"/>
    <s v="A"/>
    <s v="C2-081N"/>
    <s v="2"/>
    <n v="130597180"/>
    <s v="W33_2026_130597180_146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03"/>
    <s v="EEC"/>
    <s v="OP"/>
    <s v="A"/>
    <s v="C2-092N"/>
    <s v="2"/>
    <s v="130667001DG9"/>
    <s v="W33_2026_130667001DG9_82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3"/>
    <s v="Hi.Mix"/>
    <s v="CPT"/>
    <s v="B"/>
    <s v="C2-003D"/>
    <s v="1"/>
    <n v="159356005"/>
    <s v="159356005CS-2634B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07D"/>
    <s v="1"/>
    <s v="053686028"/>
    <s v="053686028DP-2632A-PS2-CPT-ROW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3"/>
    <s v="Hi.Mix"/>
    <s v="CPT"/>
    <s v="B"/>
    <s v="C2-011D"/>
    <s v="1"/>
    <s v="053202001"/>
    <s v="053202001DP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3"/>
    <s v="Hi.Mix"/>
    <s v="CPT"/>
    <s v="B"/>
    <s v="C2-022N"/>
    <s v="2"/>
    <s v="011336001"/>
    <s v="011336001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3"/>
    <s v="Hi.Mix"/>
    <s v="CPT"/>
    <s v="B"/>
    <s v="C2-033D"/>
    <s v="1"/>
    <s v="030221018"/>
    <s v="030221018DP-2634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49D"/>
    <s v="1"/>
    <n v="159235006"/>
    <s v="159235006CS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CPT"/>
    <s v="B"/>
    <s v="C2-053N"/>
    <s v="2"/>
    <s v="011104017"/>
    <s v="011104017DP-2635A-PS10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3"/>
    <s v="EEC"/>
    <s v="CPT"/>
    <s v="A"/>
    <s v="C2-116N"/>
    <s v="2"/>
    <n v="130597382"/>
    <s v="W29_2026_130597382_017-PMC17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03"/>
    <s v="Hi.Mix"/>
    <s v="CPT"/>
    <s v="B"/>
    <s v="C2-003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111"/>
  </r>
  <r>
    <x v="203"/>
    <s v="EEC"/>
    <s v="CPT"/>
    <s v="A"/>
    <s v="C2-067D"/>
    <s v="1"/>
    <n v="130868014"/>
    <s v="W32_2026_130868014_070-PMC17"/>
    <s v="D301"/>
    <s v="The screw driving machine is broken"/>
    <s v="Equipment"/>
    <s v="Yes"/>
    <d v="1899-12-30T08:00:00"/>
    <d v="1899-12-30T08:17:00"/>
    <d v="1899-12-30T00:17:00"/>
    <n v="0.28000000000000003"/>
    <n v="7"/>
    <m/>
    <n v="1.9600000000000002"/>
    <x v="5"/>
    <s v="ME"/>
    <m/>
    <m/>
    <m/>
    <m/>
    <m/>
    <n v="2026080112"/>
  </r>
  <r>
    <x v="203"/>
    <s v="EEC"/>
    <s v="CPT"/>
    <s v="A"/>
    <s v="C2-070N"/>
    <s v="2"/>
    <n v="130868014"/>
    <s v="W32_2026_130868014_067-PMC17"/>
    <s v="D301"/>
    <s v="The screw driving machine is broken"/>
    <s v="Equipment"/>
    <s v="Yes"/>
    <d v="1899-12-30T20:20:00"/>
    <d v="1899-12-30T20:38:00"/>
    <d v="1899-12-30T00:18:00"/>
    <n v="0.3"/>
    <n v="6.5"/>
    <m/>
    <n v="1.95"/>
    <x v="5"/>
    <s v="ME"/>
    <m/>
    <m/>
    <m/>
    <m/>
    <m/>
    <n v="2026080113"/>
  </r>
  <r>
    <x v="203"/>
    <s v="EEC"/>
    <s v="CPT"/>
    <s v="A"/>
    <s v="C2-071N"/>
    <s v="2"/>
    <n v="130868001"/>
    <s v="W32_2026_130868001_043-PMC17"/>
    <s v="D301"/>
    <s v="The performance testing machine is broken."/>
    <s v="Equipment"/>
    <s v="Yes"/>
    <d v="1899-12-30T01:34:00"/>
    <d v="1899-12-30T01:44:00"/>
    <d v="1899-12-30T00:10:00"/>
    <n v="0.17"/>
    <n v="6.5"/>
    <m/>
    <n v="1.105"/>
    <x v="5"/>
    <s v="ME"/>
    <m/>
    <m/>
    <m/>
    <m/>
    <m/>
    <n v="2026080114"/>
  </r>
  <r>
    <x v="203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10:00"/>
    <d v="1899-12-30T02:18:00"/>
    <d v="1899-12-30T00:08:00"/>
    <n v="0.13"/>
    <n v="6"/>
    <m/>
    <n v="0.78"/>
    <x v="5"/>
    <s v="ME"/>
    <m/>
    <m/>
    <m/>
    <m/>
    <m/>
    <n v="2026080115"/>
  </r>
  <r>
    <x v="203"/>
    <s v="EEC"/>
    <s v="CPT"/>
    <s v="A"/>
    <s v="C2-077N"/>
    <s v="2"/>
    <n v="130868017"/>
    <s v="W31_2026_130868017_027-PMC17"/>
    <s v="D301"/>
    <s v="Power off"/>
    <s v="Equipment"/>
    <s v="Yes"/>
    <d v="1899-12-30T03:10:00"/>
    <d v="1899-12-30T03:30:00"/>
    <d v="1899-12-30T00:20:00"/>
    <n v="0.33"/>
    <n v="7"/>
    <m/>
    <n v="2.31"/>
    <x v="5"/>
    <s v="ME"/>
    <m/>
    <m/>
    <m/>
    <m/>
    <m/>
    <n v="2026080116"/>
  </r>
  <r>
    <x v="203"/>
    <s v="EEC"/>
    <s v="CPT"/>
    <s v="A"/>
    <s v="C2-115D"/>
    <s v="1"/>
    <n v="130868017"/>
    <s v="W31_2026_130868017_019-PMC17"/>
    <s v="D301"/>
    <s v="The function tester is broken."/>
    <s v="Equipment"/>
    <s v="Yes"/>
    <d v="1899-12-30T14:10:00"/>
    <d v="1899-12-30T14:30:00"/>
    <d v="1899-12-30T00:20:00"/>
    <n v="0.34"/>
    <n v="7"/>
    <m/>
    <n v="2.3800000000000003"/>
    <x v="5"/>
    <s v="ME"/>
    <m/>
    <m/>
    <m/>
    <m/>
    <m/>
    <n v="2026080117"/>
  </r>
  <r>
    <x v="203"/>
    <s v="EEC"/>
    <s v="CPT"/>
    <s v="A"/>
    <s v="C2-117N"/>
    <s v="2"/>
    <n v="130868001"/>
    <s v="W32_2026_130868001_040-PMC17"/>
    <s v="D301"/>
    <s v="Test machine number 1 is broken."/>
    <s v="Equipment"/>
    <s v="Yes"/>
    <d v="1899-12-30T19:40:00"/>
    <d v="1899-12-30T19:53:00"/>
    <d v="1899-12-30T00:13:00"/>
    <n v="0.22"/>
    <n v="6.5"/>
    <m/>
    <n v="1.43"/>
    <x v="5"/>
    <s v="ME"/>
    <m/>
    <m/>
    <m/>
    <m/>
    <m/>
    <n v="2026080118"/>
  </r>
  <r>
    <x v="204"/>
    <s v="Hi.Mix"/>
    <s v="OP"/>
    <s v="B"/>
    <s v="C2-021N"/>
    <s v="2"/>
    <s v="095353201"/>
    <s v="W34_2026_095353201-024-PMC11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04"/>
    <s v="Hi.Mix"/>
    <s v="OP"/>
    <s v="B"/>
    <s v="C2-041D"/>
    <s v="1"/>
    <s v="095628003"/>
    <s v="W34_2026_095628003-075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OP"/>
    <s v="B"/>
    <s v="C2-043N"/>
    <s v="2"/>
    <s v="096631301"/>
    <s v="W34_2026_096631301-023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4"/>
    <s v="Hi.Mix"/>
    <s v="OP"/>
    <s v="B"/>
    <s v="C2-050BD"/>
    <s v="1"/>
    <s v="000996496"/>
    <s v="W33_2026_000996496-125-PMC11"/>
    <s v="D202"/>
    <s v="Change Model"/>
    <s v="Change Model"/>
    <s v="Non"/>
    <m/>
    <m/>
    <d v="1900-01-23T00:00:00"/>
    <n v="0.5"/>
    <n v="2"/>
    <m/>
    <n v="1"/>
    <x v="1"/>
    <s v="ME"/>
    <m/>
    <m/>
    <m/>
    <m/>
    <m/>
    <m/>
  </r>
  <r>
    <x v="204"/>
    <s v="Hi.Mix"/>
    <s v="OP"/>
    <s v="B"/>
    <s v="C2-050BN"/>
    <s v="2"/>
    <s v="000996106"/>
    <s v="W34_2026_000996106-015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04"/>
    <s v="Hi.Mix"/>
    <s v="OP"/>
    <s v="B"/>
    <s v="C2-47BD"/>
    <s v="1"/>
    <s v="000996972"/>
    <s v="W34_2026_000996972-018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04"/>
    <s v="EEC"/>
    <s v="OP"/>
    <s v="A"/>
    <s v="C2-107BN"/>
    <s v="2"/>
    <s v="130681004DG9"/>
    <s v="W28_2026_130681004DG9_81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04"/>
    <s v="Hi.Mix"/>
    <s v="CPT"/>
    <s v="B"/>
    <s v="C2-001D"/>
    <s v="1"/>
    <s v="011294013"/>
    <s v="011294013DP-2633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CPT"/>
    <s v="B"/>
    <s v="C2-010N"/>
    <s v="2"/>
    <n v="161021003"/>
    <s v="161021003CS-2635A-PS10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4"/>
    <s v="Hi.Mix"/>
    <s v="CPT"/>
    <s v="B"/>
    <s v="C2-016D"/>
    <s v="1"/>
    <n v="315630004"/>
    <s v="315630004DZ-2636B-PS2-CPT-ROW"/>
    <s v="D202"/>
    <s v="Change Model"/>
    <s v="Change Model"/>
    <s v="Non"/>
    <m/>
    <m/>
    <d v="1900-01-23T00:00:00"/>
    <n v="0.2"/>
    <n v="4"/>
    <m/>
    <n v="0.8"/>
    <x v="1"/>
    <s v="ME"/>
    <m/>
    <m/>
    <m/>
    <m/>
    <m/>
    <m/>
  </r>
  <r>
    <x v="204"/>
    <s v="Hi.Mix"/>
    <s v="CPT"/>
    <s v="B"/>
    <s v="C2-016D"/>
    <s v="1"/>
    <n v="317279003"/>
    <s v="317279003DZ-2636B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4"/>
    <s v="Hi.Mix"/>
    <s v="CPT"/>
    <s v="B"/>
    <s v="C2-017N"/>
    <s v="2"/>
    <n v="230868001"/>
    <s v="230868001GB-2636A-PS2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17N"/>
    <s v="2"/>
    <n v="312980004"/>
    <s v="312980004DZ-2635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29N"/>
    <s v="2"/>
    <n v="159438006"/>
    <s v="159438006CS-2635A-PS2-CPT-ROW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04"/>
    <s v="Hi.Mix"/>
    <s v="CPT"/>
    <s v="B"/>
    <s v="C2-047N"/>
    <s v="2"/>
    <s v="011249034"/>
    <s v="011249034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4"/>
    <s v="Hi.Mix"/>
    <s v="CPT"/>
    <s v="B"/>
    <s v="C2-051D"/>
    <s v="1"/>
    <s v="001406006"/>
    <s v="001406006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4"/>
    <s v="Hi.Mix"/>
    <s v="CPT"/>
    <s v="B"/>
    <s v="C2-054D"/>
    <s v="1"/>
    <s v="011509001"/>
    <s v="011509001DP-2634A-PS10-CPT"/>
    <s v="D202"/>
    <s v="Change Model"/>
    <s v="Change Model"/>
    <s v="Non"/>
    <m/>
    <m/>
    <d v="1900-01-23T00:00:00"/>
    <n v="0.8"/>
    <n v="12"/>
    <m/>
    <n v="9.6000000000000014"/>
    <x v="1"/>
    <s v="ME"/>
    <m/>
    <m/>
    <m/>
    <m/>
    <m/>
    <m/>
  </r>
  <r>
    <x v="204"/>
    <s v="EEC"/>
    <s v="CPT"/>
    <s v="A"/>
    <s v="C2-071N"/>
    <s v="2"/>
    <n v="130868014"/>
    <s v="W32_2026_130868014_071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204"/>
    <s v="EEC"/>
    <s v="CPT"/>
    <s v="A"/>
    <s v="C2-118N"/>
    <s v="2"/>
    <n v="130597289"/>
    <s v="W30_2026_130597289_033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EEC"/>
    <s v="CPT"/>
    <s v="A"/>
    <s v="C2-118N"/>
    <s v="2"/>
    <n v="130597245"/>
    <s v="W33_2026_130597245_080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19"/>
  </r>
  <r>
    <x v="204"/>
    <s v="Hi.Mix"/>
    <s v="CPT"/>
    <s v="B"/>
    <s v="C2-036N"/>
    <s v="2"/>
    <s v="001429484"/>
    <s v="001429484PK-2635A-PS3-CPT-ROW"/>
    <s v="D402"/>
    <s v="Raw material NG, PN 910010965"/>
    <s v="Quality"/>
    <s v="Yes"/>
    <d v="1899-12-30T00:45:00"/>
    <d v="1899-12-30T04:45:00"/>
    <d v="1899-12-30T04:00:00"/>
    <n v="4"/>
    <n v="9"/>
    <m/>
    <n v="36"/>
    <x v="4"/>
    <s v="SQE"/>
    <m/>
    <n v="910010965"/>
    <s v="MYS"/>
    <m/>
    <m/>
    <n v="2026080120"/>
  </r>
  <r>
    <x v="204"/>
    <s v="Hi.Mix"/>
    <s v="OP"/>
    <s v="B"/>
    <s v="C2-023N"/>
    <s v="2"/>
    <s v="096920002"/>
    <s v="W28_2026_096920002-019-PMC11"/>
    <s v="D402"/>
    <s v="Raw material NG, PN 615872001"/>
    <s v="Quality"/>
    <s v="Yes"/>
    <d v="1899-12-30T22:00:00"/>
    <d v="1899-12-30T06:00:00"/>
    <d v="1900-01-22T08:00:00"/>
    <n v="8"/>
    <n v="5"/>
    <m/>
    <n v="40"/>
    <x v="4"/>
    <s v="SQE"/>
    <m/>
    <n v="615872001"/>
    <s v="Dongguan"/>
    <m/>
    <m/>
    <n v="2026080121"/>
  </r>
  <r>
    <x v="204"/>
    <s v="Hi.Mix"/>
    <s v="OP"/>
    <s v="B"/>
    <s v="C2-093N"/>
    <s v="2"/>
    <s v="130615001DG9"/>
    <s v="W30_2026_130615001DG9_575-PMC14"/>
    <s v="D402"/>
    <s v="Raw material NG, PN 541385001"/>
    <s v="Quality"/>
    <s v="Yes"/>
    <d v="1899-12-30T23:30:00"/>
    <d v="1899-12-30T00:00:00"/>
    <d v="1900-01-22T00:30:00"/>
    <n v="0.5"/>
    <n v="11"/>
    <m/>
    <n v="5.5"/>
    <x v="4"/>
    <s v="SQE"/>
    <m/>
    <n v="541385001"/>
    <s v="YEUK TONE"/>
    <m/>
    <m/>
    <n v="2026080122"/>
  </r>
  <r>
    <x v="204"/>
    <s v="EEC"/>
    <s v="CPT"/>
    <s v="A"/>
    <s v="C2-070N"/>
    <s v="2"/>
    <n v="130868014"/>
    <s v="W32_2026_130868014_068-PMC17"/>
    <s v="D301"/>
    <s v="The laser welding machine is broken."/>
    <s v="Equipment"/>
    <s v="Yes"/>
    <d v="1899-12-30T21:40:00"/>
    <d v="1899-12-30T21:45:00"/>
    <d v="1899-12-30T00:05:00"/>
    <n v="0.1"/>
    <n v="7"/>
    <m/>
    <n v="0.70000000000000007"/>
    <x v="5"/>
    <s v="ME"/>
    <m/>
    <m/>
    <m/>
    <m/>
    <m/>
    <n v="2026080123"/>
  </r>
  <r>
    <x v="204"/>
    <s v="EEC"/>
    <s v="CPT"/>
    <s v="A"/>
    <s v="C2-072N"/>
    <s v="2"/>
    <n v="130868002"/>
    <s v="W32_2026_130868002_045-PMC17"/>
    <s v="D301"/>
    <s v="The battery balancer is broken"/>
    <s v="Equipment"/>
    <s v="Yes"/>
    <d v="1899-12-30T01:38:00"/>
    <d v="1899-12-30T01:45:00"/>
    <d v="1899-12-30T00:07:00"/>
    <n v="0.12"/>
    <n v="6.5"/>
    <m/>
    <n v="0.78"/>
    <x v="5"/>
    <s v="ME"/>
    <m/>
    <m/>
    <m/>
    <m/>
    <m/>
    <n v="2026080124"/>
  </r>
  <r>
    <x v="204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20:00"/>
    <d v="1899-12-30T02:27:00"/>
    <d v="1899-12-30T00:07:00"/>
    <n v="0.12"/>
    <n v="6"/>
    <m/>
    <n v="0.72"/>
    <x v="5"/>
    <s v="ME"/>
    <m/>
    <m/>
    <m/>
    <m/>
    <m/>
    <n v="2026080125"/>
  </r>
  <r>
    <x v="204"/>
    <s v="EEC"/>
    <s v="CPT"/>
    <s v="A"/>
    <s v="C2-076N"/>
    <s v="2"/>
    <n v="130597382"/>
    <s v="W29_2026_130597382_020-PMC17"/>
    <s v="D301"/>
    <s v="The screw driving machine is broken"/>
    <s v="Equipment"/>
    <s v="Yes"/>
    <d v="1899-12-30T22:10:00"/>
    <d v="1899-12-30T22:15:00"/>
    <d v="1899-12-30T00:05:00"/>
    <n v="0.1"/>
    <n v="9"/>
    <m/>
    <n v="0.9"/>
    <x v="5"/>
    <s v="ME"/>
    <m/>
    <m/>
    <m/>
    <m/>
    <m/>
    <n v="2026080126"/>
  </r>
  <r>
    <x v="204"/>
    <s v="EEC"/>
    <s v="CPT"/>
    <s v="A"/>
    <s v="C2-077N"/>
    <s v="2"/>
    <n v="130868017"/>
    <s v="W31_2026_130868017_030-PMC17"/>
    <s v="D301"/>
    <s v="The function tester is broken."/>
    <s v="Equipment"/>
    <s v="Yes"/>
    <d v="1899-12-30T06:27:00"/>
    <d v="1899-12-30T06:40:00"/>
    <d v="1899-12-30T00:13:00"/>
    <n v="0.22"/>
    <n v="7"/>
    <m/>
    <n v="1.54"/>
    <x v="5"/>
    <s v="ME"/>
    <m/>
    <m/>
    <m/>
    <m/>
    <m/>
    <n v="2026080127"/>
  </r>
  <r>
    <x v="204"/>
    <s v="EEC"/>
    <s v="CPT"/>
    <s v="A"/>
    <s v="C2-111AN"/>
    <s v="2"/>
    <s v="130597283"/>
    <s v="W30_2026_130597283_054-PMC17"/>
    <s v="D301"/>
    <s v="The screw driving machine is broken"/>
    <s v="Equipment"/>
    <s v="Yes"/>
    <d v="1899-12-30T22:10:00"/>
    <d v="1899-12-30T22:20:00"/>
    <d v="1899-12-30T00:10:00"/>
    <n v="0.17"/>
    <n v="9"/>
    <m/>
    <n v="1.53"/>
    <x v="5"/>
    <s v="ME"/>
    <m/>
    <m/>
    <m/>
    <m/>
    <m/>
    <n v="2026080128"/>
  </r>
  <r>
    <x v="204"/>
    <s v="EEC"/>
    <s v="CPT"/>
    <s v="A"/>
    <s v="C2-115D"/>
    <s v="1"/>
    <n v="130868017"/>
    <s v="W31_2026_130868017_019-PMC17"/>
    <s v="D301"/>
    <s v="The laser welding machine is broken."/>
    <s v="Equipment"/>
    <s v="Yes"/>
    <d v="1899-12-30T17:00:00"/>
    <d v="1899-12-30T17:25:00"/>
    <d v="1899-12-30T00:25:00"/>
    <n v="0.25"/>
    <n v="7"/>
    <m/>
    <n v="1.75"/>
    <x v="5"/>
    <s v="ME"/>
    <m/>
    <m/>
    <m/>
    <m/>
    <m/>
    <n v="2026080129"/>
  </r>
  <r>
    <x v="204"/>
    <s v="EEC"/>
    <s v="CPT"/>
    <s v="A"/>
    <s v="C2-115D"/>
    <s v="1"/>
    <n v="130868017"/>
    <s v="W31_2026_130868017_019-PMC17"/>
    <s v="D301"/>
    <s v="The welding machine is broken."/>
    <s v="Equipment"/>
    <s v="Yes"/>
    <d v="1899-12-30T16:35:00"/>
    <d v="1899-12-30T16:55:00"/>
    <d v="1899-12-30T00:20:00"/>
    <n v="0.33"/>
    <n v="7"/>
    <m/>
    <n v="2.31"/>
    <x v="5"/>
    <s v="ME"/>
    <m/>
    <m/>
    <m/>
    <m/>
    <m/>
    <n v="2026080130"/>
  </r>
  <r>
    <x v="204"/>
    <s v="EEC"/>
    <s v="OP"/>
    <s v="A"/>
    <s v="C2-093N"/>
    <s v="2"/>
    <s v="130615001DG9"/>
    <s v="W30_2026_130615001DG9_575-PMC14"/>
    <s v="D301"/>
    <s v="The machine is unable to pick up the items."/>
    <s v="Equipment"/>
    <s v="Yes"/>
    <d v="1899-12-30T21:04:00"/>
    <d v="1899-12-30T21:24:00"/>
    <d v="1899-12-30T00:20:00"/>
    <n v="0.33"/>
    <n v="11"/>
    <m/>
    <n v="3.6300000000000003"/>
    <x v="5"/>
    <s v="ME"/>
    <m/>
    <m/>
    <m/>
    <m/>
    <m/>
    <n v="2026080131"/>
  </r>
  <r>
    <x v="205"/>
    <s v="Hi.Mix"/>
    <s v="OP"/>
    <s v="B"/>
    <s v="C2-021D"/>
    <s v="1"/>
    <s v="095782002DG9"/>
    <s v="W34_2026_095782002DG9-034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OP"/>
    <s v="B"/>
    <s v="C2-021N"/>
    <s v="2"/>
    <s v="096912001"/>
    <s v="W33_2026_096912001-014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5"/>
    <s v="Hi.Mix"/>
    <s v="OP"/>
    <s v="B"/>
    <s v="C2-043D"/>
    <s v="1"/>
    <s v="095366204"/>
    <s v="W34_2026_095366204-020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OP"/>
    <s v="B"/>
    <s v="C2-043N"/>
    <s v="2"/>
    <s v="095959201"/>
    <s v="W33_2026_095959201-015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43N"/>
    <s v="2"/>
    <s v="095646307"/>
    <s v="W34_2026_095646307-007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50BD"/>
    <s v="1"/>
    <s v="000996455"/>
    <s v="W34_2026_000996455-065-PMC11"/>
    <s v="D202"/>
    <s v="Change Model"/>
    <s v="Change Model"/>
    <s v="Non"/>
    <m/>
    <m/>
    <d v="1900-01-23T00:00:00"/>
    <n v="0.33"/>
    <n v="5"/>
    <m/>
    <n v="1.6500000000000001"/>
    <x v="1"/>
    <s v="ME"/>
    <m/>
    <m/>
    <m/>
    <m/>
    <m/>
    <m/>
  </r>
  <r>
    <x v="205"/>
    <s v="Hi.Mix"/>
    <s v="OP"/>
    <s v="B"/>
    <s v="C2-47BD"/>
    <s v="1"/>
    <s v="000996975"/>
    <s v="W32_2026_000996975-049-PMC11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05"/>
    <s v="Hi.Mix"/>
    <s v="CPT"/>
    <s v="B"/>
    <s v="C2-003D"/>
    <s v="1"/>
    <s v="011110019"/>
    <s v="011110019DP-2634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11N"/>
    <s v="2"/>
    <s v="011254024"/>
    <s v="011254024DP-2634A-PS2-CPT-ROW"/>
    <s v="D202"/>
    <s v="Change Model"/>
    <s v="Change Model"/>
    <s v="Non"/>
    <m/>
    <m/>
    <d v="1900-01-23T00:00:00"/>
    <n v="0.27"/>
    <n v="20.5"/>
    <m/>
    <n v="5.5350000000000001"/>
    <x v="1"/>
    <s v="ME"/>
    <m/>
    <m/>
    <m/>
    <m/>
    <m/>
    <m/>
  </r>
  <r>
    <x v="205"/>
    <s v="Hi.Mix"/>
    <s v="CPT"/>
    <s v="B"/>
    <s v="C2-013D"/>
    <s v="1"/>
    <s v="030218013"/>
    <s v="030218013DP-2634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5"/>
    <s v="Hi.Mix"/>
    <s v="CPT"/>
    <s v="B"/>
    <s v="C2-017N"/>
    <s v="2"/>
    <s v="315295002"/>
    <s v="315295002DZ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5"/>
    <s v="Hi.Mix"/>
    <s v="CPT"/>
    <s v="B"/>
    <s v="C2-018D"/>
    <s v="1"/>
    <s v="312982004"/>
    <s v="312982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5"/>
    <s v="Hi.Mix"/>
    <s v="CPT"/>
    <s v="B"/>
    <s v="C2-027N"/>
    <s v="2"/>
    <s v="011381003"/>
    <s v="011381003DP-2634A-PS9-CPT-ROW"/>
    <s v="D202"/>
    <s v="Change Model"/>
    <s v="Change Model"/>
    <s v="Non"/>
    <m/>
    <m/>
    <d v="1900-01-23T00:00:00"/>
    <n v="0.8"/>
    <n v="22"/>
    <m/>
    <n v="17.600000000000001"/>
    <x v="1"/>
    <s v="ME"/>
    <m/>
    <m/>
    <m/>
    <m/>
    <m/>
    <m/>
  </r>
  <r>
    <x v="205"/>
    <s v="Hi.Mix"/>
    <s v="CPT"/>
    <s v="B"/>
    <s v="C2-031D"/>
    <s v="1"/>
    <s v="010683021"/>
    <s v="010683021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3N"/>
    <s v="2"/>
    <s v="030421007"/>
    <s v="030421007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7D"/>
    <s v="1"/>
    <s v="001690064"/>
    <s v="001690064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5"/>
    <s v="Hi.Mix"/>
    <s v="CPT"/>
    <s v="B"/>
    <s v="C2-053N"/>
    <s v="2"/>
    <s v="010830003"/>
    <s v="010830003DP-2632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CPT"/>
    <s v="B"/>
    <s v="C2-055D"/>
    <s v="1"/>
    <s v="011231012"/>
    <s v="011231012DP-2635A-PS9-CPT-MX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55D"/>
    <s v="1"/>
    <s v="054493005"/>
    <s v="054493005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173D"/>
    <s v="1"/>
    <s v="313638046"/>
    <s v="313638046DZ-2636A-PS10-CPT"/>
    <s v="D202"/>
    <s v="Change Model"/>
    <s v="Change Model"/>
    <s v="Non"/>
    <m/>
    <m/>
    <d v="1900-01-23T00:00:00"/>
    <n v="0.33"/>
    <n v="3"/>
    <m/>
    <n v="0.99"/>
    <x v="1"/>
    <s v="ME"/>
    <m/>
    <m/>
    <m/>
    <m/>
    <m/>
    <m/>
  </r>
  <r>
    <x v="205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32"/>
  </r>
  <r>
    <x v="205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33"/>
  </r>
  <r>
    <x v="205"/>
    <s v="Hi.Mix"/>
    <s v="CPT"/>
    <s v="B"/>
    <s v="C2-033N"/>
    <s v="2"/>
    <s v="030421002"/>
    <s v="030421002DP-2634A-PS2-CPT"/>
    <s v="D402"/>
    <s v="Raw material NG, PN 742809001"/>
    <s v="Quality"/>
    <s v="Yes"/>
    <d v="1899-12-30T03:00:00"/>
    <d v="1899-12-30T04:45:00"/>
    <d v="1899-12-30T01:45:00"/>
    <n v="1.75"/>
    <n v="18"/>
    <m/>
    <n v="31.5"/>
    <x v="4"/>
    <s v="SQE"/>
    <m/>
    <n v="742809001"/>
    <m/>
    <m/>
    <m/>
    <n v="2026080134"/>
  </r>
  <r>
    <x v="205"/>
    <s v="Hi.Mix"/>
    <s v="CPT"/>
    <s v="B"/>
    <s v="C2-036D"/>
    <s v="1"/>
    <s v="001429484"/>
    <s v="001429484PK-2635A-PS3-CPT-ROW"/>
    <s v="D402"/>
    <s v="Raw material NG, PN 910010465"/>
    <s v="Quality"/>
    <s v="Yes"/>
    <d v="1899-12-30T13:30:00"/>
    <d v="1899-12-30T15:30:00"/>
    <d v="1899-12-30T02:00:00"/>
    <n v="2"/>
    <n v="9"/>
    <m/>
    <n v="18"/>
    <x v="4"/>
    <s v="SQE"/>
    <m/>
    <n v="910010465"/>
    <s v="MYS"/>
    <m/>
    <m/>
    <n v="2026080135"/>
  </r>
  <r>
    <x v="205"/>
    <s v="EEC"/>
    <s v="CPT"/>
    <s v="A"/>
    <s v="C2-068D"/>
    <s v="1"/>
    <s v="130597395"/>
    <s v="W32_2026_130597395_009_PMC17"/>
    <s v="D301"/>
    <s v="The glue dispensing machine, spot welding machine, and screw driving machine are broken."/>
    <s v="Equipment"/>
    <s v="Yes"/>
    <d v="1899-12-30T07:55:00"/>
    <d v="1899-12-30T08:58:00"/>
    <d v="1899-12-30T01:03:00"/>
    <n v="1.05"/>
    <n v="11"/>
    <m/>
    <n v="11.55"/>
    <x v="5"/>
    <s v="ME"/>
    <m/>
    <m/>
    <m/>
    <m/>
    <m/>
    <n v="2026080136"/>
  </r>
  <r>
    <x v="205"/>
    <s v="EEC"/>
    <s v="CPT"/>
    <s v="A"/>
    <s v="C2-070N"/>
    <s v="2"/>
    <s v="130868014"/>
    <s v="W32_2026_130868014_068-PMC17"/>
    <s v="D301"/>
    <s v="The screw driving machine is broken"/>
    <s v="Equipment"/>
    <s v="Yes"/>
    <d v="1899-12-30T02:05:00"/>
    <d v="1899-12-30T03:50:00"/>
    <d v="1899-12-30T01:45:00"/>
    <n v="0.1"/>
    <n v="7"/>
    <m/>
    <n v="0.70000000000000007"/>
    <x v="5"/>
    <s v="ME"/>
    <m/>
    <m/>
    <m/>
    <m/>
    <m/>
    <n v="2026080137"/>
  </r>
  <r>
    <x v="205"/>
    <s v="EEC"/>
    <s v="CPT"/>
    <s v="A"/>
    <s v="C2-077N"/>
    <s v="2"/>
    <s v="130868017"/>
    <s v="W32_2026_130868017_031-PMC17"/>
    <s v="D301"/>
    <s v="The laser welding machine is broken."/>
    <s v="Equipment"/>
    <s v="Yes"/>
    <d v="1899-12-30T01:00:00"/>
    <d v="1899-12-30T01:10:00"/>
    <d v="1899-12-30T00:10:00"/>
    <n v="0.17"/>
    <n v="7"/>
    <m/>
    <n v="1.1900000000000002"/>
    <x v="5"/>
    <s v="ME"/>
    <m/>
    <m/>
    <m/>
    <m/>
    <m/>
    <n v="2026080138"/>
  </r>
  <r>
    <x v="205"/>
    <s v="EEC"/>
    <s v="CPT"/>
    <s v="A"/>
    <s v="C2-115D"/>
    <s v="1"/>
    <s v="130868017"/>
    <s v="W31_2026_130868017_020-PMC17"/>
    <s v="D301"/>
    <s v="The machine is unable to pick up the items."/>
    <s v="Equipment"/>
    <s v="Yes"/>
    <d v="1899-12-30T14:20:00"/>
    <d v="1899-12-30T14:40:00"/>
    <d v="1899-12-30T00:20:00"/>
    <n v="0.34"/>
    <n v="7"/>
    <m/>
    <n v="2.3800000000000003"/>
    <x v="5"/>
    <s v="ME"/>
    <m/>
    <m/>
    <m/>
    <m/>
    <m/>
    <n v="2026080139"/>
  </r>
  <r>
    <x v="206"/>
    <s v="Hi.Mix"/>
    <s v="OP"/>
    <s v="B"/>
    <s v="C2-021N"/>
    <s v="2"/>
    <s v="095352201"/>
    <s v="W30_2026_095352201-01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1N"/>
    <s v="2"/>
    <s v="096725026"/>
    <s v="W34_2026_096725026-046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5N"/>
    <s v="2"/>
    <s v="095875004"/>
    <s v="W34_2026_095875004-04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45N "/>
    <s v="2"/>
    <s v="096752001"/>
    <s v="W34_2026_096752001-034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6"/>
    <s v="Hi.Mix"/>
    <s v="OP"/>
    <s v="B"/>
    <s v="C2-47AD"/>
    <s v="1"/>
    <s v="002997990DG9"/>
    <s v="W34_2026_002997990DG9-055-PMC11"/>
    <s v="D202"/>
    <s v="Change Model"/>
    <s v="Change Model"/>
    <s v="Non"/>
    <m/>
    <m/>
    <d v="1900-01-23T00:00:00"/>
    <n v="0.33"/>
    <n v="4"/>
    <m/>
    <n v="1.32"/>
    <x v="1"/>
    <s v="ME"/>
    <m/>
    <m/>
    <m/>
    <m/>
    <m/>
    <m/>
  </r>
  <r>
    <x v="206"/>
    <s v="Hi.Mix"/>
    <s v="OP"/>
    <s v="B"/>
    <s v="C2-47AD"/>
    <s v="1"/>
    <s v="000996732"/>
    <s v="W34_2026_000996732-012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206"/>
    <s v="Hi.Mix"/>
    <s v="OP"/>
    <s v="B"/>
    <s v="C2-47BD"/>
    <s v="1"/>
    <s v="000996041"/>
    <s v="W34_2026_000996041-137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6"/>
    <s v="EEC"/>
    <s v="OP"/>
    <s v="A"/>
    <s v="C2-092N"/>
    <s v="2"/>
    <s v="130667001DG9"/>
    <s v="W34_2026_130667001DG9_83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6"/>
    <s v="EEC"/>
    <s v="OP"/>
    <s v="A"/>
    <s v="C2-093D"/>
    <s v="1"/>
    <s v="130615001DG9"/>
    <s v="W30_2026_130615001DG9_576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06"/>
    <s v="EEC"/>
    <s v="OP"/>
    <s v="A"/>
    <s v="C2-095N"/>
    <s v="2"/>
    <s v="130615001DG9"/>
    <s v="W31_2026_130615001DG9_585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6"/>
    <s v="Hi.Mix"/>
    <s v="CPT"/>
    <s v="B"/>
    <s v="C2-015N"/>
    <s v="2"/>
    <n v="317336001"/>
    <s v="317336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39001"/>
    <s v="317339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42001"/>
    <s v="317342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6D"/>
    <s v="1"/>
    <n v="319158002"/>
    <s v="319158002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6"/>
    <s v="Hi.Mix"/>
    <s v="CPT"/>
    <s v="B"/>
    <s v="C2-016N"/>
    <s v="2"/>
    <n v="316292007"/>
    <s v="316292007DZ-2637A-PS2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17N"/>
    <s v="2"/>
    <n v="230527007"/>
    <s v="230527007GB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6"/>
    <s v="Hi.Mix"/>
    <s v="CPT"/>
    <s v="B"/>
    <s v="C2-020D"/>
    <s v="1"/>
    <n v="306527006"/>
    <s v="306527006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34N"/>
    <s v="2"/>
    <s v="010476029"/>
    <s v="010476029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6"/>
    <s v="Hi.Mix"/>
    <s v="CPT"/>
    <s v="B"/>
    <s v="C2-049D"/>
    <s v="1"/>
    <s v="011155043"/>
    <s v="011155043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6"/>
    <s v="Hi.Mix"/>
    <s v="CPT"/>
    <s v="B"/>
    <s v="C2-051N."/>
    <s v="2"/>
    <s v="011203004"/>
    <s v="011203004DP-2634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6"/>
    <s v="Hi.Mix"/>
    <s v="CPT"/>
    <s v="B"/>
    <s v="C2-010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4"/>
    <s v="SQE"/>
    <m/>
    <n v="611575088"/>
    <s v="Weida"/>
    <m/>
    <m/>
    <n v="2026080140"/>
  </r>
  <r>
    <x v="206"/>
    <s v="EEC"/>
    <s v="CPT"/>
    <s v="A"/>
    <s v="C2-118N"/>
    <s v="2"/>
    <n v="130597289"/>
    <s v="W30_2026_130597289_034_PMC17"/>
    <s v="D402"/>
    <s v="Raw material NG, PN 541327002"/>
    <s v="Quality"/>
    <s v="Yes"/>
    <d v="1899-12-30T20:55:00"/>
    <d v="1899-12-30T21:55:00"/>
    <d v="1899-12-30T01:00:00"/>
    <n v="1"/>
    <n v="8"/>
    <m/>
    <n v="8"/>
    <x v="4"/>
    <s v="SQE"/>
    <m/>
    <n v="541327002"/>
    <s v="Yuda"/>
    <m/>
    <m/>
    <n v="2026080141"/>
  </r>
  <r>
    <x v="206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42"/>
  </r>
  <r>
    <x v="206"/>
    <s v="Hi.Mix"/>
    <s v="CPT"/>
    <s v="B"/>
    <s v="C2-012D"/>
    <s v="1"/>
    <s v="030243009"/>
    <s v="030243009DP-2634A-PS2-CPT"/>
    <s v="D301"/>
    <s v="PM's small supplies have a defect"/>
    <s v="Equipment"/>
    <s v="Yes"/>
    <d v="1899-12-30T09:05:00"/>
    <d v="1899-12-30T09:50:00"/>
    <d v="1899-12-30T00:45:00"/>
    <n v="0.75"/>
    <n v="20"/>
    <m/>
    <n v="15"/>
    <x v="2"/>
    <s v="ME"/>
    <m/>
    <m/>
    <m/>
    <m/>
    <m/>
    <n v="2026080143"/>
  </r>
  <r>
    <x v="206"/>
    <s v="Hi.Mix"/>
    <s v="CPT"/>
    <s v="B"/>
    <s v="C2-049D"/>
    <s v="1"/>
    <s v="011155043"/>
    <s v="011155043DP-2634A-PS9-CPT"/>
    <s v="D301"/>
    <s v="The screw driving machine is broken"/>
    <s v="Equipment"/>
    <s v="Yes"/>
    <d v="1899-12-30T09:20:00"/>
    <d v="1899-12-30T09:30:00"/>
    <d v="1899-12-30T00:10:00"/>
    <n v="0.17"/>
    <n v="24"/>
    <m/>
    <n v="4.08"/>
    <x v="5"/>
    <s v="ME"/>
    <m/>
    <m/>
    <m/>
    <m/>
    <m/>
    <n v="2026080144"/>
  </r>
  <r>
    <x v="206"/>
    <s v="EEC"/>
    <s v="CPT"/>
    <s v="A"/>
    <s v="C2-070N"/>
    <s v="2"/>
    <n v="130868040"/>
    <s v="W31_2026_130868040_004_PMC17"/>
    <s v="D301"/>
    <s v="The semi-finished goods testing machine is broken"/>
    <s v="Equipment"/>
    <s v="Yes"/>
    <d v="1899-12-30T03:10:00"/>
    <d v="1899-12-30T03:15:00"/>
    <d v="1899-12-30T00:05:00"/>
    <n v="0.1"/>
    <n v="6"/>
    <m/>
    <n v="0.60000000000000009"/>
    <x v="5"/>
    <s v="ME"/>
    <m/>
    <m/>
    <m/>
    <m/>
    <m/>
    <n v="2026080145"/>
  </r>
  <r>
    <x v="206"/>
    <s v="EEC"/>
    <s v="CPT"/>
    <s v="A"/>
    <s v="C2-071N"/>
    <s v="2"/>
    <n v="130868014"/>
    <s v="W33_2026_130868014_081-PMC17"/>
    <s v="D301"/>
    <s v="The performance testing machine is broken"/>
    <s v="Equipment"/>
    <s v="Yes"/>
    <d v="1899-12-30T23:55:00"/>
    <d v="1899-12-30T00:10:00"/>
    <d v="1900-01-22T00:15:00"/>
    <n v="0.25"/>
    <n v="6.5"/>
    <m/>
    <n v="1.625"/>
    <x v="5"/>
    <s v="ME"/>
    <m/>
    <m/>
    <m/>
    <m/>
    <m/>
    <n v="2026080146"/>
  </r>
  <r>
    <x v="206"/>
    <s v="EEC"/>
    <s v="CPT"/>
    <s v="A"/>
    <s v="C2-073N"/>
    <s v="2"/>
    <n v="130868040"/>
    <s v="W31_2026_130868040_002_PMC17"/>
    <s v="D301"/>
    <s v="The semi-finished goods testing machine is broken"/>
    <s v="Equipment"/>
    <s v="Yes"/>
    <d v="1899-12-30T22:45:00"/>
    <d v="1899-12-30T23:20:00"/>
    <d v="1899-12-30T00:35:00"/>
    <n v="0.57999999999999996"/>
    <n v="7"/>
    <m/>
    <n v="4.0599999999999996"/>
    <x v="5"/>
    <s v="ME"/>
    <m/>
    <m/>
    <m/>
    <m/>
    <m/>
    <n v="2026080147"/>
  </r>
  <r>
    <x v="206"/>
    <s v="EEC"/>
    <s v="CPT"/>
    <s v="A"/>
    <s v="C2-074N"/>
    <s v="2"/>
    <n v="130868018"/>
    <s v="W32_2026_130868018_004_PMC17"/>
    <s v="D301"/>
    <s v="The spot welding machine is broken"/>
    <s v="Equipment"/>
    <s v="Yes"/>
    <d v="1899-12-30T23:40:00"/>
    <d v="1899-12-30T00:40:00"/>
    <d v="1900-01-22T01:00:00"/>
    <n v="1"/>
    <n v="7"/>
    <m/>
    <n v="7"/>
    <x v="5"/>
    <s v="ME"/>
    <m/>
    <m/>
    <m/>
    <m/>
    <m/>
    <n v="2026080148"/>
  </r>
  <r>
    <x v="206"/>
    <s v="EEC"/>
    <s v="CPT"/>
    <s v="A"/>
    <s v="C2-117N"/>
    <s v="2"/>
    <n v="130868014"/>
    <s v="W32_2026_130868014_074-PMC17"/>
    <s v="D301"/>
    <s v="The screw driving machine is broken"/>
    <s v="Equipment"/>
    <s v="Yes"/>
    <d v="1899-12-30T21:14:00"/>
    <d v="1899-12-30T21:29:00"/>
    <d v="1899-12-30T00:15:00"/>
    <n v="0.25"/>
    <n v="6.5"/>
    <m/>
    <n v="1.625"/>
    <x v="5"/>
    <s v="ME"/>
    <m/>
    <m/>
    <m/>
    <m/>
    <m/>
    <n v="2026080149"/>
  </r>
  <r>
    <x v="206"/>
    <s v="EEC"/>
    <s v="OP"/>
    <s v="A"/>
    <s v="C2-108N"/>
    <s v="2"/>
    <s v="130597182"/>
    <s v="W35_2026_130597182_159-PMC14"/>
    <s v="D301"/>
    <s v="The performance testing machine is broken"/>
    <s v="Equipment"/>
    <s v="Yes"/>
    <d v="1899-12-30T03:47:00"/>
    <d v="1899-12-30T04:07:00"/>
    <d v="1899-12-30T00:20:00"/>
    <n v="0.33"/>
    <n v="11"/>
    <m/>
    <n v="3.6300000000000003"/>
    <x v="5"/>
    <s v="ME"/>
    <m/>
    <m/>
    <m/>
    <m/>
    <m/>
    <n v="2026080150"/>
  </r>
  <r>
    <x v="207"/>
    <s v="Hi.Mix"/>
    <s v="CPT"/>
    <s v="B"/>
    <s v="C2-007N"/>
    <s v="2"/>
    <s v="010773007"/>
    <s v="010773007DP-2635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7"/>
    <s v="Hi.Mix"/>
    <s v="CPT"/>
    <s v="B"/>
    <s v="C2-034N"/>
    <s v="2"/>
    <s v="011230028"/>
    <s v="011230028DP-2634A-PS9-CPT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Hi.Mix"/>
    <s v="CPT"/>
    <s v="B"/>
    <s v="C2-053D"/>
    <s v="1"/>
    <s v="030425002"/>
    <s v="030425002DP-2634A-PS10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7"/>
    <s v="Hi.Mix"/>
    <s v="CPT"/>
    <s v="B"/>
    <s v="C2-054D"/>
    <s v="1"/>
    <s v="062024007"/>
    <s v="062024007DP-2635A-PS10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7"/>
    <s v="Hi.Mix"/>
    <s v="CPT"/>
    <s v="B"/>
    <s v="C2-054N"/>
    <s v="2"/>
    <s v="062027006"/>
    <s v="062027006DP-2635A-PS10-CPT-ROW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207"/>
    <s v="Hi.Mix"/>
    <s v="CPT"/>
    <s v="B"/>
    <s v="C2-018D"/>
    <s v="1"/>
    <n v="317279007"/>
    <s v="317279007DZ-2637A-PS2-CPT-ROW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07"/>
    <s v="Hi.Mix"/>
    <s v="OP"/>
    <s v="B"/>
    <s v="C2-050BD"/>
    <s v="1"/>
    <s v="000996469"/>
    <s v="W34_2026_000996469-029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07"/>
    <s v="Hi.Mix"/>
    <s v="OP"/>
    <s v="B"/>
    <s v="C2-47AD"/>
    <s v="1"/>
    <s v="002997282"/>
    <s v="W34_2026_002997282-113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EEC"/>
    <s v="OP"/>
    <s v="A"/>
    <s v="C2-094N"/>
    <s v="2"/>
    <s v="130615001DG9"/>
    <s v="W35_2026_130615001DG9_588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07"/>
    <s v="Hi.Mix"/>
    <s v="CPT"/>
    <s v="B"/>
    <s v="C2-036N"/>
    <s v="2"/>
    <s v="001429484"/>
    <s v="001429484PK-2635A-PS3-CPT-ROW"/>
    <s v="D402"/>
    <s v="Raw material NG, PN 910010465"/>
    <s v="Quality"/>
    <s v="Yes"/>
    <d v="1899-12-30T01:00:00"/>
    <d v="1899-12-30T04:00:00"/>
    <d v="1899-12-30T03:00:00"/>
    <n v="3"/>
    <n v="9"/>
    <m/>
    <n v="27"/>
    <x v="4"/>
    <s v="SQE"/>
    <m/>
    <n v="910010465"/>
    <s v="MYS"/>
    <m/>
    <m/>
    <n v="2026080151"/>
  </r>
  <r>
    <x v="207"/>
    <s v="EEC"/>
    <s v="CPT"/>
    <s v="A"/>
    <s v="C2-114D"/>
    <s v="1"/>
    <n v="130868001"/>
    <s v="W31_2026_130868001_033-PMC17"/>
    <s v="D301"/>
    <s v="Grinding needles for touch welding machines."/>
    <s v="Equipment"/>
    <s v="Yes"/>
    <d v="1899-12-30T09:40:00"/>
    <d v="1899-12-30T09:45:00"/>
    <d v="1899-12-30T00:05:00"/>
    <n v="0.08"/>
    <n v="6"/>
    <m/>
    <n v="0.48"/>
    <x v="5"/>
    <s v="ME"/>
    <m/>
    <m/>
    <m/>
    <m/>
    <m/>
    <n v="2026080152"/>
  </r>
  <r>
    <x v="207"/>
    <s v="EEC"/>
    <s v="CPT"/>
    <s v="A"/>
    <s v="C2-113D"/>
    <s v="1"/>
    <n v="130868001"/>
    <s v="W31_2026_130868001_037-PMC17"/>
    <s v="D301"/>
    <s v="The screw driving machine is broken"/>
    <s v="Equipment"/>
    <s v="Yes"/>
    <d v="1899-12-30T08:00:00"/>
    <d v="1899-12-30T08:10:00"/>
    <d v="1899-12-30T00:10:00"/>
    <n v="0.16"/>
    <n v="7"/>
    <m/>
    <n v="1.1200000000000001"/>
    <x v="5"/>
    <s v="ME"/>
    <m/>
    <m/>
    <m/>
    <m/>
    <m/>
    <n v="2026080153"/>
  </r>
  <r>
    <x v="207"/>
    <s v="EEC"/>
    <s v="CPT"/>
    <s v="A"/>
    <s v="C2-115D"/>
    <s v="1"/>
    <n v="130868017"/>
    <s v="W31_2026_130868017_021-PMC17"/>
    <s v="D301"/>
    <s v="The laser engraving machine is broken."/>
    <s v="Equipment"/>
    <s v="Yes"/>
    <d v="1899-12-30T13:55:00"/>
    <d v="1899-12-30T14:55:00"/>
    <d v="1899-12-30T01:00:00"/>
    <n v="0.8"/>
    <n v="7"/>
    <m/>
    <n v="5.6000000000000005"/>
    <x v="5"/>
    <s v="ME"/>
    <m/>
    <m/>
    <m/>
    <m/>
    <m/>
    <n v="2026080154"/>
  </r>
  <r>
    <x v="207"/>
    <s v="EEC"/>
    <s v="CPT"/>
    <s v="A"/>
    <s v="C2-070D"/>
    <s v="1"/>
    <n v="130868040"/>
    <s v="W31_2026_130868040_004_PMC17"/>
    <s v="D301"/>
    <s v="The screw driving machine is broken"/>
    <s v="Equipment"/>
    <s v="Yes"/>
    <d v="1899-12-30T07:30:00"/>
    <d v="1899-12-30T07:50:00"/>
    <d v="1899-12-30T00:20:00"/>
    <n v="0.34"/>
    <n v="6"/>
    <m/>
    <n v="2.04"/>
    <x v="5"/>
    <s v="ME"/>
    <m/>
    <m/>
    <m/>
    <m/>
    <m/>
    <n v="2026080155"/>
  </r>
  <r>
    <x v="207"/>
    <s v="EEC"/>
    <s v="CPT"/>
    <s v="A"/>
    <s v="C2-115N"/>
    <s v="2"/>
    <n v="130868013"/>
    <s v="W32_2026_130868013_021-PMC17"/>
    <s v="D301"/>
    <s v="The laser engraving machine is broken."/>
    <s v="Equipment"/>
    <s v="Yes"/>
    <d v="1899-12-30T23:10:00"/>
    <d v="1899-12-30T02:10:00"/>
    <d v="1900-01-22T03:00:00"/>
    <n v="3"/>
    <n v="5"/>
    <m/>
    <n v="15"/>
    <x v="5"/>
    <s v="ME"/>
    <m/>
    <m/>
    <m/>
    <m/>
    <m/>
    <n v="2026080156"/>
  </r>
  <r>
    <x v="207"/>
    <s v="EEC"/>
    <s v="CPT"/>
    <s v="A"/>
    <s v="C2-074D"/>
    <s v="1"/>
    <n v="130868018"/>
    <s v="W32_2026_130868018_005_PMC17"/>
    <s v="D301"/>
    <s v="The circuit board screw-driving machine and the semi-finished goods testing machine are broken."/>
    <s v="Equipment"/>
    <s v="Yes"/>
    <d v="1899-12-30T11:10:00"/>
    <d v="1899-12-30T11:20:00"/>
    <d v="1899-12-30T00:10:00"/>
    <n v="0.16"/>
    <n v="6"/>
    <m/>
    <n v="0.96"/>
    <x v="5"/>
    <s v="ME"/>
    <m/>
    <m/>
    <m/>
    <m/>
    <m/>
    <n v="2026080157"/>
  </r>
  <r>
    <x v="207"/>
    <s v="EEC"/>
    <s v="CPT"/>
    <s v="A"/>
    <s v="C2-061N"/>
    <s v="2"/>
    <n v="130540065"/>
    <s v="W33_2026_130540065_007_PMC17"/>
    <s v="D301"/>
    <s v="The semi-finished goods testing machine is broken"/>
    <s v="Equipment"/>
    <s v="Yes"/>
    <d v="1899-12-30T05:00:00"/>
    <d v="1899-12-30T05:25:00"/>
    <d v="1899-12-30T00:25:00"/>
    <n v="0.42"/>
    <n v="8"/>
    <m/>
    <n v="3.36"/>
    <x v="5"/>
    <s v="ME"/>
    <m/>
    <m/>
    <m/>
    <m/>
    <m/>
    <n v="2026080158"/>
  </r>
  <r>
    <x v="207"/>
    <s v="EEC"/>
    <s v="CPT"/>
    <s v="A"/>
    <s v="C2-061N"/>
    <s v="2"/>
    <n v="130540065"/>
    <s v="W33_2026_130540065_007_PMC17"/>
    <s v="D301"/>
    <s v="The soldering iron is broken."/>
    <s v="Equipment"/>
    <s v="Yes"/>
    <d v="1899-12-30T23:15:00"/>
    <d v="1899-12-30T23:30:00"/>
    <d v="1899-12-30T00:15:00"/>
    <n v="0.25"/>
    <n v="8"/>
    <m/>
    <n v="2"/>
    <x v="5"/>
    <s v="ME"/>
    <m/>
    <m/>
    <m/>
    <m/>
    <m/>
    <n v="2026080159"/>
  </r>
  <r>
    <x v="208"/>
    <s v="Hi.Mix"/>
    <s v="OP"/>
    <s v="B"/>
    <s v="C2-021D"/>
    <s v="1"/>
    <s v="095410109"/>
    <s v="W33_2026_095410109_158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8"/>
    <s v="Hi.Mix"/>
    <s v="OP"/>
    <s v="B"/>
    <s v="C2-041N"/>
    <s v="2"/>
    <s v="095112109"/>
    <s v="W32_2026_095112109-11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OP"/>
    <s v="B"/>
    <s v="C2-050AD"/>
    <s v="1"/>
    <s v="000996972"/>
    <s v="W34_2026_000996972-01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Hi.Mix"/>
    <s v="OP"/>
    <s v="B"/>
    <s v="C2-050AD"/>
    <s v="1"/>
    <s v="000996498"/>
    <s v="W34_2026_000996498-02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EEC"/>
    <s v="OP"/>
    <s v="A"/>
    <s v="C2-095N"/>
    <s v="2"/>
    <s v="130615014DG9"/>
    <s v="W34_2026_130615014DG9_134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8"/>
    <s v="Hi.Mix"/>
    <s v="CPT"/>
    <s v="B"/>
    <s v="C2-010N"/>
    <s v="2"/>
    <n v="159117002"/>
    <s v="159117002CS-2635A-PS9-CPT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08"/>
    <s v="Hi.Mix"/>
    <s v="CPT"/>
    <s v="B"/>
    <s v="C2-013D"/>
    <s v="1"/>
    <s v="030283015"/>
    <s v="030283015DP-2635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15D"/>
    <s v="1"/>
    <n v="315262010"/>
    <s v="315262010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8"/>
    <s v="Hi.Mix"/>
    <s v="CPT"/>
    <s v="B"/>
    <s v="C2-027D"/>
    <s v="1"/>
    <s v="010448024"/>
    <s v="010448024DP-2635A-PS9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31N"/>
    <s v="2"/>
    <s v="010534036"/>
    <s v="010534036DP-2635A-PS2-CPT-ROW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CPT"/>
    <s v="B"/>
    <s v="C2-042D"/>
    <s v="1"/>
    <s v="011081018"/>
    <s v="PR011081018DP-2629-PS2-CPT-ROW"/>
    <s v="D202"/>
    <s v="Change Model"/>
    <s v="Change Model"/>
    <s v="Non"/>
    <m/>
    <m/>
    <d v="1900-01-23T00:00:00"/>
    <n v="0.1"/>
    <n v="35"/>
    <m/>
    <n v="3.5"/>
    <x v="1"/>
    <s v="ME"/>
    <m/>
    <m/>
    <m/>
    <m/>
    <m/>
    <m/>
  </r>
  <r>
    <x v="208"/>
    <s v="Hi.Mix"/>
    <s v="CPT"/>
    <s v="B"/>
    <s v="C2-049N"/>
    <s v="2"/>
    <s v="011325004"/>
    <s v="011325004DP-2634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8"/>
    <s v="EEC"/>
    <s v="CPT"/>
    <s v="A"/>
    <s v="C2-065N"/>
    <s v="2"/>
    <s v="130606086DG9"/>
    <s v="W33_2026_130606086DG9_007_PMC17"/>
    <s v="D301"/>
    <s v="The screw driving machine is broken"/>
    <s v="Equipment"/>
    <s v="Yes"/>
    <d v="1899-12-30T23:10:00"/>
    <d v="1899-12-30T23:40:00"/>
    <d v="1899-12-30T00:30:00"/>
    <n v="0.5"/>
    <n v="11"/>
    <m/>
    <n v="5.5"/>
    <x v="5"/>
    <s v="ME"/>
    <m/>
    <m/>
    <m/>
    <m/>
    <m/>
    <n v="2026080160"/>
  </r>
  <r>
    <x v="208"/>
    <s v="EEC"/>
    <s v="CPT"/>
    <s v="A"/>
    <s v="C2-070D"/>
    <s v="1"/>
    <n v="130868040"/>
    <s v="W32_2026_130868040_005_PMC17"/>
    <s v="D301"/>
    <s v="The screw driving machine is broken"/>
    <s v="Equipment"/>
    <s v="Yes"/>
    <d v="1899-12-30T09:10:00"/>
    <d v="1899-12-30T09:30:00"/>
    <d v="1899-12-30T00:20:00"/>
    <n v="0.34"/>
    <n v="4"/>
    <m/>
    <n v="1.36"/>
    <x v="5"/>
    <s v="ME"/>
    <m/>
    <m/>
    <m/>
    <m/>
    <m/>
    <n v="2026080161"/>
  </r>
  <r>
    <x v="208"/>
    <s v="EEC"/>
    <s v="CPT"/>
    <s v="A"/>
    <s v="C2-071D"/>
    <s v="1"/>
    <n v="130868014"/>
    <s v="W33_2026_130868014_082-PMC17"/>
    <s v="D301"/>
    <s v="The performance testing machine is broken."/>
    <s v="Equipment"/>
    <s v="Yes"/>
    <d v="1899-12-30T08:24:00"/>
    <d v="1899-12-30T08:30:00"/>
    <d v="1899-12-30T00:06:00"/>
    <n v="0.1"/>
    <n v="6"/>
    <m/>
    <n v="0.60000000000000009"/>
    <x v="5"/>
    <s v="ME"/>
    <m/>
    <m/>
    <m/>
    <m/>
    <m/>
    <n v="2026080162"/>
  </r>
  <r>
    <x v="208"/>
    <s v="EEC"/>
    <s v="CPT"/>
    <s v="A"/>
    <s v="C2-072D"/>
    <s v="1"/>
    <n v="130868002"/>
    <s v="W32_2026_130868002_047-PMC17"/>
    <s v="D301"/>
    <s v="The screw driving machine is broken"/>
    <s v="Equipment"/>
    <s v="Yes"/>
    <d v="1899-12-30T13:00:00"/>
    <d v="1899-12-30T13:15:00"/>
    <d v="1899-12-30T00:15:00"/>
    <n v="0.25"/>
    <n v="7"/>
    <m/>
    <n v="1.75"/>
    <x v="5"/>
    <s v="ME"/>
    <m/>
    <m/>
    <m/>
    <m/>
    <m/>
    <n v="2026080163"/>
  </r>
  <r>
    <x v="208"/>
    <s v="EEC"/>
    <s v="CPT"/>
    <s v="A"/>
    <s v="C2-074D"/>
    <s v="1"/>
    <n v="130868018"/>
    <s v="W32_2026_130868018_005_PMC17"/>
    <s v="D301"/>
    <s v="The spot welder is broken."/>
    <s v="Equipment"/>
    <s v="Yes"/>
    <d v="1899-12-30T15:20:00"/>
    <d v="1899-12-30T16:20:00"/>
    <d v="1899-12-30T01:00:00"/>
    <n v="1"/>
    <n v="7"/>
    <m/>
    <n v="7"/>
    <x v="5"/>
    <s v="ME"/>
    <m/>
    <m/>
    <m/>
    <m/>
    <m/>
    <n v="2026080164"/>
  </r>
  <r>
    <x v="208"/>
    <s v="EEC"/>
    <s v="CPT"/>
    <s v="A"/>
    <s v="C2-077D"/>
    <s v="1"/>
    <n v="130868002"/>
    <s v="W36_2026_130868002_048-PMC17"/>
    <s v="D301"/>
    <s v="The screw driving machine is broken"/>
    <s v="Equipment"/>
    <s v="Yes"/>
    <d v="1899-12-30T11:30:00"/>
    <d v="1899-12-30T11:35:00"/>
    <d v="1899-12-30T00:05:00"/>
    <n v="0.08"/>
    <n v="7"/>
    <m/>
    <n v="0.56000000000000005"/>
    <x v="5"/>
    <s v="ME"/>
    <m/>
    <m/>
    <m/>
    <m/>
    <m/>
    <n v="2026080165"/>
  </r>
  <r>
    <x v="208"/>
    <s v="EEC"/>
    <s v="CPT"/>
    <s v="A"/>
    <s v="C2-113D"/>
    <s v="1"/>
    <n v="130868001"/>
    <s v="W31_2026_130868001_037-PMC17"/>
    <s v="D301"/>
    <s v="The laser engraving machine is broken."/>
    <s v="Equipment"/>
    <s v="Yes"/>
    <d v="1899-12-30T09:00:00"/>
    <d v="1899-12-30T09:30:00"/>
    <d v="1899-12-30T00:30:00"/>
    <n v="0.5"/>
    <n v="6"/>
    <m/>
    <n v="3"/>
    <x v="5"/>
    <s v="ME"/>
    <m/>
    <m/>
    <m/>
    <m/>
    <m/>
    <n v="2026080166"/>
  </r>
  <r>
    <x v="208"/>
    <s v="EEC"/>
    <s v="CPT"/>
    <s v="A"/>
    <s v="C2-114D"/>
    <s v="1"/>
    <n v="130868001"/>
    <s v="W31_2026_130868001_033-PMC17"/>
    <s v="D301"/>
    <s v="The Augustine welding machine is broken."/>
    <s v="Equipment"/>
    <s v="Yes"/>
    <d v="1899-12-30T10:40:00"/>
    <d v="1899-12-30T10:45:00"/>
    <d v="1899-12-30T00:05:00"/>
    <n v="0.08"/>
    <n v="6"/>
    <m/>
    <n v="0.48"/>
    <x v="5"/>
    <s v="ME"/>
    <m/>
    <m/>
    <m/>
    <m/>
    <m/>
    <n v="2026080167"/>
  </r>
  <r>
    <x v="208"/>
    <s v="EEC"/>
    <s v="OP"/>
    <s v="A"/>
    <s v="C2-098D"/>
    <s v="1"/>
    <s v="130518004DG9"/>
    <s v="W33_2026_130518004DG9_015-PMC14"/>
    <s v="D301"/>
    <s v="The nano-coating machine is broken."/>
    <s v="Equipment"/>
    <s v="Yes"/>
    <d v="1899-12-30T07:30:00"/>
    <d v="1900-01-02T16:10:00"/>
    <d v="1900-01-02T08:40:00"/>
    <n v="0.8"/>
    <n v="12"/>
    <m/>
    <n v="9.6000000000000014"/>
    <x v="5"/>
    <s v="ME"/>
    <m/>
    <m/>
    <m/>
    <m/>
    <m/>
    <n v="2026080168"/>
  </r>
  <r>
    <x v="209"/>
    <s v="Hi.Mix"/>
    <s v="OP"/>
    <s v="B"/>
    <s v="C2-025D"/>
    <s v="1"/>
    <s v="096532201"/>
    <s v="W33_2026_096532201-016-PMC11"/>
    <s v="D202"/>
    <s v="Change Model"/>
    <s v="Change Model"/>
    <s v="Non"/>
    <m/>
    <m/>
    <d v="1900-01-23T00:00:00"/>
    <n v="0.67"/>
    <n v="15"/>
    <m/>
    <n v="10.050000000000001"/>
    <x v="1"/>
    <s v="ME"/>
    <m/>
    <m/>
    <m/>
    <m/>
    <m/>
    <m/>
  </r>
  <r>
    <x v="209"/>
    <s v="Hi.Mix"/>
    <s v="OP"/>
    <s v="B"/>
    <s v="C2-041N"/>
    <s v="2"/>
    <s v="096920201"/>
    <s v="W30_2026_096920201-FMP_001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9"/>
    <s v="EEC"/>
    <s v="OP"/>
    <s v="A"/>
    <s v="C2-082D"/>
    <s v="1"/>
    <s v="130858001DG9"/>
    <s v="W33_2026_130858001DG9_7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9"/>
    <s v="EEC"/>
    <s v="OP"/>
    <s v="A"/>
    <s v="C2-108D"/>
    <s v="1"/>
    <n v="130597182"/>
    <s v="W36_2026_130597182_162-PMC14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9"/>
    <s v="Hi.Mix"/>
    <s v="CPT"/>
    <s v="B"/>
    <s v="C2-008D"/>
    <s v="1"/>
    <s v="011059030"/>
    <s v="011059030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9"/>
    <s v="Hi.Mix"/>
    <s v="CPT"/>
    <s v="B"/>
    <s v="C2-010D"/>
    <s v="1"/>
    <n v="161638005"/>
    <s v="161638005CS-2636A-PS10-CPT"/>
    <s v="D202"/>
    <s v="Change Model"/>
    <s v="Change Model"/>
    <s v="Non"/>
    <m/>
    <m/>
    <d v="1900-01-23T00:00:00"/>
    <n v="0.27"/>
    <n v="20"/>
    <m/>
    <n v="5.4"/>
    <x v="1"/>
    <s v="ME"/>
    <m/>
    <m/>
    <m/>
    <m/>
    <m/>
    <m/>
  </r>
  <r>
    <x v="209"/>
    <s v="Hi.Mix"/>
    <s v="CPT"/>
    <s v="B"/>
    <s v="C2-016D"/>
    <s v="1"/>
    <n v="316292010"/>
    <s v="316292010DZ-2637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06611001"/>
    <s v="306611001DZ-2635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3157004"/>
    <s v="313157004DZ-2637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7339001"/>
    <s v="317339001DZ-2635B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28D"/>
    <s v="1"/>
    <s v="011412011"/>
    <s v="011412011DP-2635A-PS2-CPT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9"/>
    <s v="Hi.Mix"/>
    <s v="CPT"/>
    <s v="B"/>
    <s v="C2-032D"/>
    <s v="1"/>
    <s v="030333012"/>
    <s v="030333012DP-2635A-PS2-CPT-ROW"/>
    <s v="D202"/>
    <s v="Change Model"/>
    <s v="Change Model"/>
    <s v="Non"/>
    <m/>
    <m/>
    <d v="1900-01-23T00:00:00"/>
    <n v="0.67"/>
    <n v="23"/>
    <m/>
    <n v="15.41"/>
    <x v="1"/>
    <s v="ME"/>
    <m/>
    <m/>
    <m/>
    <m/>
    <m/>
    <m/>
  </r>
  <r>
    <x v="209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09"/>
    <s v="Hi.Mix"/>
    <s v="CPT"/>
    <s v="B"/>
    <s v="C2-202D"/>
    <s v="1"/>
    <n v="204700001"/>
    <s v="204700001PK-2634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9"/>
    <s v="EEC"/>
    <s v="CPT"/>
    <s v="A"/>
    <s v="C2-075N"/>
    <s v="2"/>
    <n v="130868003"/>
    <s v="W33_2026_130868003_006_PMC17"/>
    <s v="D301"/>
    <s v="The laser engraving machine is broken."/>
    <s v="Equipment"/>
    <s v="Yes"/>
    <d v="1899-12-30T06:00:00"/>
    <d v="1899-12-30T06:30:00"/>
    <d v="1899-12-30T00:30:00"/>
    <n v="0.5"/>
    <n v="6"/>
    <m/>
    <n v="3"/>
    <x v="5"/>
    <s v="ME"/>
    <m/>
    <m/>
    <m/>
    <m/>
    <m/>
    <n v="2026080169"/>
  </r>
  <r>
    <x v="209"/>
    <s v="EEC"/>
    <s v="CPT"/>
    <s v="A"/>
    <s v="C2-077D"/>
    <s v="1"/>
    <n v="130868002"/>
    <s v="W36_2026_130868002_049-PMC17"/>
    <s v="D301"/>
    <s v="The battery balancer is broken."/>
    <s v="Equipment"/>
    <s v="Yes"/>
    <d v="1899-12-30T08:20:00"/>
    <d v="1899-12-30T08:35:00"/>
    <d v="1899-12-30T00:15:00"/>
    <n v="1.08"/>
    <n v="6"/>
    <m/>
    <n v="6.48"/>
    <x v="5"/>
    <s v="ME"/>
    <m/>
    <m/>
    <m/>
    <m/>
    <m/>
    <n v="2026080170"/>
  </r>
  <r>
    <x v="209"/>
    <s v="EEC"/>
    <s v="CPT"/>
    <s v="A"/>
    <s v="C2-115D"/>
    <s v="1"/>
    <n v="130868013"/>
    <s v="W32_2026_130868013_021-PMC17"/>
    <s v="D301"/>
    <s v="The spot welder is broken."/>
    <s v="Equipment"/>
    <s v="Yes"/>
    <d v="1899-12-30T09:40:00"/>
    <d v="1899-12-30T10:40:00"/>
    <d v="1899-12-30T01:00:00"/>
    <n v="1"/>
    <n v="7"/>
    <m/>
    <n v="7"/>
    <x v="5"/>
    <s v="ME"/>
    <m/>
    <m/>
    <m/>
    <m/>
    <m/>
    <n v="2026080171"/>
  </r>
  <r>
    <x v="209"/>
    <s v="EEC"/>
    <s v="CPT"/>
    <s v="A"/>
    <s v="C2-116D"/>
    <s v="1"/>
    <n v="130597291"/>
    <s v="W32_2026_130597291_035-PMC17"/>
    <s v="D301"/>
    <s v="The screw driving machine is broken"/>
    <s v="Equipment"/>
    <s v="Yes"/>
    <d v="1899-12-30T14:50:00"/>
    <d v="1899-12-30T15:00:00"/>
    <d v="1899-12-30T00:10:00"/>
    <n v="0.16"/>
    <n v="8"/>
    <m/>
    <n v="1.28"/>
    <x v="5"/>
    <s v="ME"/>
    <m/>
    <m/>
    <m/>
    <m/>
    <m/>
    <n v="2026080172"/>
  </r>
  <r>
    <x v="209"/>
    <s v="EEC"/>
    <s v="OP"/>
    <s v="A"/>
    <s v="C2-081D"/>
    <s v="1"/>
    <n v="130597184"/>
    <s v="W33_2026_130597184_217-PMC14"/>
    <s v="D301"/>
    <s v="The spot welder and battery balancer are broken."/>
    <s v="Equipment"/>
    <s v="Yes"/>
    <d v="1899-12-30T10:30:00"/>
    <d v="1899-12-30T11:05:00"/>
    <d v="1899-12-30T00:35:00"/>
    <n v="0.52"/>
    <n v="13"/>
    <m/>
    <n v="6.76"/>
    <x v="5"/>
    <s v="ME"/>
    <m/>
    <m/>
    <m/>
    <m/>
    <m/>
    <n v="2026080173"/>
  </r>
  <r>
    <x v="209"/>
    <s v="EEC"/>
    <s v="OP"/>
    <s v="A"/>
    <s v="C2-098N"/>
    <s v="2"/>
    <s v="130518004DG9"/>
    <s v="W33_2026_130518004DG9_015v1-PMC14"/>
    <s v="D301"/>
    <s v="Test machine number 2 has frozen."/>
    <s v="Equipment"/>
    <s v="Yes"/>
    <d v="1899-12-30T20:40:00"/>
    <d v="1899-12-30T22:00:00"/>
    <d v="1899-12-30T01:20:00"/>
    <n v="1.33"/>
    <n v="13"/>
    <m/>
    <n v="17.29"/>
    <x v="5"/>
    <s v="ME"/>
    <m/>
    <m/>
    <m/>
    <m/>
    <m/>
    <n v="2026080174"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  <r>
    <x v="210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2" firstHeaderRow="1" firstDataRow="1" firstDataCol="1" rowPageCount="1" colPageCount="1"/>
  <pivotFields count="16">
    <pivotField axis="axisPage" showAll="0">
      <items count="196">
        <item x="194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76">
        <item x="28"/>
        <item x="42"/>
        <item x="19"/>
        <item x="51"/>
        <item x="22"/>
        <item x="11"/>
        <item x="23"/>
        <item x="64"/>
        <item x="35"/>
        <item x="41"/>
        <item x="5"/>
        <item x="40"/>
        <item x="55"/>
        <item x="10"/>
        <item x="70"/>
        <item x="67"/>
        <item m="1" x="72"/>
        <item x="69"/>
        <item x="4"/>
        <item x="6"/>
        <item x="36"/>
        <item x="49"/>
        <item x="63"/>
        <item x="14"/>
        <item x="34"/>
        <item x="38"/>
        <item x="58"/>
        <item x="59"/>
        <item x="37"/>
        <item x="7"/>
        <item x="68"/>
        <item x="20"/>
        <item x="54"/>
        <item m="1" x="74"/>
        <item x="8"/>
        <item x="18"/>
        <item x="21"/>
        <item x="3"/>
        <item x="25"/>
        <item x="30"/>
        <item x="57"/>
        <item x="13"/>
        <item x="60"/>
        <item x="66"/>
        <item x="61"/>
        <item x="53"/>
        <item x="15"/>
        <item x="26"/>
        <item x="56"/>
        <item x="1"/>
        <item x="17"/>
        <item x="2"/>
        <item x="29"/>
        <item x="46"/>
        <item x="33"/>
        <item x="62"/>
        <item x="48"/>
        <item x="24"/>
        <item x="43"/>
        <item x="47"/>
        <item x="32"/>
        <item x="52"/>
        <item x="0"/>
        <item x="50"/>
        <item x="65"/>
        <item x="31"/>
        <item x="44"/>
        <item x="45"/>
        <item x="27"/>
        <item x="39"/>
        <item x="12"/>
        <item x="16"/>
        <item x="9"/>
        <item m="1" x="73"/>
        <item x="7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 v="15"/>
    </i>
    <i>
      <x v="23"/>
    </i>
    <i>
      <x v="31"/>
    </i>
    <i>
      <x v="34"/>
    </i>
    <i>
      <x v="62"/>
    </i>
    <i t="grand">
      <x/>
    </i>
  </rowItems>
  <colItems count="1">
    <i/>
  </colItems>
  <pageFields count="1">
    <pageField fld="0" item="194" hier="-1"/>
  </pageFields>
  <dataFields count="1">
    <dataField name="Total hrs" fld="8" baseField="9" baseItem="0"/>
  </dataFields>
  <formats count="1">
    <format dxfId="8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226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24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0">
        <item x="13"/>
        <item x="22"/>
        <item x="6"/>
        <item x="5"/>
        <item x="20"/>
        <item x="27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8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2"/>
    </i>
    <i>
      <x v="3"/>
    </i>
    <i>
      <x v="5"/>
    </i>
    <i>
      <x v="7"/>
    </i>
    <i>
      <x v="8"/>
    </i>
    <i>
      <x v="13"/>
    </i>
    <i>
      <x v="25"/>
    </i>
    <i>
      <x v="27"/>
    </i>
    <i t="grand">
      <x/>
    </i>
  </rowItems>
  <colItems count="1">
    <i/>
  </colItems>
  <pageFields count="1">
    <pageField fld="0" item="224" hier="-1"/>
  </pageFields>
  <dataFields count="1">
    <dataField name="Total hrs" fld="11" baseField="0" baseItem="0" numFmtId="49"/>
  </dataFields>
  <formats count="3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0" count="1">
            <x v="4"/>
          </reference>
        </references>
      </pivotArea>
    </format>
    <format dxfId="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2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10"/>
        <item x="202"/>
        <item x="203"/>
        <item x="204"/>
        <item x="205"/>
        <item x="206"/>
        <item x="207"/>
        <item x="208"/>
        <item x="20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3"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/>
    </i>
    <i>
      <x v="7"/>
    </i>
    <i t="grand">
      <x/>
    </i>
  </rowItems>
  <colItems count="1">
    <i/>
  </colItems>
  <pageFields count="1">
    <pageField fld="0" item="210" hier="-1"/>
  </pageFields>
  <dataFields count="1">
    <dataField name="Total hrs" fld="18" baseField="0" baseItem="0"/>
  </dataFields>
  <formats count="1">
    <format dxfId="1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F12" sqref="F12:F13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46253</v>
      </c>
      <c r="E4" s="52" t="s">
        <v>1</v>
      </c>
      <c r="F4" s="53">
        <v>46253</v>
      </c>
      <c r="I4" s="52" t="s">
        <v>1</v>
      </c>
      <c r="J4" s="53">
        <v>46253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 s="126">
        <v>79.929999999999993</v>
      </c>
      <c r="E7" s="2" t="s">
        <v>7850</v>
      </c>
      <c r="F7">
        <v>228</v>
      </c>
      <c r="I7" t="s">
        <v>443</v>
      </c>
      <c r="J7" s="97">
        <v>504</v>
      </c>
    </row>
    <row r="8" spans="1:10" x14ac:dyDescent="0.35">
      <c r="A8" t="s">
        <v>52</v>
      </c>
      <c r="B8" s="126">
        <v>41.81</v>
      </c>
      <c r="E8" s="2" t="s">
        <v>93</v>
      </c>
      <c r="F8">
        <v>268</v>
      </c>
      <c r="I8" t="s">
        <v>442</v>
      </c>
      <c r="J8" s="97">
        <v>104</v>
      </c>
    </row>
    <row r="9" spans="1:10" x14ac:dyDescent="0.35">
      <c r="A9" t="s">
        <v>231</v>
      </c>
      <c r="B9" s="126">
        <v>121.74</v>
      </c>
      <c r="E9" s="2" t="s">
        <v>1812</v>
      </c>
      <c r="F9">
        <v>67.5</v>
      </c>
      <c r="I9" t="s">
        <v>488</v>
      </c>
      <c r="J9" s="97">
        <v>45.5</v>
      </c>
    </row>
    <row r="10" spans="1:10" x14ac:dyDescent="0.35">
      <c r="E10" s="2" t="s">
        <v>61</v>
      </c>
      <c r="F10">
        <v>27</v>
      </c>
      <c r="I10" t="s">
        <v>435</v>
      </c>
      <c r="J10" s="97">
        <v>8</v>
      </c>
    </row>
    <row r="11" spans="1:10" x14ac:dyDescent="0.35">
      <c r="E11" s="2" t="s">
        <v>30</v>
      </c>
      <c r="F11">
        <v>476.5</v>
      </c>
      <c r="I11" t="s">
        <v>52</v>
      </c>
      <c r="J11" s="97">
        <v>62.75</v>
      </c>
    </row>
    <row r="12" spans="1:10" x14ac:dyDescent="0.35">
      <c r="E12" s="2" t="s">
        <v>231</v>
      </c>
      <c r="F12">
        <v>1067</v>
      </c>
      <c r="I12" t="s">
        <v>455</v>
      </c>
      <c r="J12" s="97">
        <v>146.5</v>
      </c>
    </row>
    <row r="13" spans="1:10" x14ac:dyDescent="0.35">
      <c r="I13" t="s">
        <v>456</v>
      </c>
      <c r="J13" s="97">
        <v>16</v>
      </c>
    </row>
    <row r="14" spans="1:10" x14ac:dyDescent="0.35">
      <c r="I14" t="s">
        <v>47</v>
      </c>
      <c r="J14" s="97">
        <v>57</v>
      </c>
    </row>
    <row r="15" spans="1:10" x14ac:dyDescent="0.35">
      <c r="I15" t="s">
        <v>231</v>
      </c>
      <c r="J15" s="97">
        <v>943.75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7"/>
  <sheetViews>
    <sheetView showGridLines="0" zoomScale="55" zoomScaleNormal="55" workbookViewId="0">
      <pane xSplit="8" ySplit="2" topLeftCell="I4639" activePane="bottomRight" state="frozen"/>
      <selection activeCell="I102" sqref="I102"/>
      <selection pane="topRight" activeCell="I102" sqref="I102"/>
      <selection pane="bottomLeft" activeCell="I102" sqref="I102"/>
      <selection pane="bottomRight" activeCell="Y4655" sqref="Y4655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45883.003666666715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2520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22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5569</v>
      </c>
      <c r="U15" s="63"/>
      <c r="V15" s="63"/>
      <c r="W15" s="63">
        <v>281335016</v>
      </c>
      <c r="X15" s="63" t="s">
        <v>411</v>
      </c>
      <c r="Y15" s="63" t="s">
        <v>7519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22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22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2520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2520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2520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22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22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22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4587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7520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2520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7521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2520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2520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2520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2520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22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22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2520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2520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2520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22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22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2520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22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7522</v>
      </c>
      <c r="K280" s="64" t="s">
        <v>22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5825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22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7523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2520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22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2520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22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22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22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7524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22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2520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22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4588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22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22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22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22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3293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22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2520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2520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22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1442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1443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1444</v>
      </c>
      <c r="H552" s="63" t="s">
        <v>1445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1446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1447</v>
      </c>
      <c r="H554" s="63" t="s">
        <v>1448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1449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1450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1451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1446</v>
      </c>
      <c r="I558" s="64" t="s">
        <v>491</v>
      </c>
      <c r="J558" s="63" t="s">
        <v>1452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2520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1453</v>
      </c>
      <c r="H559" s="63" t="s">
        <v>1454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1455</v>
      </c>
      <c r="H561" s="63" t="s">
        <v>1456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1457</v>
      </c>
      <c r="H562" s="63" t="s">
        <v>1458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1459</v>
      </c>
      <c r="H563" s="63" t="s">
        <v>1460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1461</v>
      </c>
      <c r="H564" s="63" t="s">
        <v>1462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1441</v>
      </c>
      <c r="F565" s="64">
        <v>2</v>
      </c>
      <c r="G565" s="72" t="s">
        <v>1463</v>
      </c>
      <c r="H565" s="63" t="s">
        <v>1464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1465</v>
      </c>
      <c r="H566" s="63" t="s">
        <v>1466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1467</v>
      </c>
      <c r="H567" s="63" t="s">
        <v>1468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1469</v>
      </c>
      <c r="H568" s="63" t="s">
        <v>1470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1471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1472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1473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1474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1475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1476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1477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1478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1479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1480</v>
      </c>
      <c r="I578" s="64" t="s">
        <v>480</v>
      </c>
      <c r="J578" s="63" t="s">
        <v>1481</v>
      </c>
      <c r="K578" s="64" t="s">
        <v>22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1488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1480</v>
      </c>
      <c r="I579" s="64" t="s">
        <v>490</v>
      </c>
      <c r="J579" s="63" t="s">
        <v>1482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1483</v>
      </c>
      <c r="I581" s="64" t="s">
        <v>490</v>
      </c>
      <c r="J581" s="63" t="s">
        <v>1484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1457</v>
      </c>
      <c r="H582" s="63" t="s">
        <v>1485</v>
      </c>
      <c r="I582" s="64" t="s">
        <v>490</v>
      </c>
      <c r="J582" s="63" t="s">
        <v>1486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1465</v>
      </c>
      <c r="H583" s="63" t="s">
        <v>1466</v>
      </c>
      <c r="I583" s="64" t="s">
        <v>490</v>
      </c>
      <c r="J583" s="63" t="s">
        <v>1487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1493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1494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1495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1496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1497</v>
      </c>
      <c r="H589" s="63" t="s">
        <v>1498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1499</v>
      </c>
      <c r="H590" s="63" t="s">
        <v>1500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1501</v>
      </c>
      <c r="H591" s="63" t="s">
        <v>1502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1503</v>
      </c>
      <c r="H592" s="63" t="s">
        <v>1504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1505</v>
      </c>
      <c r="H593" s="63" t="s">
        <v>1506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1492</v>
      </c>
      <c r="F594" s="64">
        <v>1</v>
      </c>
      <c r="G594" s="72" t="s">
        <v>1162</v>
      </c>
      <c r="H594" s="63" t="s">
        <v>1507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1508</v>
      </c>
      <c r="H595" s="63" t="s">
        <v>1509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1510</v>
      </c>
      <c r="H596" s="63" t="s">
        <v>1511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1512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1513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1514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1515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1516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1517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1518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1519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1520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1521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1522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1523</v>
      </c>
      <c r="I608" s="64" t="s">
        <v>490</v>
      </c>
      <c r="J608" s="63" t="s">
        <v>1524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1494</v>
      </c>
      <c r="I609" s="64" t="s">
        <v>490</v>
      </c>
      <c r="J609" s="63" t="s">
        <v>1526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1453</v>
      </c>
      <c r="H610" s="63" t="s">
        <v>1454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1527</v>
      </c>
      <c r="H611" s="63" t="s">
        <v>1528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1529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1530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1553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1554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1555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1556</v>
      </c>
      <c r="H618" s="63" t="s">
        <v>1557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1424</v>
      </c>
      <c r="F620" s="64">
        <v>2</v>
      </c>
      <c r="G620" s="72" t="s">
        <v>1558</v>
      </c>
      <c r="H620" s="63" t="s">
        <v>1559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1560</v>
      </c>
      <c r="H621" s="63" t="s">
        <v>1561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1562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1563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1510</v>
      </c>
      <c r="H624" s="63" t="s">
        <v>1511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1531</v>
      </c>
      <c r="F625" s="64">
        <v>2</v>
      </c>
      <c r="G625" s="72" t="s">
        <v>1564</v>
      </c>
      <c r="H625" s="63" t="s">
        <v>1565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1566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1567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1568</v>
      </c>
      <c r="I628" s="64" t="s">
        <v>491</v>
      </c>
      <c r="J628" s="63" t="s">
        <v>1569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2520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1570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1570</v>
      </c>
      <c r="I630" s="64" t="s">
        <v>490</v>
      </c>
      <c r="J630" s="63" t="s">
        <v>1571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1572</v>
      </c>
      <c r="H631" s="63" t="s">
        <v>1573</v>
      </c>
      <c r="I631" s="64" t="s">
        <v>490</v>
      </c>
      <c r="J631" s="63" t="s">
        <v>1574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1575</v>
      </c>
      <c r="H632" s="63" t="s">
        <v>1576</v>
      </c>
      <c r="I632" s="64" t="s">
        <v>487</v>
      </c>
      <c r="J632" s="63" t="s">
        <v>1577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1578</v>
      </c>
      <c r="I633" s="64" t="s">
        <v>487</v>
      </c>
      <c r="J633" s="63" t="s">
        <v>1579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1580</v>
      </c>
      <c r="I634" s="64" t="s">
        <v>487</v>
      </c>
      <c r="J634" s="63" t="s">
        <v>1579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1581</v>
      </c>
      <c r="I635" s="64" t="s">
        <v>487</v>
      </c>
      <c r="J635" s="63" t="s">
        <v>1579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1582</v>
      </c>
      <c r="I636" s="64" t="s">
        <v>487</v>
      </c>
      <c r="J636" s="63" t="s">
        <v>1579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1583</v>
      </c>
      <c r="I637" s="64" t="s">
        <v>487</v>
      </c>
      <c r="J637" s="63" t="s">
        <v>1579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1584</v>
      </c>
      <c r="I638" s="64" t="s">
        <v>487</v>
      </c>
      <c r="J638" s="63" t="s">
        <v>1579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1585</v>
      </c>
      <c r="I639" s="64" t="s">
        <v>487</v>
      </c>
      <c r="J639" s="63" t="s">
        <v>1579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1586</v>
      </c>
      <c r="I640" s="64" t="s">
        <v>487</v>
      </c>
      <c r="J640" s="63" t="s">
        <v>1579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1570</v>
      </c>
      <c r="I641" s="64" t="s">
        <v>487</v>
      </c>
      <c r="J641" s="63" t="s">
        <v>1579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1587</v>
      </c>
      <c r="I642" s="64" t="s">
        <v>487</v>
      </c>
      <c r="J642" s="63" t="s">
        <v>1579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1588</v>
      </c>
      <c r="I643" s="64" t="s">
        <v>487</v>
      </c>
      <c r="J643" s="63" t="s">
        <v>1579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1589</v>
      </c>
      <c r="H644" s="63" t="s">
        <v>1590</v>
      </c>
      <c r="I644" s="64" t="s">
        <v>487</v>
      </c>
      <c r="J644" s="63" t="s">
        <v>1579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1591</v>
      </c>
      <c r="I645" s="64" t="s">
        <v>487</v>
      </c>
      <c r="J645" s="63" t="s">
        <v>1579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1592</v>
      </c>
      <c r="I646" s="64" t="s">
        <v>487</v>
      </c>
      <c r="J646" s="63" t="s">
        <v>1579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1572</v>
      </c>
      <c r="H647" s="63" t="s">
        <v>1573</v>
      </c>
      <c r="I647" s="64" t="s">
        <v>487</v>
      </c>
      <c r="J647" s="63" t="s">
        <v>1579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1494</v>
      </c>
      <c r="I648" s="64" t="s">
        <v>487</v>
      </c>
      <c r="J648" s="63" t="s">
        <v>1579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1555</v>
      </c>
      <c r="I649" s="64" t="s">
        <v>487</v>
      </c>
      <c r="J649" s="63" t="s">
        <v>1579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1593</v>
      </c>
      <c r="I650" s="64" t="s">
        <v>487</v>
      </c>
      <c r="J650" s="63" t="s">
        <v>1579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1594</v>
      </c>
      <c r="I651" s="64" t="s">
        <v>487</v>
      </c>
      <c r="J651" s="63" t="s">
        <v>1579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1595</v>
      </c>
      <c r="H652" s="63" t="s">
        <v>1596</v>
      </c>
      <c r="I652" s="64" t="s">
        <v>487</v>
      </c>
      <c r="J652" s="63" t="s">
        <v>1579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1532</v>
      </c>
      <c r="F653" s="64">
        <v>1</v>
      </c>
      <c r="G653" s="72" t="s">
        <v>1597</v>
      </c>
      <c r="H653" s="63" t="s">
        <v>1598</v>
      </c>
      <c r="I653" s="64" t="s">
        <v>487</v>
      </c>
      <c r="J653" s="63" t="s">
        <v>1579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1597</v>
      </c>
      <c r="H654" s="63" t="s">
        <v>1598</v>
      </c>
      <c r="I654" s="64" t="s">
        <v>487</v>
      </c>
      <c r="J654" s="63" t="s">
        <v>1579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1597</v>
      </c>
      <c r="H655" s="63" t="s">
        <v>1599</v>
      </c>
      <c r="I655" s="64" t="s">
        <v>487</v>
      </c>
      <c r="J655" s="63" t="s">
        <v>1579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1533</v>
      </c>
      <c r="F656" s="64">
        <v>1</v>
      </c>
      <c r="G656" s="72" t="s">
        <v>1597</v>
      </c>
      <c r="H656" s="63" t="s">
        <v>1600</v>
      </c>
      <c r="I656" s="64" t="s">
        <v>487</v>
      </c>
      <c r="J656" s="63" t="s">
        <v>1579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1534</v>
      </c>
      <c r="F657" s="64">
        <v>1</v>
      </c>
      <c r="G657" s="72" t="s">
        <v>1597</v>
      </c>
      <c r="H657" s="63" t="s">
        <v>1601</v>
      </c>
      <c r="I657" s="64" t="s">
        <v>487</v>
      </c>
      <c r="J657" s="63" t="s">
        <v>1579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1602</v>
      </c>
      <c r="H658" s="63" t="s">
        <v>1603</v>
      </c>
      <c r="I658" s="64" t="s">
        <v>487</v>
      </c>
      <c r="J658" s="63" t="s">
        <v>1579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1602</v>
      </c>
      <c r="H659" s="63" t="s">
        <v>1604</v>
      </c>
      <c r="I659" s="64" t="s">
        <v>487</v>
      </c>
      <c r="J659" s="63" t="s">
        <v>1579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1605</v>
      </c>
      <c r="H660" s="63" t="s">
        <v>1606</v>
      </c>
      <c r="I660" s="64" t="s">
        <v>487</v>
      </c>
      <c r="J660" s="63" t="s">
        <v>1579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1535</v>
      </c>
      <c r="F661" s="64">
        <v>1</v>
      </c>
      <c r="G661" s="72" t="s">
        <v>1055</v>
      </c>
      <c r="H661" s="63" t="s">
        <v>1607</v>
      </c>
      <c r="I661" s="64" t="s">
        <v>487</v>
      </c>
      <c r="J661" s="63" t="s">
        <v>1579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1505</v>
      </c>
      <c r="H662" s="63" t="s">
        <v>1506</v>
      </c>
      <c r="I662" s="64" t="s">
        <v>487</v>
      </c>
      <c r="J662" s="63" t="s">
        <v>1579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1536</v>
      </c>
      <c r="F663" s="64">
        <v>1</v>
      </c>
      <c r="G663" s="72" t="s">
        <v>1608</v>
      </c>
      <c r="H663" s="63" t="s">
        <v>1609</v>
      </c>
      <c r="I663" s="64" t="s">
        <v>487</v>
      </c>
      <c r="J663" s="63" t="s">
        <v>1579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1537</v>
      </c>
      <c r="F664" s="64">
        <v>1</v>
      </c>
      <c r="G664" s="72" t="s">
        <v>1610</v>
      </c>
      <c r="H664" s="63" t="s">
        <v>1611</v>
      </c>
      <c r="I664" s="64" t="s">
        <v>487</v>
      </c>
      <c r="J664" s="63" t="s">
        <v>1579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1612</v>
      </c>
      <c r="H665" s="63" t="s">
        <v>1613</v>
      </c>
      <c r="I665" s="64" t="s">
        <v>487</v>
      </c>
      <c r="J665" s="63" t="s">
        <v>1579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1508</v>
      </c>
      <c r="H666" s="63" t="s">
        <v>1509</v>
      </c>
      <c r="I666" s="64" t="s">
        <v>487</v>
      </c>
      <c r="J666" s="63" t="s">
        <v>1579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1510</v>
      </c>
      <c r="H667" s="63" t="s">
        <v>1511</v>
      </c>
      <c r="I667" s="64" t="s">
        <v>487</v>
      </c>
      <c r="J667" s="63" t="s">
        <v>1579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1614</v>
      </c>
      <c r="H668" s="63" t="s">
        <v>1615</v>
      </c>
      <c r="I668" s="64" t="s">
        <v>487</v>
      </c>
      <c r="J668" s="63" t="s">
        <v>1579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1538</v>
      </c>
      <c r="F669" s="64">
        <v>1</v>
      </c>
      <c r="G669" s="72" t="s">
        <v>329</v>
      </c>
      <c r="H669" s="63" t="s">
        <v>1616</v>
      </c>
      <c r="I669" s="64" t="s">
        <v>487</v>
      </c>
      <c r="J669" s="63" t="s">
        <v>1579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1579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1617</v>
      </c>
      <c r="I671" s="64" t="s">
        <v>487</v>
      </c>
      <c r="J671" s="63" t="s">
        <v>1579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1539</v>
      </c>
      <c r="F672" s="64">
        <v>1</v>
      </c>
      <c r="G672" s="72">
        <v>130597339</v>
      </c>
      <c r="H672" s="63" t="s">
        <v>1618</v>
      </c>
      <c r="I672" s="64" t="s">
        <v>487</v>
      </c>
      <c r="J672" s="63" t="s">
        <v>1579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1619</v>
      </c>
      <c r="I673" s="64" t="s">
        <v>487</v>
      </c>
      <c r="J673" s="63" t="s">
        <v>1579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1540</v>
      </c>
      <c r="F674" s="64">
        <v>1</v>
      </c>
      <c r="G674" s="72">
        <v>130606092</v>
      </c>
      <c r="H674" s="63" t="s">
        <v>1620</v>
      </c>
      <c r="I674" s="64" t="s">
        <v>487</v>
      </c>
      <c r="J674" s="63" t="s">
        <v>1579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1541</v>
      </c>
      <c r="F675" s="64">
        <v>1</v>
      </c>
      <c r="G675" s="72">
        <v>159196032</v>
      </c>
      <c r="H675" s="63" t="s">
        <v>1621</v>
      </c>
      <c r="I675" s="64" t="s">
        <v>487</v>
      </c>
      <c r="J675" s="63" t="s">
        <v>1579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1622</v>
      </c>
      <c r="I676" s="64" t="s">
        <v>487</v>
      </c>
      <c r="J676" s="63" t="s">
        <v>1579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1623</v>
      </c>
      <c r="I677" s="64" t="s">
        <v>487</v>
      </c>
      <c r="J677" s="63" t="s">
        <v>1579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1515</v>
      </c>
      <c r="I678" s="64" t="s">
        <v>487</v>
      </c>
      <c r="J678" s="63" t="s">
        <v>1579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1516</v>
      </c>
      <c r="I679" s="64" t="s">
        <v>487</v>
      </c>
      <c r="J679" s="63" t="s">
        <v>1579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1624</v>
      </c>
      <c r="I680" s="64" t="s">
        <v>487</v>
      </c>
      <c r="J680" s="63" t="s">
        <v>1579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1518</v>
      </c>
      <c r="I681" s="64" t="s">
        <v>487</v>
      </c>
      <c r="J681" s="63" t="s">
        <v>1579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1625</v>
      </c>
      <c r="H682" s="63" t="s">
        <v>1626</v>
      </c>
      <c r="I682" s="64" t="s">
        <v>487</v>
      </c>
      <c r="J682" s="63" t="s">
        <v>1579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1627</v>
      </c>
      <c r="H683" s="63" t="s">
        <v>1628</v>
      </c>
      <c r="I683" s="64" t="s">
        <v>487</v>
      </c>
      <c r="J683" s="63" t="s">
        <v>1579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1542</v>
      </c>
      <c r="F684" s="64">
        <v>1</v>
      </c>
      <c r="G684" s="72">
        <v>130597196</v>
      </c>
      <c r="H684" s="63" t="s">
        <v>1629</v>
      </c>
      <c r="I684" s="64" t="s">
        <v>487</v>
      </c>
      <c r="J684" s="63" t="s">
        <v>1579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1630</v>
      </c>
      <c r="I685" s="64" t="s">
        <v>487</v>
      </c>
      <c r="J685" s="63" t="s">
        <v>1579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1543</v>
      </c>
      <c r="F686" s="64">
        <v>1</v>
      </c>
      <c r="G686" s="72">
        <v>130597197</v>
      </c>
      <c r="H686" s="63" t="s">
        <v>1631</v>
      </c>
      <c r="I686" s="64" t="s">
        <v>487</v>
      </c>
      <c r="J686" s="63" t="s">
        <v>1579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1632</v>
      </c>
      <c r="I687" s="64" t="s">
        <v>487</v>
      </c>
      <c r="J687" s="63" t="s">
        <v>1579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1633</v>
      </c>
      <c r="I688" s="64" t="s">
        <v>487</v>
      </c>
      <c r="J688" s="63" t="s">
        <v>1579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1634</v>
      </c>
      <c r="I689" s="64" t="s">
        <v>487</v>
      </c>
      <c r="J689" s="63" t="s">
        <v>1579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1544</v>
      </c>
      <c r="F690" s="64">
        <v>1</v>
      </c>
      <c r="G690" s="72">
        <v>130597242</v>
      </c>
      <c r="H690" s="63" t="s">
        <v>1635</v>
      </c>
      <c r="I690" s="64" t="s">
        <v>487</v>
      </c>
      <c r="J690" s="63" t="s">
        <v>1579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1545</v>
      </c>
      <c r="F691" s="64">
        <v>1</v>
      </c>
      <c r="G691" s="72">
        <v>130597242</v>
      </c>
      <c r="H691" s="63" t="s">
        <v>1636</v>
      </c>
      <c r="I691" s="64" t="s">
        <v>487</v>
      </c>
      <c r="J691" s="63" t="s">
        <v>1579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1546</v>
      </c>
      <c r="F692" s="64">
        <v>1</v>
      </c>
      <c r="G692" s="72">
        <v>130597242</v>
      </c>
      <c r="H692" s="63" t="s">
        <v>1637</v>
      </c>
      <c r="I692" s="64" t="s">
        <v>487</v>
      </c>
      <c r="J692" s="63" t="s">
        <v>1579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1547</v>
      </c>
      <c r="F693" s="64">
        <v>1</v>
      </c>
      <c r="G693" s="72">
        <v>130597243</v>
      </c>
      <c r="H693" s="63" t="s">
        <v>1638</v>
      </c>
      <c r="I693" s="64" t="s">
        <v>487</v>
      </c>
      <c r="J693" s="63" t="s">
        <v>1579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1548</v>
      </c>
      <c r="F694" s="64">
        <v>1</v>
      </c>
      <c r="G694" s="72">
        <v>130597245</v>
      </c>
      <c r="H694" s="63" t="s">
        <v>1639</v>
      </c>
      <c r="I694" s="64" t="s">
        <v>487</v>
      </c>
      <c r="J694" s="63" t="s">
        <v>1579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1640</v>
      </c>
      <c r="I695" s="64" t="s">
        <v>487</v>
      </c>
      <c r="J695" s="63" t="s">
        <v>1579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1549</v>
      </c>
      <c r="F696" s="64">
        <v>1</v>
      </c>
      <c r="G696" s="72">
        <v>130597246</v>
      </c>
      <c r="H696" s="63" t="s">
        <v>1641</v>
      </c>
      <c r="I696" s="64" t="s">
        <v>487</v>
      </c>
      <c r="J696" s="63" t="s">
        <v>1579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1550</v>
      </c>
      <c r="F697" s="64">
        <v>1</v>
      </c>
      <c r="G697" s="72">
        <v>130597250</v>
      </c>
      <c r="H697" s="63" t="s">
        <v>1642</v>
      </c>
      <c r="I697" s="64" t="s">
        <v>487</v>
      </c>
      <c r="J697" s="63" t="s">
        <v>1579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1551</v>
      </c>
      <c r="F698" s="64">
        <v>1</v>
      </c>
      <c r="G698" s="72">
        <v>130597283</v>
      </c>
      <c r="H698" s="63" t="s">
        <v>1643</v>
      </c>
      <c r="I698" s="64" t="s">
        <v>487</v>
      </c>
      <c r="J698" s="63" t="s">
        <v>1579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1552</v>
      </c>
      <c r="F699" s="64">
        <v>1</v>
      </c>
      <c r="G699" s="72">
        <v>130597291</v>
      </c>
      <c r="H699" s="63" t="s">
        <v>1644</v>
      </c>
      <c r="I699" s="64" t="s">
        <v>487</v>
      </c>
      <c r="J699" s="63" t="s">
        <v>1579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1645</v>
      </c>
      <c r="H700" s="63" t="s">
        <v>1646</v>
      </c>
      <c r="I700" s="64" t="s">
        <v>487</v>
      </c>
      <c r="J700" s="63" t="s">
        <v>1579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1578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1651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1652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1653</v>
      </c>
      <c r="H704" s="63" t="s">
        <v>1654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1655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1656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1657</v>
      </c>
      <c r="H707" s="63" t="s">
        <v>1658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1659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1660</v>
      </c>
      <c r="H709" s="63" t="s">
        <v>1661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1662</v>
      </c>
      <c r="H710" s="63" t="s">
        <v>1663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1535</v>
      </c>
      <c r="F711" s="64">
        <v>1</v>
      </c>
      <c r="G711" s="72" t="s">
        <v>1664</v>
      </c>
      <c r="H711" s="63" t="s">
        <v>1665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1666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1667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1668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1669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1650</v>
      </c>
      <c r="F716" s="64">
        <v>2</v>
      </c>
      <c r="G716" s="72">
        <v>290061296</v>
      </c>
      <c r="H716" s="63" t="s">
        <v>1670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1671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1650</v>
      </c>
      <c r="F718" s="64">
        <v>2</v>
      </c>
      <c r="G718" s="72">
        <v>290188004</v>
      </c>
      <c r="H718" s="63" t="s">
        <v>1672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1673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1674</v>
      </c>
      <c r="I720" s="64" t="s">
        <v>490</v>
      </c>
      <c r="J720" s="63" t="s">
        <v>1675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1548</v>
      </c>
      <c r="F721" s="64">
        <v>1</v>
      </c>
      <c r="G721" s="72">
        <v>130597243</v>
      </c>
      <c r="H721" s="63" t="s">
        <v>1676</v>
      </c>
      <c r="I721" s="64" t="s">
        <v>490</v>
      </c>
      <c r="J721" s="63" t="s">
        <v>1677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1591</v>
      </c>
      <c r="I722" s="64" t="s">
        <v>482</v>
      </c>
      <c r="J722" s="63" t="s">
        <v>1678</v>
      </c>
      <c r="K722" s="64" t="s">
        <v>2580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1679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1908</v>
      </c>
      <c r="H723" s="63" t="s">
        <v>1909</v>
      </c>
      <c r="I723" s="64" t="s">
        <v>700</v>
      </c>
      <c r="J723" s="63" t="s">
        <v>7525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1910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1691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1692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1693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1689</v>
      </c>
      <c r="F727" s="64">
        <v>2</v>
      </c>
      <c r="G727" s="72" t="s">
        <v>690</v>
      </c>
      <c r="H727" s="63" t="s">
        <v>1694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1695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1690</v>
      </c>
      <c r="F729" s="64">
        <v>2</v>
      </c>
      <c r="G729" s="72" t="s">
        <v>1696</v>
      </c>
      <c r="H729" s="63" t="s">
        <v>1697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1698</v>
      </c>
      <c r="H730" s="63" t="s">
        <v>1699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1689</v>
      </c>
      <c r="F731" s="64">
        <v>2</v>
      </c>
      <c r="G731" s="72" t="s">
        <v>1220</v>
      </c>
      <c r="H731" s="63" t="s">
        <v>1700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1701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1702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1703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1704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1705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1706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1707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1708</v>
      </c>
      <c r="I739" s="64" t="s">
        <v>490</v>
      </c>
      <c r="J739" s="63" t="s">
        <v>1571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1709</v>
      </c>
      <c r="I740" s="64" t="s">
        <v>490</v>
      </c>
      <c r="J740" s="63" t="s">
        <v>1710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1711</v>
      </c>
      <c r="I741" s="64" t="s">
        <v>490</v>
      </c>
      <c r="J741" s="63" t="s">
        <v>1712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1535</v>
      </c>
      <c r="F742" s="64">
        <v>1</v>
      </c>
      <c r="G742" s="72" t="s">
        <v>1713</v>
      </c>
      <c r="H742" s="63" t="s">
        <v>1714</v>
      </c>
      <c r="I742" s="64" t="s">
        <v>480</v>
      </c>
      <c r="J742" s="63" t="s">
        <v>1715</v>
      </c>
      <c r="K742" s="64" t="s">
        <v>22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1719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1721</v>
      </c>
      <c r="H743" s="63" t="s">
        <v>1722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1660</v>
      </c>
      <c r="H744" s="63" t="s">
        <v>1661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1723</v>
      </c>
      <c r="H745" s="63" t="s">
        <v>1724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1725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1726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1727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1728</v>
      </c>
      <c r="H749" s="63" t="s">
        <v>1729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1730</v>
      </c>
      <c r="H750" s="63" t="s">
        <v>1731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1732</v>
      </c>
      <c r="H751" s="63" t="s">
        <v>1733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1734</v>
      </c>
      <c r="H752" s="63" t="s">
        <v>1735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1690</v>
      </c>
      <c r="F753" s="64">
        <v>2</v>
      </c>
      <c r="G753" s="72" t="s">
        <v>827</v>
      </c>
      <c r="H753" s="63" t="s">
        <v>1736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1720</v>
      </c>
      <c r="F754" s="64">
        <v>2</v>
      </c>
      <c r="G754" s="72" t="s">
        <v>1737</v>
      </c>
      <c r="H754" s="63" t="s">
        <v>1738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1739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1740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1741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1742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1743</v>
      </c>
      <c r="I759" s="64" t="s">
        <v>491</v>
      </c>
      <c r="J759" s="63" t="s">
        <v>1744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2520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1723</v>
      </c>
      <c r="H760" s="63" t="s">
        <v>1724</v>
      </c>
      <c r="I760" s="64" t="s">
        <v>485</v>
      </c>
      <c r="J760" s="63" t="s">
        <v>1745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1746</v>
      </c>
      <c r="I761" s="64" t="s">
        <v>480</v>
      </c>
      <c r="J761" s="63" t="s">
        <v>1747</v>
      </c>
      <c r="K761" s="64" t="s">
        <v>22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1764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1748</v>
      </c>
      <c r="I762" s="64" t="s">
        <v>480</v>
      </c>
      <c r="J762" s="63" t="s">
        <v>1747</v>
      </c>
      <c r="K762" s="64" t="s">
        <v>22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1488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1749</v>
      </c>
      <c r="I763" s="64" t="s">
        <v>480</v>
      </c>
      <c r="J763" s="63" t="s">
        <v>1747</v>
      </c>
      <c r="K763" s="64" t="s">
        <v>22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1488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1750</v>
      </c>
      <c r="I764" s="64" t="s">
        <v>480</v>
      </c>
      <c r="J764" s="63" t="s">
        <v>1747</v>
      </c>
      <c r="K764" s="64" t="s">
        <v>22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1488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1774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1775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1776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1721</v>
      </c>
      <c r="H768" s="63" t="s">
        <v>1722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1777</v>
      </c>
      <c r="H769" s="63" t="s">
        <v>1778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1779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1572</v>
      </c>
      <c r="H771" s="63" t="s">
        <v>1780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1781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1782</v>
      </c>
      <c r="H773" s="63" t="s">
        <v>1783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1535</v>
      </c>
      <c r="F774" s="64">
        <v>1</v>
      </c>
      <c r="G774" s="72" t="s">
        <v>916</v>
      </c>
      <c r="H774" s="63" t="s">
        <v>1784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1772</v>
      </c>
      <c r="F775" s="64">
        <v>2</v>
      </c>
      <c r="G775" s="72" t="s">
        <v>1785</v>
      </c>
      <c r="H775" s="63" t="s">
        <v>1786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1787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1788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1739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1789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1790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1535</v>
      </c>
      <c r="F781" s="64">
        <v>1</v>
      </c>
      <c r="G781" s="72" t="s">
        <v>1791</v>
      </c>
      <c r="H781" s="63" t="s">
        <v>1792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1539</v>
      </c>
      <c r="F782" s="64">
        <v>1</v>
      </c>
      <c r="G782" s="72">
        <v>130597339</v>
      </c>
      <c r="H782" s="63" t="s">
        <v>1793</v>
      </c>
      <c r="I782" s="64" t="s">
        <v>490</v>
      </c>
      <c r="J782" s="63" t="s">
        <v>1794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1773</v>
      </c>
      <c r="F783" s="64">
        <v>2</v>
      </c>
      <c r="G783" s="72">
        <v>130597283</v>
      </c>
      <c r="H783" s="63" t="s">
        <v>1795</v>
      </c>
      <c r="I783" s="64" t="s">
        <v>490</v>
      </c>
      <c r="J783" s="63" t="s">
        <v>1796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1572</v>
      </c>
      <c r="H784" s="63" t="s">
        <v>1780</v>
      </c>
      <c r="I784" s="64" t="s">
        <v>490</v>
      </c>
      <c r="J784" s="63" t="s">
        <v>1797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1782</v>
      </c>
      <c r="H785" s="63" t="s">
        <v>1783</v>
      </c>
      <c r="I785" s="64" t="s">
        <v>490</v>
      </c>
      <c r="J785" s="63" t="s">
        <v>1798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1799</v>
      </c>
      <c r="H786" s="63" t="s">
        <v>1800</v>
      </c>
      <c r="I786" s="64" t="s">
        <v>490</v>
      </c>
      <c r="J786" s="63" t="s">
        <v>1801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1799</v>
      </c>
      <c r="H787" s="63" t="s">
        <v>1800</v>
      </c>
      <c r="I787" s="64" t="s">
        <v>490</v>
      </c>
      <c r="J787" s="63" t="s">
        <v>1801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1814</v>
      </c>
      <c r="H788" s="63" t="s">
        <v>1815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1816</v>
      </c>
      <c r="H789" s="63" t="s">
        <v>1817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1818</v>
      </c>
      <c r="H790" s="63" t="s">
        <v>1819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1820</v>
      </c>
      <c r="H791" s="63" t="s">
        <v>1821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1822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1823</v>
      </c>
      <c r="H793" s="63" t="s">
        <v>1824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1727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1825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1826</v>
      </c>
      <c r="H796" s="63" t="s">
        <v>1827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1828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1829</v>
      </c>
      <c r="H798" s="63" t="s">
        <v>1830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1831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1813</v>
      </c>
      <c r="F800" s="64">
        <v>2</v>
      </c>
      <c r="G800" s="72" t="s">
        <v>1286</v>
      </c>
      <c r="H800" s="63" t="s">
        <v>1832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1833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1834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1835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1813</v>
      </c>
      <c r="F804" s="64">
        <v>2</v>
      </c>
      <c r="G804" s="72" t="s">
        <v>1286</v>
      </c>
      <c r="H804" s="63" t="s">
        <v>1832</v>
      </c>
      <c r="I804" s="64" t="s">
        <v>490</v>
      </c>
      <c r="J804" s="63" t="s">
        <v>1836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1774</v>
      </c>
      <c r="I805" s="64" t="s">
        <v>490</v>
      </c>
      <c r="J805" s="63" t="s">
        <v>1838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1816</v>
      </c>
      <c r="H806" s="63" t="s">
        <v>1817</v>
      </c>
      <c r="I806" s="64" t="s">
        <v>482</v>
      </c>
      <c r="J806" s="63" t="s">
        <v>1839</v>
      </c>
      <c r="K806" s="64" t="s">
        <v>2580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1906</v>
      </c>
      <c r="X806" s="63" t="s">
        <v>1907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1840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1841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1842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1843</v>
      </c>
      <c r="H810" s="63" t="s">
        <v>1844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1845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1846</v>
      </c>
      <c r="H812" s="63" t="s">
        <v>1847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1848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1662</v>
      </c>
      <c r="H814" s="63" t="s">
        <v>1849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1837</v>
      </c>
      <c r="F815" s="64">
        <v>2</v>
      </c>
      <c r="G815" s="72" t="s">
        <v>1850</v>
      </c>
      <c r="H815" s="63" t="s">
        <v>1851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1837</v>
      </c>
      <c r="F816" s="64">
        <v>2</v>
      </c>
      <c r="G816" s="72" t="s">
        <v>1852</v>
      </c>
      <c r="H816" s="63" t="s">
        <v>1853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1424</v>
      </c>
      <c r="F817" s="64">
        <v>2</v>
      </c>
      <c r="G817" s="72">
        <v>159483001</v>
      </c>
      <c r="H817" s="63" t="s">
        <v>1854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1650</v>
      </c>
      <c r="F818" s="64">
        <v>2</v>
      </c>
      <c r="G818" s="72">
        <v>290188004</v>
      </c>
      <c r="H818" s="63" t="s">
        <v>1855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1650</v>
      </c>
      <c r="F819" s="64">
        <v>2</v>
      </c>
      <c r="G819" s="72">
        <v>291102002</v>
      </c>
      <c r="H819" s="63" t="s">
        <v>1856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1650</v>
      </c>
      <c r="F820" s="64">
        <v>2</v>
      </c>
      <c r="G820" s="72">
        <v>300003120</v>
      </c>
      <c r="H820" s="63" t="s">
        <v>1857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1858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1859</v>
      </c>
      <c r="I822" s="64" t="s">
        <v>485</v>
      </c>
      <c r="J822" s="63" t="s">
        <v>1860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5825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1825</v>
      </c>
      <c r="I823" s="64" t="s">
        <v>490</v>
      </c>
      <c r="J823" s="63" t="s">
        <v>1861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1698</v>
      </c>
      <c r="H824" s="63" t="s">
        <v>1862</v>
      </c>
      <c r="I824" s="64" t="s">
        <v>480</v>
      </c>
      <c r="J824" s="63" t="s">
        <v>1863</v>
      </c>
      <c r="K824" s="64" t="s">
        <v>22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1864</v>
      </c>
      <c r="W824" s="63">
        <v>686261001</v>
      </c>
      <c r="X824" s="63" t="s">
        <v>1865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1874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1859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1816</v>
      </c>
      <c r="H827" s="63" t="s">
        <v>1875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1876</v>
      </c>
      <c r="H828" s="63" t="s">
        <v>1877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1878</v>
      </c>
      <c r="H829" s="63" t="s">
        <v>1879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1880</v>
      </c>
      <c r="H830" s="63" t="s">
        <v>1881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1882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1883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1884</v>
      </c>
      <c r="H833" s="63" t="s">
        <v>1885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1886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1887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1772</v>
      </c>
      <c r="F836" s="64">
        <v>2</v>
      </c>
      <c r="G836" s="72">
        <v>109955022</v>
      </c>
      <c r="H836" s="63" t="s">
        <v>1888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1889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1538</v>
      </c>
      <c r="F838" s="64">
        <v>1</v>
      </c>
      <c r="G838" s="72">
        <v>159428004</v>
      </c>
      <c r="H838" s="63" t="s">
        <v>1890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1650</v>
      </c>
      <c r="F839" s="64">
        <v>2</v>
      </c>
      <c r="G839" s="72">
        <v>230840007</v>
      </c>
      <c r="H839" s="63" t="s">
        <v>1891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1892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1893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1895</v>
      </c>
      <c r="I842" s="64" t="s">
        <v>485</v>
      </c>
      <c r="J842" s="63" t="s">
        <v>1894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1895</v>
      </c>
      <c r="I843" s="64" t="s">
        <v>490</v>
      </c>
      <c r="J843" s="63" t="s">
        <v>1896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1897</v>
      </c>
      <c r="F844" s="64">
        <v>2</v>
      </c>
      <c r="G844" s="72">
        <v>130597244</v>
      </c>
      <c r="H844" s="63" t="s">
        <v>1898</v>
      </c>
      <c r="I844" s="64" t="s">
        <v>490</v>
      </c>
      <c r="J844" s="63" t="s">
        <v>1899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1547</v>
      </c>
      <c r="F845" s="64">
        <v>1</v>
      </c>
      <c r="G845" s="72">
        <v>130597244</v>
      </c>
      <c r="H845" s="63" t="s">
        <v>1900</v>
      </c>
      <c r="I845" s="64" t="s">
        <v>490</v>
      </c>
      <c r="J845" s="63" t="s">
        <v>1901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1904</v>
      </c>
      <c r="I846" s="64" t="s">
        <v>490</v>
      </c>
      <c r="J846" s="63" t="s">
        <v>1905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1917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1918</v>
      </c>
      <c r="H848" s="63" t="s">
        <v>1919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1920</v>
      </c>
      <c r="H849" s="63" t="s">
        <v>1921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1922</v>
      </c>
      <c r="H850" s="63" t="s">
        <v>1923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1924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1925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1882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1916</v>
      </c>
      <c r="F854" s="64">
        <v>2</v>
      </c>
      <c r="G854" s="72" t="s">
        <v>1007</v>
      </c>
      <c r="H854" s="63" t="s">
        <v>1926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1927</v>
      </c>
      <c r="H855" s="63" t="s">
        <v>1928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1929</v>
      </c>
      <c r="H856" s="63" t="s">
        <v>1930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1931</v>
      </c>
      <c r="H857" s="63" t="s">
        <v>1932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1933</v>
      </c>
      <c r="H858" s="63" t="s">
        <v>1934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1720</v>
      </c>
      <c r="F859" s="64">
        <v>2</v>
      </c>
      <c r="G859" s="72" t="s">
        <v>1935</v>
      </c>
      <c r="H859" s="63" t="s">
        <v>1936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1538</v>
      </c>
      <c r="F860" s="64">
        <v>1</v>
      </c>
      <c r="G860" s="72" t="s">
        <v>1469</v>
      </c>
      <c r="H860" s="63" t="s">
        <v>1937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1938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1541</v>
      </c>
      <c r="F862" s="64">
        <v>1</v>
      </c>
      <c r="G862" s="72">
        <v>159438007</v>
      </c>
      <c r="H862" s="63" t="s">
        <v>1939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1920</v>
      </c>
      <c r="H863" s="63" t="s">
        <v>1940</v>
      </c>
      <c r="I863" s="64" t="s">
        <v>491</v>
      </c>
      <c r="J863" s="63" t="s">
        <v>1941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2520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1920</v>
      </c>
      <c r="H864" s="63" t="s">
        <v>1940</v>
      </c>
      <c r="I864" s="64" t="s">
        <v>491</v>
      </c>
      <c r="J864" s="63" t="s">
        <v>1941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2520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1942</v>
      </c>
      <c r="I865" s="64" t="s">
        <v>485</v>
      </c>
      <c r="J865" s="63" t="s">
        <v>1943</v>
      </c>
      <c r="K865" s="64" t="s">
        <v>22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1947</v>
      </c>
      <c r="W865" s="63">
        <v>921322020</v>
      </c>
      <c r="X865" s="63" t="s">
        <v>1946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1938</v>
      </c>
      <c r="I866" s="64" t="s">
        <v>490</v>
      </c>
      <c r="J866" s="63" t="s">
        <v>1944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1931</v>
      </c>
      <c r="H867" s="63" t="s">
        <v>1932</v>
      </c>
      <c r="I867" s="64" t="s">
        <v>490</v>
      </c>
      <c r="J867" s="63" t="s">
        <v>1945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1965</v>
      </c>
      <c r="H868" s="63" t="s">
        <v>1966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1967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1968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1969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1813</v>
      </c>
      <c r="F872" s="64">
        <v>2</v>
      </c>
      <c r="G872" s="72" t="s">
        <v>1970</v>
      </c>
      <c r="H872" s="63" t="s">
        <v>1971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1972</v>
      </c>
      <c r="H873" s="63" t="s">
        <v>1973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1720</v>
      </c>
      <c r="F874" s="64">
        <v>2</v>
      </c>
      <c r="G874" s="72" t="s">
        <v>1974</v>
      </c>
      <c r="H874" s="63" t="s">
        <v>1975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1976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1538</v>
      </c>
      <c r="F876" s="64">
        <v>1</v>
      </c>
      <c r="G876" s="72" t="s">
        <v>1977</v>
      </c>
      <c r="H876" s="63" t="s">
        <v>1978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1979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1980</v>
      </c>
      <c r="H878" s="63" t="s">
        <v>1981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1955</v>
      </c>
      <c r="I879" s="64" t="s">
        <v>491</v>
      </c>
      <c r="J879" s="63" t="s">
        <v>1982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2520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1983</v>
      </c>
      <c r="H880" s="63" t="s">
        <v>1966</v>
      </c>
      <c r="I880" s="64" t="s">
        <v>491</v>
      </c>
      <c r="J880" s="63" t="s">
        <v>1984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2520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1985</v>
      </c>
      <c r="I881" s="64" t="s">
        <v>485</v>
      </c>
      <c r="J881" s="63" t="s">
        <v>1986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1972</v>
      </c>
      <c r="H882" s="63" t="s">
        <v>1973</v>
      </c>
      <c r="I882" s="64" t="s">
        <v>490</v>
      </c>
      <c r="J882" s="63" t="s">
        <v>1987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1992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1993</v>
      </c>
      <c r="H884" s="63" t="s">
        <v>1994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1995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1996</v>
      </c>
      <c r="H886" s="63" t="s">
        <v>1997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1998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1999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2000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2001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2002</v>
      </c>
      <c r="H891" s="63" t="s">
        <v>2003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1541</v>
      </c>
      <c r="F892" s="64">
        <v>1</v>
      </c>
      <c r="G892" s="72" t="s">
        <v>2004</v>
      </c>
      <c r="H892" s="63" t="s">
        <v>2005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1537</v>
      </c>
      <c r="F893" s="64">
        <v>1</v>
      </c>
      <c r="G893" s="72" t="s">
        <v>2006</v>
      </c>
      <c r="H893" s="63" t="s">
        <v>2007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1720</v>
      </c>
      <c r="F894" s="64">
        <v>2</v>
      </c>
      <c r="G894" s="72" t="s">
        <v>2008</v>
      </c>
      <c r="H894" s="63" t="s">
        <v>2009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1690</v>
      </c>
      <c r="F895" s="64">
        <v>2</v>
      </c>
      <c r="G895" s="72" t="s">
        <v>1508</v>
      </c>
      <c r="H895" s="63" t="s">
        <v>2010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2011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2012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1998</v>
      </c>
      <c r="I898" s="64" t="s">
        <v>485</v>
      </c>
      <c r="J898" s="63" t="s">
        <v>2013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2014</v>
      </c>
      <c r="I899" s="64" t="s">
        <v>485</v>
      </c>
      <c r="J899" s="63" t="s">
        <v>1986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2017</v>
      </c>
      <c r="I900" s="64" t="s">
        <v>490</v>
      </c>
      <c r="J900" s="63" t="s">
        <v>2018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1996</v>
      </c>
      <c r="H901" s="63" t="s">
        <v>1997</v>
      </c>
      <c r="I901" s="64" t="s">
        <v>485</v>
      </c>
      <c r="J901" s="63" t="s">
        <v>2020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1980</v>
      </c>
      <c r="H902" s="63" t="s">
        <v>1981</v>
      </c>
      <c r="I902" s="64" t="s">
        <v>485</v>
      </c>
      <c r="J902" s="63" t="s">
        <v>2021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1541</v>
      </c>
      <c r="F903" s="64">
        <v>1</v>
      </c>
      <c r="G903" s="85" t="s">
        <v>2023</v>
      </c>
      <c r="H903" s="63" t="s">
        <v>2022</v>
      </c>
      <c r="I903" s="64" t="s">
        <v>490</v>
      </c>
      <c r="J903" s="63" t="s">
        <v>2024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2025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2026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2027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2028</v>
      </c>
      <c r="H907" s="63" t="s">
        <v>2029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2030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2031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2032</v>
      </c>
      <c r="H910" s="63" t="s">
        <v>2033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2034</v>
      </c>
      <c r="H911" s="63" t="s">
        <v>2035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1772</v>
      </c>
      <c r="F912" s="64">
        <v>2</v>
      </c>
      <c r="G912" s="72" t="s">
        <v>2036</v>
      </c>
      <c r="H912" s="63" t="s">
        <v>2037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2038</v>
      </c>
      <c r="H913" s="63" t="s">
        <v>2039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1538</v>
      </c>
      <c r="F914" s="64">
        <v>1</v>
      </c>
      <c r="G914" s="72" t="s">
        <v>2040</v>
      </c>
      <c r="H914" s="63" t="s">
        <v>2041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2042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1538</v>
      </c>
      <c r="F916" s="64">
        <v>1</v>
      </c>
      <c r="G916" s="72" t="s">
        <v>788</v>
      </c>
      <c r="H916" s="63" t="s">
        <v>2043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2044</v>
      </c>
      <c r="H917" s="63" t="s">
        <v>2045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2046</v>
      </c>
      <c r="H918" s="63" t="s">
        <v>2047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2048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2049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2050</v>
      </c>
      <c r="H921" s="63" t="s">
        <v>2051</v>
      </c>
      <c r="I921" s="64" t="s">
        <v>480</v>
      </c>
      <c r="J921" s="63" t="s">
        <v>2052</v>
      </c>
      <c r="K921" s="64" t="s">
        <v>22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2053</v>
      </c>
      <c r="I922" s="64" t="s">
        <v>490</v>
      </c>
      <c r="J922" s="63" t="s">
        <v>2054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2055</v>
      </c>
      <c r="I923" s="64" t="s">
        <v>480</v>
      </c>
      <c r="J923" s="63" t="s">
        <v>1231</v>
      </c>
      <c r="K923" s="64" t="s">
        <v>22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2028</v>
      </c>
      <c r="H924" s="63" t="s">
        <v>2029</v>
      </c>
      <c r="I924" s="64" t="s">
        <v>480</v>
      </c>
      <c r="J924" s="63" t="s">
        <v>2058</v>
      </c>
      <c r="K924" s="64" t="s">
        <v>22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2031</v>
      </c>
      <c r="I925" s="64" t="s">
        <v>480</v>
      </c>
      <c r="J925" s="63" t="s">
        <v>2056</v>
      </c>
      <c r="K925" s="64" t="s">
        <v>22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2059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2050</v>
      </c>
      <c r="H926" s="63" t="s">
        <v>2051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2304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2050</v>
      </c>
      <c r="H927" s="63" t="s">
        <v>2051</v>
      </c>
      <c r="I927" s="64" t="s">
        <v>490</v>
      </c>
      <c r="J927" s="63" t="s">
        <v>2276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2304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2050</v>
      </c>
      <c r="H928" s="63" t="s">
        <v>2051</v>
      </c>
      <c r="I928" s="64" t="s">
        <v>490</v>
      </c>
      <c r="J928" s="63" t="s">
        <v>2057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2272</v>
      </c>
      <c r="V928" s="63" t="s">
        <v>2304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2065</v>
      </c>
      <c r="H929" s="63" t="s">
        <v>2066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2067</v>
      </c>
      <c r="H930" s="63" t="s">
        <v>2068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2026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2063</v>
      </c>
      <c r="F932" s="64">
        <v>2</v>
      </c>
      <c r="G932" s="72" t="s">
        <v>2069</v>
      </c>
      <c r="H932" s="63" t="s">
        <v>2070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1772</v>
      </c>
      <c r="F933" s="64">
        <v>2</v>
      </c>
      <c r="G933" s="72" t="s">
        <v>1829</v>
      </c>
      <c r="H933" s="63" t="s">
        <v>2071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2064</v>
      </c>
      <c r="F934" s="64">
        <v>2</v>
      </c>
      <c r="G934" s="72" t="s">
        <v>2072</v>
      </c>
      <c r="H934" s="63" t="s">
        <v>2073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2074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2075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2076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2077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2050</v>
      </c>
      <c r="H939" s="63" t="s">
        <v>2051</v>
      </c>
      <c r="I939" s="64" t="s">
        <v>700</v>
      </c>
      <c r="J939" s="63" t="s">
        <v>2098</v>
      </c>
      <c r="K939" s="64" t="s">
        <v>22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2067</v>
      </c>
      <c r="H940" s="63" t="s">
        <v>2068</v>
      </c>
      <c r="I940" s="64" t="s">
        <v>485</v>
      </c>
      <c r="J940" s="63" t="s">
        <v>2099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2078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2079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1969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2080</v>
      </c>
      <c r="H944" s="63" t="s">
        <v>2081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2082</v>
      </c>
      <c r="H945" s="63" t="s">
        <v>2083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2084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2085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2086</v>
      </c>
      <c r="H948" s="63" t="s">
        <v>2087</v>
      </c>
      <c r="I948" s="64" t="s">
        <v>490</v>
      </c>
      <c r="J948" s="63" t="s">
        <v>2100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2088</v>
      </c>
      <c r="I949" s="64" t="s">
        <v>490</v>
      </c>
      <c r="J949" s="63" t="s">
        <v>2101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2106</v>
      </c>
      <c r="H951" s="63" t="s">
        <v>2107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2108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2109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2110</v>
      </c>
      <c r="H954" s="63" t="s">
        <v>2111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2112</v>
      </c>
      <c r="H955" s="63" t="s">
        <v>2113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2102</v>
      </c>
      <c r="F956" s="64">
        <v>2</v>
      </c>
      <c r="G956" s="72" t="s">
        <v>1625</v>
      </c>
      <c r="H956" s="63" t="s">
        <v>2114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2115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1933</v>
      </c>
      <c r="H958" s="63" t="s">
        <v>2116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2117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2103</v>
      </c>
      <c r="F960" s="64">
        <v>1</v>
      </c>
      <c r="G960" s="72" t="s">
        <v>392</v>
      </c>
      <c r="H960" s="63" t="s">
        <v>2118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2119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2120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2121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2122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2520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2123</v>
      </c>
      <c r="K965" s="64" t="s">
        <v>22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4589</v>
      </c>
      <c r="W965" s="63" t="s">
        <v>4590</v>
      </c>
      <c r="X965" s="63" t="s">
        <v>4591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2104</v>
      </c>
      <c r="F966" s="64">
        <v>1</v>
      </c>
      <c r="G966" s="72" t="s">
        <v>2086</v>
      </c>
      <c r="H966" s="63" t="s">
        <v>2087</v>
      </c>
      <c r="I966" s="64" t="s">
        <v>490</v>
      </c>
      <c r="J966" s="63" t="s">
        <v>2124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2125</v>
      </c>
      <c r="H967" s="63" t="s">
        <v>2126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2063</v>
      </c>
      <c r="F968" s="64">
        <v>2</v>
      </c>
      <c r="G968" s="72" t="s">
        <v>1119</v>
      </c>
      <c r="H968" s="63" t="s">
        <v>2127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1536</v>
      </c>
      <c r="F969" s="64">
        <v>1</v>
      </c>
      <c r="G969" s="72" t="s">
        <v>879</v>
      </c>
      <c r="H969" s="63" t="s">
        <v>2128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2129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2130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2131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2132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2122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2520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2133</v>
      </c>
      <c r="K975" s="64" t="s">
        <v>22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4592</v>
      </c>
      <c r="W975" s="63" t="s">
        <v>4590</v>
      </c>
      <c r="X975" s="63" t="s">
        <v>4591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2134</v>
      </c>
      <c r="K976" s="64" t="s">
        <v>22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4593</v>
      </c>
      <c r="W976" s="63" t="s">
        <v>4594</v>
      </c>
      <c r="X976" s="63" t="s">
        <v>4595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2135</v>
      </c>
      <c r="I977" s="64" t="s">
        <v>490</v>
      </c>
      <c r="J977" s="63" t="s">
        <v>2136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1536</v>
      </c>
      <c r="F978" s="64">
        <v>1</v>
      </c>
      <c r="G978" s="72" t="s">
        <v>879</v>
      </c>
      <c r="H978" s="63" t="s">
        <v>2128</v>
      </c>
      <c r="I978" s="64" t="s">
        <v>490</v>
      </c>
      <c r="J978" s="63" t="s">
        <v>2137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2138</v>
      </c>
      <c r="H979" s="63" t="s">
        <v>2139</v>
      </c>
      <c r="I979" s="64" t="s">
        <v>490</v>
      </c>
      <c r="J979" s="63" t="s">
        <v>2140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2105</v>
      </c>
      <c r="F980" s="64">
        <v>2</v>
      </c>
      <c r="G980" s="72">
        <v>130540070</v>
      </c>
      <c r="H980" s="63" t="s">
        <v>2141</v>
      </c>
      <c r="I980" s="64" t="s">
        <v>490</v>
      </c>
      <c r="J980" s="63" t="s">
        <v>2142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2143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2144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2145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2146</v>
      </c>
      <c r="H984" s="63" t="s">
        <v>2147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2148</v>
      </c>
      <c r="H985" s="63" t="s">
        <v>2149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2150</v>
      </c>
      <c r="H986" s="63" t="s">
        <v>2151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2152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2153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2154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2105</v>
      </c>
      <c r="F990" s="64">
        <v>2</v>
      </c>
      <c r="G990" s="72">
        <v>130540070</v>
      </c>
      <c r="H990" s="63" t="s">
        <v>2141</v>
      </c>
      <c r="I990" s="64" t="s">
        <v>490</v>
      </c>
      <c r="J990" s="63" t="s">
        <v>2155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2156</v>
      </c>
      <c r="I991" s="64" t="s">
        <v>490</v>
      </c>
      <c r="J991" s="63" t="s">
        <v>2157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2156</v>
      </c>
      <c r="I992" s="64" t="s">
        <v>490</v>
      </c>
      <c r="J992" s="63" t="s">
        <v>2157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2158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2159</v>
      </c>
      <c r="H994" s="63" t="s">
        <v>2160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1843</v>
      </c>
      <c r="H995" s="63" t="s">
        <v>2161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2162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2163</v>
      </c>
      <c r="H997" s="63" t="s">
        <v>2164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2165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1441</v>
      </c>
      <c r="F999" s="64">
        <v>2</v>
      </c>
      <c r="G999" s="72">
        <v>159386001</v>
      </c>
      <c r="H999" s="63" t="s">
        <v>2166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2167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2153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2169</v>
      </c>
      <c r="H1002" s="63" t="s">
        <v>1780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2170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2171</v>
      </c>
      <c r="H1004" s="63" t="s">
        <v>2172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2173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2174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2175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2176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2168</v>
      </c>
      <c r="F1009" s="64">
        <v>2</v>
      </c>
      <c r="G1009" s="72">
        <v>108930494</v>
      </c>
      <c r="H1009" s="63" t="s">
        <v>2177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2178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2179</v>
      </c>
      <c r="H1011" s="63" t="s">
        <v>2180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1510</v>
      </c>
      <c r="H1012" s="63" t="s">
        <v>2181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2182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2183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2184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2185</v>
      </c>
      <c r="I1016" s="64" t="s">
        <v>490</v>
      </c>
      <c r="J1016" s="63" t="s">
        <v>2186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2190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1799</v>
      </c>
      <c r="H1018" s="63" t="s">
        <v>2191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2192</v>
      </c>
      <c r="H1019" s="63" t="s">
        <v>2193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2194</v>
      </c>
      <c r="H1020" s="63" t="s">
        <v>2195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2196</v>
      </c>
      <c r="H1021" s="63" t="s">
        <v>2197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2198</v>
      </c>
      <c r="H1022" s="63" t="s">
        <v>2199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1503</v>
      </c>
      <c r="H1023" s="63" t="s">
        <v>2200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2201</v>
      </c>
      <c r="H1024" s="63" t="s">
        <v>2202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2203</v>
      </c>
      <c r="H1025" s="63" t="s">
        <v>2204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1527</v>
      </c>
      <c r="H1026" s="63" t="s">
        <v>2205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2206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2207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2208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2209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2210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2214</v>
      </c>
      <c r="H1032" s="63" t="s">
        <v>2215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2216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1813</v>
      </c>
      <c r="F1034" s="64">
        <v>2</v>
      </c>
      <c r="G1034" s="72" t="s">
        <v>2217</v>
      </c>
      <c r="H1034" s="63" t="s">
        <v>2218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2138</v>
      </c>
      <c r="H1035" s="63" t="s">
        <v>2139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2219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2220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2168</v>
      </c>
      <c r="F1038" s="64">
        <v>1</v>
      </c>
      <c r="G1038" s="72" t="s">
        <v>2221</v>
      </c>
      <c r="H1038" s="63" t="s">
        <v>2222</v>
      </c>
      <c r="I1038" s="64" t="s">
        <v>490</v>
      </c>
      <c r="J1038" s="63" t="s">
        <v>2223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2225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2106</v>
      </c>
      <c r="H1040" s="63" t="s">
        <v>2226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2227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1575</v>
      </c>
      <c r="H1042" s="63" t="s">
        <v>2228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2229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2224</v>
      </c>
      <c r="F1044" s="64">
        <v>2</v>
      </c>
      <c r="G1044" s="72" t="s">
        <v>2230</v>
      </c>
      <c r="H1044" s="63" t="s">
        <v>2231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1720</v>
      </c>
      <c r="F1045" s="64">
        <v>2</v>
      </c>
      <c r="G1045" s="72" t="s">
        <v>2232</v>
      </c>
      <c r="H1045" s="63" t="s">
        <v>2233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1560</v>
      </c>
      <c r="H1046" s="63" t="s">
        <v>2234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1534</v>
      </c>
      <c r="F1047" s="64">
        <v>1</v>
      </c>
      <c r="G1047" s="72" t="s">
        <v>2235</v>
      </c>
      <c r="H1047" s="63" t="s">
        <v>2236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2237</v>
      </c>
      <c r="I1048" s="64" t="s">
        <v>480</v>
      </c>
      <c r="J1048" s="63" t="s">
        <v>2238</v>
      </c>
      <c r="K1048" s="64" t="s">
        <v>22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2237</v>
      </c>
      <c r="I1049" s="64" t="s">
        <v>480</v>
      </c>
      <c r="J1049" s="63" t="s">
        <v>2238</v>
      </c>
      <c r="K1049" s="64" t="s">
        <v>22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2239</v>
      </c>
      <c r="I1050" s="64" t="s">
        <v>490</v>
      </c>
      <c r="J1050" s="63" t="s">
        <v>2240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2239</v>
      </c>
      <c r="I1051" s="64" t="s">
        <v>480</v>
      </c>
      <c r="J1051" s="63" t="s">
        <v>2241</v>
      </c>
      <c r="K1051" s="64" t="s">
        <v>22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4596</v>
      </c>
      <c r="W1051" s="63" t="s">
        <v>4597</v>
      </c>
      <c r="X1051" s="63" t="s">
        <v>4598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2249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2250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2251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2252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2253</v>
      </c>
      <c r="H1056" s="63" t="s">
        <v>2254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2255</v>
      </c>
      <c r="H1057" s="63" t="s">
        <v>2256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2257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2258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2259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2260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2261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2262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2263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2146</v>
      </c>
      <c r="H1065" s="63" t="s">
        <v>2264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2265</v>
      </c>
      <c r="H1066" s="63" t="s">
        <v>2266</v>
      </c>
      <c r="I1066" s="64" t="s">
        <v>490</v>
      </c>
      <c r="J1066" s="63" t="s">
        <v>2267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2265</v>
      </c>
      <c r="H1067" s="63" t="s">
        <v>2266</v>
      </c>
      <c r="I1067" s="64" t="s">
        <v>490</v>
      </c>
      <c r="J1067" s="63" t="s">
        <v>2267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2277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2278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2279</v>
      </c>
      <c r="H1070" s="63" t="s">
        <v>2280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2281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2282</v>
      </c>
      <c r="H1072" s="63" t="s">
        <v>2283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2284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2285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2286</v>
      </c>
      <c r="H1075" s="63" t="s">
        <v>2287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1537</v>
      </c>
      <c r="F1076" s="64">
        <v>1</v>
      </c>
      <c r="G1076" s="72" t="s">
        <v>1734</v>
      </c>
      <c r="H1076" s="63" t="s">
        <v>2288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2289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2290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1690</v>
      </c>
      <c r="F1079" s="64">
        <v>2</v>
      </c>
      <c r="G1079" s="72">
        <v>159438007</v>
      </c>
      <c r="H1079" s="63" t="s">
        <v>2291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2292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2293</v>
      </c>
      <c r="I1081" s="64" t="s">
        <v>490</v>
      </c>
      <c r="J1081" s="63" t="s">
        <v>2294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2293</v>
      </c>
      <c r="I1082" s="64" t="s">
        <v>480</v>
      </c>
      <c r="J1082" s="63" t="s">
        <v>2295</v>
      </c>
      <c r="K1082" s="64" t="s">
        <v>22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4599</v>
      </c>
      <c r="W1082" s="63" t="s">
        <v>4600</v>
      </c>
      <c r="X1082" s="63" t="s">
        <v>6204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1538</v>
      </c>
      <c r="F1083" s="64">
        <v>1</v>
      </c>
      <c r="G1083" s="72" t="s">
        <v>2296</v>
      </c>
      <c r="H1083" s="63" t="s">
        <v>2297</v>
      </c>
      <c r="I1083" s="64" t="s">
        <v>490</v>
      </c>
      <c r="J1083" s="63" t="s">
        <v>2298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2299</v>
      </c>
      <c r="H1084" s="63" t="s">
        <v>2300</v>
      </c>
      <c r="I1084" s="64" t="s">
        <v>480</v>
      </c>
      <c r="J1084" s="63" t="s">
        <v>2301</v>
      </c>
      <c r="K1084" s="64" t="s">
        <v>22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4601</v>
      </c>
      <c r="W1084" s="63">
        <v>282160030</v>
      </c>
      <c r="X1084" s="63" t="s">
        <v>4104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1537</v>
      </c>
      <c r="F1085" s="64">
        <v>1</v>
      </c>
      <c r="G1085" s="72" t="s">
        <v>1734</v>
      </c>
      <c r="H1085" s="63" t="s">
        <v>2288</v>
      </c>
      <c r="I1085" s="64" t="s">
        <v>490</v>
      </c>
      <c r="J1085" s="63" t="s">
        <v>2302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2289</v>
      </c>
      <c r="I1086" s="64" t="s">
        <v>490</v>
      </c>
      <c r="J1086" s="63" t="s">
        <v>2303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2289</v>
      </c>
      <c r="I1087" s="64" t="s">
        <v>490</v>
      </c>
      <c r="J1087" s="63" t="s">
        <v>2303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2314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2315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2316</v>
      </c>
      <c r="H1090" s="63" t="s">
        <v>2317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2318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2319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2320</v>
      </c>
      <c r="H1093" s="63" t="s">
        <v>2321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2146</v>
      </c>
      <c r="H1094" s="63" t="s">
        <v>2322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1538</v>
      </c>
      <c r="F1095" s="64">
        <v>1</v>
      </c>
      <c r="G1095" s="72" t="s">
        <v>2323</v>
      </c>
      <c r="H1095" s="63" t="s">
        <v>2324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2325</v>
      </c>
      <c r="H1096" s="63" t="s">
        <v>2326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2327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2103</v>
      </c>
      <c r="F1098" s="64">
        <v>1</v>
      </c>
      <c r="G1098" s="72" t="s">
        <v>515</v>
      </c>
      <c r="H1098" s="63" t="s">
        <v>2328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1720</v>
      </c>
      <c r="F1099" s="64">
        <v>2</v>
      </c>
      <c r="G1099" s="72" t="s">
        <v>2329</v>
      </c>
      <c r="H1099" s="63" t="s">
        <v>2330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2150</v>
      </c>
      <c r="H1100" s="63" t="s">
        <v>2151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2331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2332</v>
      </c>
      <c r="H1102" s="63" t="s">
        <v>2333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2334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2335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2336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2337</v>
      </c>
      <c r="H1106" s="63" t="s">
        <v>2338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2338</v>
      </c>
      <c r="I1107" s="64" t="s">
        <v>490</v>
      </c>
      <c r="J1107" s="63" t="s">
        <v>2140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2339</v>
      </c>
      <c r="I1108" s="64" t="s">
        <v>480</v>
      </c>
      <c r="J1108" s="63" t="s">
        <v>2344</v>
      </c>
      <c r="K1108" s="64" t="s">
        <v>22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1679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2352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2353</v>
      </c>
      <c r="H1110" s="63" t="s">
        <v>2354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2355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2356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1878</v>
      </c>
      <c r="H1113" s="63" t="s">
        <v>2357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2358</v>
      </c>
      <c r="H1114" s="63" t="s">
        <v>2359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1538</v>
      </c>
      <c r="F1115" s="64">
        <v>1</v>
      </c>
      <c r="G1115" s="72" t="s">
        <v>2360</v>
      </c>
      <c r="H1115" s="63" t="s">
        <v>2361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1537</v>
      </c>
      <c r="F1116" s="64">
        <v>1</v>
      </c>
      <c r="G1116" s="72" t="s">
        <v>1308</v>
      </c>
      <c r="H1116" s="63" t="s">
        <v>2362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2064</v>
      </c>
      <c r="F1117" s="64">
        <v>2</v>
      </c>
      <c r="G1117" s="72" t="s">
        <v>2363</v>
      </c>
      <c r="H1117" s="63" t="s">
        <v>2364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1538</v>
      </c>
      <c r="F1118" s="64">
        <v>1</v>
      </c>
      <c r="G1118" s="72" t="s">
        <v>2365</v>
      </c>
      <c r="H1118" s="63" t="s">
        <v>2366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2367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2368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2369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2370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2371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2372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1536</v>
      </c>
      <c r="F1125" s="64">
        <v>1</v>
      </c>
      <c r="G1125" s="72" t="s">
        <v>2373</v>
      </c>
      <c r="H1125" s="63" t="s">
        <v>2374</v>
      </c>
      <c r="I1125" s="64" t="s">
        <v>490</v>
      </c>
      <c r="J1125" s="63" t="s">
        <v>2375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1820</v>
      </c>
      <c r="H1126" s="63" t="s">
        <v>2376</v>
      </c>
      <c r="I1126" s="64" t="s">
        <v>490</v>
      </c>
      <c r="J1126" s="63" t="s">
        <v>2377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2338</v>
      </c>
      <c r="I1127" s="64" t="s">
        <v>490</v>
      </c>
      <c r="J1127" s="63" t="s">
        <v>2378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2320</v>
      </c>
      <c r="H1128" s="63" t="s">
        <v>2385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2386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2387</v>
      </c>
      <c r="H1130" s="63" t="s">
        <v>2388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2389</v>
      </c>
      <c r="H1131" s="63" t="s">
        <v>2390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2391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2392</v>
      </c>
      <c r="H1133" s="63" t="s">
        <v>2393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1689</v>
      </c>
      <c r="F1134" s="64">
        <v>2</v>
      </c>
      <c r="G1134" s="72" t="s">
        <v>2394</v>
      </c>
      <c r="H1134" s="63" t="s">
        <v>2395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2396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2397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1503</v>
      </c>
      <c r="H1137" s="63" t="s">
        <v>2398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1772</v>
      </c>
      <c r="F1138" s="64">
        <v>2</v>
      </c>
      <c r="G1138" s="72" t="s">
        <v>2399</v>
      </c>
      <c r="H1138" s="63" t="s">
        <v>2400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2401</v>
      </c>
      <c r="H1139" s="63" t="s">
        <v>2402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1441</v>
      </c>
      <c r="F1140" s="64">
        <v>2</v>
      </c>
      <c r="G1140" s="72" t="s">
        <v>2403</v>
      </c>
      <c r="H1140" s="63" t="s">
        <v>2404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2405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2406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1531</v>
      </c>
      <c r="F1143" s="64">
        <v>2</v>
      </c>
      <c r="G1143" s="72" t="s">
        <v>1564</v>
      </c>
      <c r="H1143" s="63" t="s">
        <v>2407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2408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2409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2410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2411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2412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2389</v>
      </c>
      <c r="H1149" s="63" t="s">
        <v>2390</v>
      </c>
      <c r="I1149" s="64" t="s">
        <v>491</v>
      </c>
      <c r="J1149" s="63" t="s">
        <v>2413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2520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2389</v>
      </c>
      <c r="H1150" s="63" t="s">
        <v>2390</v>
      </c>
      <c r="I1150" s="64" t="s">
        <v>480</v>
      </c>
      <c r="J1150" s="63" t="s">
        <v>2414</v>
      </c>
      <c r="K1150" s="64" t="s">
        <v>22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4602</v>
      </c>
      <c r="W1150" s="63" t="s">
        <v>4603</v>
      </c>
      <c r="X1150" s="63" t="s">
        <v>4604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2389</v>
      </c>
      <c r="H1151" s="63" t="s">
        <v>2390</v>
      </c>
      <c r="I1151" s="64" t="s">
        <v>480</v>
      </c>
      <c r="J1151" s="63" t="s">
        <v>2415</v>
      </c>
      <c r="K1151" s="64" t="s">
        <v>22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4605</v>
      </c>
      <c r="W1151" s="63" t="s">
        <v>4606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1441</v>
      </c>
      <c r="F1152" s="64">
        <v>2</v>
      </c>
      <c r="G1152" s="72" t="s">
        <v>2403</v>
      </c>
      <c r="H1152" s="63" t="s">
        <v>2404</v>
      </c>
      <c r="I1152" s="64" t="s">
        <v>490</v>
      </c>
      <c r="J1152" s="63" t="s">
        <v>2416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2011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2289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2421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2422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2423</v>
      </c>
      <c r="H1157" s="63" t="s">
        <v>2424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1541</v>
      </c>
      <c r="F1158" s="64">
        <v>1</v>
      </c>
      <c r="G1158" s="72">
        <v>109686030</v>
      </c>
      <c r="H1158" s="63" t="s">
        <v>2425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2427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1499</v>
      </c>
      <c r="H1160" s="63" t="s">
        <v>2428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2429</v>
      </c>
      <c r="H1161" s="63" t="s">
        <v>2430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2358</v>
      </c>
      <c r="H1162" s="63" t="s">
        <v>2359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2224</v>
      </c>
      <c r="F1163" s="64">
        <v>2</v>
      </c>
      <c r="G1163" s="72" t="s">
        <v>1123</v>
      </c>
      <c r="H1163" s="63" t="s">
        <v>2431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1536</v>
      </c>
      <c r="F1164" s="64">
        <v>1</v>
      </c>
      <c r="G1164" s="72" t="s">
        <v>852</v>
      </c>
      <c r="H1164" s="63" t="s">
        <v>2432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2433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2434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2435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1650</v>
      </c>
      <c r="F1168" s="64">
        <v>2</v>
      </c>
      <c r="G1168" s="72">
        <v>290188004</v>
      </c>
      <c r="H1168" s="63" t="s">
        <v>2436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2437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2050</v>
      </c>
      <c r="H1170" s="63" t="s">
        <v>2438</v>
      </c>
      <c r="I1170" s="64" t="s">
        <v>491</v>
      </c>
      <c r="J1170" s="63" t="s">
        <v>2439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2520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2392</v>
      </c>
      <c r="H1171" s="63" t="s">
        <v>2393</v>
      </c>
      <c r="I1171" s="64" t="s">
        <v>491</v>
      </c>
      <c r="J1171" s="63" t="s">
        <v>2440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2520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2445</v>
      </c>
      <c r="H1172" s="63" t="s">
        <v>2446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2447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2448</v>
      </c>
      <c r="H1174" s="63" t="s">
        <v>2449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2450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1453</v>
      </c>
      <c r="H1176" s="63" t="s">
        <v>2451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2224</v>
      </c>
      <c r="F1177" s="64">
        <v>2</v>
      </c>
      <c r="G1177" s="72" t="s">
        <v>2230</v>
      </c>
      <c r="H1177" s="63" t="s">
        <v>2231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2232</v>
      </c>
      <c r="H1178" s="63" t="s">
        <v>2452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2453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1536</v>
      </c>
      <c r="F1180" s="64">
        <v>1</v>
      </c>
      <c r="G1180" s="72" t="s">
        <v>852</v>
      </c>
      <c r="H1180" s="63" t="s">
        <v>2432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1541</v>
      </c>
      <c r="F1181" s="64">
        <v>1</v>
      </c>
      <c r="G1181" s="72">
        <v>159356004</v>
      </c>
      <c r="H1181" s="63" t="s">
        <v>2454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2455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2456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2457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2458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2459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2460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2445</v>
      </c>
      <c r="H1188" s="63" t="s">
        <v>2446</v>
      </c>
      <c r="I1188" s="64" t="s">
        <v>491</v>
      </c>
      <c r="J1188" s="63" t="s">
        <v>2461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2520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2445</v>
      </c>
      <c r="H1189" s="63" t="s">
        <v>2446</v>
      </c>
      <c r="I1189" s="64" t="s">
        <v>491</v>
      </c>
      <c r="J1189" s="63" t="s">
        <v>2461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2520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1533</v>
      </c>
      <c r="F1190" s="64">
        <v>1</v>
      </c>
      <c r="G1190" s="72" t="s">
        <v>2462</v>
      </c>
      <c r="H1190" s="63" t="s">
        <v>2463</v>
      </c>
      <c r="I1190" s="64" t="s">
        <v>700</v>
      </c>
      <c r="J1190" s="63" t="s">
        <v>7526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2471</v>
      </c>
      <c r="U1190" s="69" t="s">
        <v>2470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2445</v>
      </c>
      <c r="H1191" s="63" t="s">
        <v>2446</v>
      </c>
      <c r="I1191" s="64" t="s">
        <v>480</v>
      </c>
      <c r="J1191" s="63" t="s">
        <v>2464</v>
      </c>
      <c r="K1191" s="64" t="s">
        <v>22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4607</v>
      </c>
      <c r="W1191" s="63" t="s">
        <v>4608</v>
      </c>
      <c r="X1191" s="63" t="s">
        <v>6349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2465</v>
      </c>
      <c r="H1192" s="63" t="s">
        <v>2466</v>
      </c>
      <c r="I1192" s="64" t="s">
        <v>480</v>
      </c>
      <c r="J1192" s="63" t="s">
        <v>2467</v>
      </c>
      <c r="K1192" s="64" t="s">
        <v>22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4609</v>
      </c>
      <c r="W1192" s="63">
        <v>770514001</v>
      </c>
      <c r="X1192" s="63" t="s">
        <v>4610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2468</v>
      </c>
      <c r="H1193" s="63" t="s">
        <v>2469</v>
      </c>
      <c r="I1193" s="64" t="s">
        <v>485</v>
      </c>
      <c r="J1193" s="63" t="s">
        <v>7527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2835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2499</v>
      </c>
      <c r="H1194" s="63" t="s">
        <v>2500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2214</v>
      </c>
      <c r="H1195" s="63" t="s">
        <v>2501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1424</v>
      </c>
      <c r="F1196" s="64">
        <v>2</v>
      </c>
      <c r="G1196" s="72" t="s">
        <v>2502</v>
      </c>
      <c r="H1196" s="63" t="s">
        <v>2503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1720</v>
      </c>
      <c r="F1197" s="64">
        <v>2</v>
      </c>
      <c r="G1197" s="72" t="s">
        <v>2504</v>
      </c>
      <c r="H1197" s="63" t="s">
        <v>2505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2506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2507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2508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2509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2510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2499</v>
      </c>
      <c r="H1203" s="63" t="s">
        <v>2500</v>
      </c>
      <c r="I1203" s="64" t="s">
        <v>491</v>
      </c>
      <c r="J1203" s="63" t="s">
        <v>2511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2520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2499</v>
      </c>
      <c r="H1204" s="63" t="s">
        <v>2500</v>
      </c>
      <c r="I1204" s="64" t="s">
        <v>491</v>
      </c>
      <c r="J1204" s="63" t="s">
        <v>2511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2520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2512</v>
      </c>
      <c r="I1205" s="64" t="s">
        <v>480</v>
      </c>
      <c r="J1205" s="63" t="s">
        <v>2513</v>
      </c>
      <c r="K1205" s="64" t="s">
        <v>22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4611</v>
      </c>
      <c r="W1205" s="63" t="s">
        <v>4612</v>
      </c>
      <c r="X1205" s="63" t="s">
        <v>4613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2514</v>
      </c>
      <c r="H1206" s="63" t="s">
        <v>2515</v>
      </c>
      <c r="I1206" s="64" t="s">
        <v>490</v>
      </c>
      <c r="J1206" s="63" t="s">
        <v>2516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2537</v>
      </c>
      <c r="H1207" s="63" t="s">
        <v>2538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2539</v>
      </c>
      <c r="H1208" s="63" t="s">
        <v>2540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2541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2542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2106</v>
      </c>
      <c r="H1211" s="63" t="s">
        <v>2543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2320</v>
      </c>
      <c r="H1212" s="63" t="s">
        <v>2544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2063</v>
      </c>
      <c r="F1213" s="64">
        <v>2</v>
      </c>
      <c r="G1213" s="72" t="s">
        <v>1215</v>
      </c>
      <c r="H1213" s="63" t="s">
        <v>2545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1852</v>
      </c>
      <c r="H1214" s="63" t="s">
        <v>2546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2405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1536</v>
      </c>
      <c r="F1216" s="64">
        <v>1</v>
      </c>
      <c r="G1216" s="72" t="s">
        <v>2547</v>
      </c>
      <c r="H1216" s="63" t="s">
        <v>2548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2549</v>
      </c>
      <c r="H1217" s="63" t="s">
        <v>2550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1785</v>
      </c>
      <c r="H1218" s="63" t="s">
        <v>2551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2552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2553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1916</v>
      </c>
      <c r="F1221" s="64">
        <v>2</v>
      </c>
      <c r="G1221" s="72" t="s">
        <v>2554</v>
      </c>
      <c r="H1221" s="63" t="s">
        <v>2555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2556</v>
      </c>
      <c r="H1222" s="63" t="s">
        <v>2557</v>
      </c>
      <c r="I1222" s="64" t="s">
        <v>490</v>
      </c>
      <c r="J1222" s="63" t="s">
        <v>2558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2559</v>
      </c>
      <c r="I1223" s="64" t="s">
        <v>490</v>
      </c>
      <c r="J1223" s="63" t="s">
        <v>2560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2512</v>
      </c>
      <c r="I1224" s="64" t="s">
        <v>480</v>
      </c>
      <c r="J1224" s="63" t="s">
        <v>2513</v>
      </c>
      <c r="K1224" s="64" t="s">
        <v>22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4611</v>
      </c>
      <c r="W1224" s="63" t="s">
        <v>4612</v>
      </c>
      <c r="X1224" s="63" t="s">
        <v>4613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2564</v>
      </c>
      <c r="H1225" s="63" t="s">
        <v>2565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2566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2279</v>
      </c>
      <c r="H1227" s="63" t="s">
        <v>2567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2568</v>
      </c>
      <c r="H1228" s="63" t="s">
        <v>2569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2570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2023</v>
      </c>
      <c r="H1230" s="63" t="s">
        <v>2022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2571</v>
      </c>
      <c r="H1231" s="63" t="s">
        <v>2572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2573</v>
      </c>
      <c r="H1232" s="63" t="s">
        <v>2574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1538</v>
      </c>
      <c r="F1233" s="64">
        <v>1</v>
      </c>
      <c r="G1233" s="72" t="s">
        <v>2575</v>
      </c>
      <c r="H1233" s="63" t="s">
        <v>2576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2577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2578</v>
      </c>
      <c r="I1235" s="64" t="s">
        <v>482</v>
      </c>
      <c r="J1235" s="63" t="s">
        <v>2579</v>
      </c>
      <c r="K1235" s="64" t="s">
        <v>2580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2587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2564</v>
      </c>
      <c r="H1236" s="63" t="s">
        <v>2565</v>
      </c>
      <c r="I1236" s="64" t="s">
        <v>480</v>
      </c>
      <c r="J1236" s="63" t="s">
        <v>2581</v>
      </c>
      <c r="K1236" s="64" t="s">
        <v>22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4602</v>
      </c>
      <c r="W1236" s="63" t="s">
        <v>4603</v>
      </c>
      <c r="X1236" s="63" t="s">
        <v>4604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2564</v>
      </c>
      <c r="H1237" s="63" t="s">
        <v>2565</v>
      </c>
      <c r="I1237" s="64" t="s">
        <v>480</v>
      </c>
      <c r="J1237" s="63" t="s">
        <v>2581</v>
      </c>
      <c r="K1237" s="64" t="s">
        <v>22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4602</v>
      </c>
      <c r="W1237" s="63" t="s">
        <v>4603</v>
      </c>
      <c r="X1237" s="63" t="s">
        <v>4604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2582</v>
      </c>
      <c r="I1238" s="64" t="s">
        <v>490</v>
      </c>
      <c r="J1238" s="63" t="s">
        <v>2583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2023</v>
      </c>
      <c r="H1239" s="63" t="s">
        <v>2584</v>
      </c>
      <c r="I1239" s="64" t="s">
        <v>485</v>
      </c>
      <c r="J1239" s="63" t="s">
        <v>2585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2506</v>
      </c>
      <c r="I1240" s="64" t="s">
        <v>480</v>
      </c>
      <c r="J1240" s="63" t="s">
        <v>2586</v>
      </c>
      <c r="K1240" s="64" t="s">
        <v>22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4614</v>
      </c>
      <c r="W1240" s="63" t="s">
        <v>4615</v>
      </c>
      <c r="X1240" s="63" t="s">
        <v>4616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2595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2596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2597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2598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2599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1777</v>
      </c>
      <c r="H1246" s="63" t="s">
        <v>2600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2578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1532</v>
      </c>
      <c r="F1248" s="64">
        <v>1</v>
      </c>
      <c r="G1248" s="72" t="s">
        <v>2601</v>
      </c>
      <c r="H1248" s="63" t="s">
        <v>2602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1441</v>
      </c>
      <c r="F1249" s="64">
        <v>2</v>
      </c>
      <c r="G1249" s="72" t="s">
        <v>1455</v>
      </c>
      <c r="H1249" s="63" t="s">
        <v>2603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2604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2605</v>
      </c>
      <c r="H1251" s="63" t="s">
        <v>2606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2607</v>
      </c>
      <c r="H1252" s="63" t="s">
        <v>2608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2063</v>
      </c>
      <c r="F1253" s="64">
        <v>2</v>
      </c>
      <c r="G1253" s="72" t="s">
        <v>2203</v>
      </c>
      <c r="H1253" s="63" t="s">
        <v>2609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2610</v>
      </c>
      <c r="H1254" s="63" t="s">
        <v>2611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2612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2613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2614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1777</v>
      </c>
      <c r="H1258" s="63" t="s">
        <v>2600</v>
      </c>
      <c r="I1258" s="64" t="s">
        <v>480</v>
      </c>
      <c r="J1258" s="63" t="s">
        <v>2615</v>
      </c>
      <c r="K1258" s="64" t="s">
        <v>22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4617</v>
      </c>
      <c r="W1258" s="63" t="s">
        <v>4618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2616</v>
      </c>
      <c r="I1259" s="64" t="s">
        <v>490</v>
      </c>
      <c r="J1259" s="63" t="s">
        <v>2617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2570</v>
      </c>
      <c r="I1260" s="64" t="s">
        <v>490</v>
      </c>
      <c r="J1260" s="63" t="s">
        <v>1710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2625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2150</v>
      </c>
      <c r="H1262" s="63" t="s">
        <v>2626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2627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2046</v>
      </c>
      <c r="H1264" s="63" t="s">
        <v>2628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2629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2064</v>
      </c>
      <c r="F1266" s="64">
        <v>2</v>
      </c>
      <c r="G1266" s="72" t="s">
        <v>2203</v>
      </c>
      <c r="H1266" s="63" t="s">
        <v>2609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2630</v>
      </c>
      <c r="H1267" s="63" t="s">
        <v>2631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2624</v>
      </c>
      <c r="F1268" s="64">
        <v>2</v>
      </c>
      <c r="G1268" s="72" t="s">
        <v>1612</v>
      </c>
      <c r="H1268" s="63" t="s">
        <v>2632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1785</v>
      </c>
      <c r="H1269" s="63" t="s">
        <v>2633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2635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2636</v>
      </c>
      <c r="H1271" s="63" t="s">
        <v>2637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2638</v>
      </c>
      <c r="H1272" s="63" t="s">
        <v>2639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2640</v>
      </c>
      <c r="H1273" s="63" t="s">
        <v>2641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2642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2634</v>
      </c>
      <c r="F1275" s="64">
        <v>1</v>
      </c>
      <c r="G1275" s="72" t="s">
        <v>2643</v>
      </c>
      <c r="H1275" s="63" t="s">
        <v>2644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2645</v>
      </c>
      <c r="H1276" s="63" t="s">
        <v>2646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2647</v>
      </c>
      <c r="H1277" s="63" t="s">
        <v>2648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1541</v>
      </c>
      <c r="F1278" s="64">
        <v>1</v>
      </c>
      <c r="G1278" s="72" t="s">
        <v>2649</v>
      </c>
      <c r="H1278" s="63" t="s">
        <v>2650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2651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2652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2653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2654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2636</v>
      </c>
      <c r="H1283" s="63" t="s">
        <v>2637</v>
      </c>
      <c r="I1283" s="64" t="s">
        <v>491</v>
      </c>
      <c r="J1283" s="63" t="s">
        <v>2511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2520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2050</v>
      </c>
      <c r="H1284" s="63" t="s">
        <v>2655</v>
      </c>
      <c r="I1284" s="64" t="s">
        <v>490</v>
      </c>
      <c r="J1284" s="63" t="s">
        <v>2656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2640</v>
      </c>
      <c r="H1285" s="63" t="s">
        <v>2641</v>
      </c>
      <c r="I1285" s="64" t="s">
        <v>490</v>
      </c>
      <c r="J1285" s="63" t="s">
        <v>2657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2103</v>
      </c>
      <c r="F1286" s="64">
        <v>1</v>
      </c>
      <c r="G1286" s="72" t="s">
        <v>2046</v>
      </c>
      <c r="H1286" s="63" t="s">
        <v>2628</v>
      </c>
      <c r="I1286" s="64" t="s">
        <v>480</v>
      </c>
      <c r="J1286" s="63" t="s">
        <v>2658</v>
      </c>
      <c r="K1286" s="64" t="s">
        <v>22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4619</v>
      </c>
      <c r="W1286" s="63">
        <v>647720001</v>
      </c>
      <c r="X1286" s="63" t="s">
        <v>4620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2659</v>
      </c>
      <c r="H1287" s="63" t="s">
        <v>2660</v>
      </c>
      <c r="I1287" s="64" t="s">
        <v>700</v>
      </c>
      <c r="J1287" s="63" t="s">
        <v>2661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2662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2672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2673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2674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2675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2676</v>
      </c>
      <c r="H1292" s="63" t="s">
        <v>2677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2678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2159</v>
      </c>
      <c r="H1294" s="63" t="s">
        <v>2679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2465</v>
      </c>
      <c r="H1295" s="63" t="s">
        <v>2680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1970</v>
      </c>
      <c r="H1296" s="63" t="s">
        <v>2681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2682</v>
      </c>
      <c r="H1297" s="63" t="s">
        <v>2683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2403</v>
      </c>
      <c r="H1298" s="63" t="s">
        <v>2684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2670</v>
      </c>
      <c r="F1299" s="64">
        <v>2</v>
      </c>
      <c r="G1299" s="72" t="s">
        <v>877</v>
      </c>
      <c r="H1299" s="63" t="s">
        <v>2685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1508</v>
      </c>
      <c r="H1300" s="63" t="s">
        <v>2686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2671</v>
      </c>
      <c r="F1301" s="64">
        <v>1</v>
      </c>
      <c r="G1301" s="72" t="s">
        <v>2687</v>
      </c>
      <c r="H1301" s="63" t="s">
        <v>2688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2689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2690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2103</v>
      </c>
      <c r="F1304" s="64">
        <v>1</v>
      </c>
      <c r="G1304" s="72" t="s">
        <v>2046</v>
      </c>
      <c r="H1304" s="63" t="s">
        <v>2628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2465</v>
      </c>
      <c r="H1305" s="63" t="s">
        <v>2680</v>
      </c>
      <c r="I1305" s="64" t="s">
        <v>491</v>
      </c>
      <c r="J1305" s="63" t="s">
        <v>2511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2520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1534</v>
      </c>
      <c r="F1306" s="64">
        <v>1</v>
      </c>
      <c r="G1306" s="72" t="s">
        <v>2691</v>
      </c>
      <c r="H1306" s="63" t="s">
        <v>2692</v>
      </c>
      <c r="I1306" s="64" t="s">
        <v>480</v>
      </c>
      <c r="J1306" s="63" t="s">
        <v>2693</v>
      </c>
      <c r="K1306" s="64" t="s">
        <v>22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4621</v>
      </c>
      <c r="W1306" s="63">
        <v>140486005</v>
      </c>
      <c r="X1306" s="63" t="s">
        <v>4622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2465</v>
      </c>
      <c r="H1307" s="63" t="s">
        <v>2680</v>
      </c>
      <c r="I1307" s="64" t="s">
        <v>480</v>
      </c>
      <c r="J1307" s="63" t="s">
        <v>2694</v>
      </c>
      <c r="K1307" s="64" t="s">
        <v>22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4623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2695</v>
      </c>
      <c r="I1308" s="64" t="s">
        <v>490</v>
      </c>
      <c r="J1308" s="63" t="s">
        <v>2657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2159</v>
      </c>
      <c r="H1309" s="63" t="s">
        <v>2679</v>
      </c>
      <c r="I1309" s="64" t="s">
        <v>490</v>
      </c>
      <c r="J1309" s="63" t="s">
        <v>2657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2146</v>
      </c>
      <c r="H1310" s="63" t="s">
        <v>2696</v>
      </c>
      <c r="I1310" s="64" t="s">
        <v>490</v>
      </c>
      <c r="J1310" s="63" t="s">
        <v>2697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2705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2192</v>
      </c>
      <c r="H1312" s="63" t="s">
        <v>2706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2445</v>
      </c>
      <c r="H1313" s="63" t="s">
        <v>2446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1534</v>
      </c>
      <c r="F1314" s="64">
        <v>1</v>
      </c>
      <c r="G1314" s="72" t="s">
        <v>2429</v>
      </c>
      <c r="H1314" s="63" t="s">
        <v>2707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2708</v>
      </c>
      <c r="H1315" s="63" t="s">
        <v>2709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1537</v>
      </c>
      <c r="F1316" s="64">
        <v>1</v>
      </c>
      <c r="G1316" s="72" t="s">
        <v>2710</v>
      </c>
      <c r="H1316" s="63" t="s">
        <v>2711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1465</v>
      </c>
      <c r="H1317" s="63" t="s">
        <v>2712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2102</v>
      </c>
      <c r="F1318" s="64">
        <v>2</v>
      </c>
      <c r="G1318" s="72" t="s">
        <v>829</v>
      </c>
      <c r="H1318" s="63" t="s">
        <v>2713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2714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2715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2716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2717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1441</v>
      </c>
      <c r="F1323" s="64">
        <v>2</v>
      </c>
      <c r="G1323" s="72">
        <v>315636001</v>
      </c>
      <c r="H1323" s="63" t="s">
        <v>2718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2719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2720</v>
      </c>
      <c r="H1325" s="63" t="s">
        <v>2721</v>
      </c>
      <c r="I1325" s="64" t="s">
        <v>490</v>
      </c>
      <c r="J1325" s="63" t="s">
        <v>2722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2723</v>
      </c>
      <c r="H1326" s="63" t="s">
        <v>2724</v>
      </c>
      <c r="I1326" s="64" t="s">
        <v>490</v>
      </c>
      <c r="J1326" s="63" t="s">
        <v>2725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2732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2720</v>
      </c>
      <c r="H1328" s="63" t="s">
        <v>2721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2733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2734</v>
      </c>
      <c r="H1330" s="63" t="s">
        <v>2735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1532</v>
      </c>
      <c r="F1331" s="64">
        <v>1</v>
      </c>
      <c r="G1331" s="72" t="s">
        <v>2736</v>
      </c>
      <c r="H1331" s="63" t="s">
        <v>2737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1541</v>
      </c>
      <c r="F1332" s="64">
        <v>1</v>
      </c>
      <c r="G1332" s="72" t="s">
        <v>875</v>
      </c>
      <c r="H1332" s="63" t="s">
        <v>2738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2739</v>
      </c>
      <c r="H1333" s="63" t="s">
        <v>2740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2741</v>
      </c>
      <c r="H1334" s="63" t="s">
        <v>2742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2743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2103</v>
      </c>
      <c r="F1336" s="64">
        <v>1</v>
      </c>
      <c r="G1336" s="72" t="s">
        <v>2138</v>
      </c>
      <c r="H1336" s="63" t="s">
        <v>2139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2744</v>
      </c>
      <c r="H1337" s="63" t="s">
        <v>2745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2746</v>
      </c>
      <c r="H1338" s="63" t="s">
        <v>2747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2748</v>
      </c>
      <c r="I1339" s="64" t="s">
        <v>480</v>
      </c>
      <c r="J1339" s="63" t="s">
        <v>2749</v>
      </c>
      <c r="K1339" s="64" t="s">
        <v>22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2750</v>
      </c>
      <c r="H1340" s="63" t="s">
        <v>2751</v>
      </c>
      <c r="I1340" s="64" t="s">
        <v>490</v>
      </c>
      <c r="J1340" s="63" t="s">
        <v>2752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2720</v>
      </c>
      <c r="H1341" s="63" t="s">
        <v>2721</v>
      </c>
      <c r="I1341" s="64" t="s">
        <v>490</v>
      </c>
      <c r="J1341" s="63" t="s">
        <v>7528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2753</v>
      </c>
      <c r="I1342" s="64" t="s">
        <v>490</v>
      </c>
      <c r="J1342" s="63" t="s">
        <v>2657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2754</v>
      </c>
      <c r="H1343" s="63" t="s">
        <v>2755</v>
      </c>
      <c r="I1343" s="64" t="s">
        <v>490</v>
      </c>
      <c r="J1343" s="63" t="s">
        <v>2756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2744</v>
      </c>
      <c r="H1344" s="63" t="s">
        <v>2745</v>
      </c>
      <c r="I1344" s="64" t="s">
        <v>490</v>
      </c>
      <c r="J1344" s="63" t="s">
        <v>2757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2739</v>
      </c>
      <c r="H1345" s="63" t="s">
        <v>2740</v>
      </c>
      <c r="I1345" s="64" t="s">
        <v>490</v>
      </c>
      <c r="J1345" s="63" t="s">
        <v>2657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2750</v>
      </c>
      <c r="H1346" s="63" t="s">
        <v>2751</v>
      </c>
      <c r="I1346" s="64" t="s">
        <v>480</v>
      </c>
      <c r="J1346" s="63" t="s">
        <v>2758</v>
      </c>
      <c r="K1346" s="64" t="s">
        <v>22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4624</v>
      </c>
      <c r="W1346" s="63" t="s">
        <v>4625</v>
      </c>
      <c r="X1346" s="63" t="s">
        <v>4626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2759</v>
      </c>
      <c r="H1347" s="63" t="s">
        <v>2760</v>
      </c>
      <c r="I1347" s="64" t="s">
        <v>480</v>
      </c>
      <c r="J1347" s="63" t="s">
        <v>2761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1541</v>
      </c>
      <c r="F1348" s="64">
        <v>1</v>
      </c>
      <c r="G1348" s="72" t="s">
        <v>875</v>
      </c>
      <c r="H1348" s="63" t="s">
        <v>2738</v>
      </c>
      <c r="I1348" s="64" t="s">
        <v>480</v>
      </c>
      <c r="J1348" s="63" t="s">
        <v>2762</v>
      </c>
      <c r="K1348" s="64" t="s">
        <v>22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4627</v>
      </c>
      <c r="W1348" s="63" t="s">
        <v>4628</v>
      </c>
      <c r="X1348" s="63" t="s">
        <v>4629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2744</v>
      </c>
      <c r="H1349" s="63" t="s">
        <v>2745</v>
      </c>
      <c r="I1349" s="64" t="s">
        <v>480</v>
      </c>
      <c r="J1349" s="63" t="s">
        <v>2763</v>
      </c>
      <c r="K1349" s="64" t="s">
        <v>22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4630</v>
      </c>
      <c r="W1349" s="63" t="s">
        <v>4631</v>
      </c>
      <c r="X1349" s="63" t="s">
        <v>4632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2768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2769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2750</v>
      </c>
      <c r="H1352" s="63" t="s">
        <v>2751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2770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2771</v>
      </c>
      <c r="H1354" s="63" t="s">
        <v>2772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1536</v>
      </c>
      <c r="F1355" s="64">
        <v>1</v>
      </c>
      <c r="G1355" s="72" t="s">
        <v>2163</v>
      </c>
      <c r="H1355" s="63" t="s">
        <v>2164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1720</v>
      </c>
      <c r="F1356" s="64">
        <v>2</v>
      </c>
      <c r="G1356" s="72" t="s">
        <v>2217</v>
      </c>
      <c r="H1356" s="63" t="s">
        <v>2773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2165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2774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2775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2776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1441</v>
      </c>
      <c r="F1361" s="64">
        <v>2</v>
      </c>
      <c r="G1361" s="72">
        <v>313113022</v>
      </c>
      <c r="H1361" s="63" t="s">
        <v>2777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2778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2753</v>
      </c>
      <c r="I1363" s="64" t="s">
        <v>490</v>
      </c>
      <c r="J1363" s="63" t="s">
        <v>2779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2279</v>
      </c>
      <c r="H1364" s="63" t="s">
        <v>2780</v>
      </c>
      <c r="I1364" s="64" t="s">
        <v>490</v>
      </c>
      <c r="J1364" s="63" t="s">
        <v>2781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2750</v>
      </c>
      <c r="H1365" s="63" t="s">
        <v>2751</v>
      </c>
      <c r="I1365" s="64" t="s">
        <v>490</v>
      </c>
      <c r="J1365" s="63" t="s">
        <v>2782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2104</v>
      </c>
      <c r="F1366" s="64">
        <v>2</v>
      </c>
      <c r="G1366" s="72" t="s">
        <v>2086</v>
      </c>
      <c r="H1366" s="63" t="s">
        <v>2783</v>
      </c>
      <c r="I1366" s="64" t="s">
        <v>490</v>
      </c>
      <c r="J1366" s="63" t="s">
        <v>2784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2785</v>
      </c>
      <c r="H1367" s="63" t="s">
        <v>2786</v>
      </c>
      <c r="I1367" s="64" t="s">
        <v>480</v>
      </c>
      <c r="J1367" s="63" t="s">
        <v>2787</v>
      </c>
      <c r="K1367" s="64" t="s">
        <v>22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4623</v>
      </c>
      <c r="W1367" s="63" t="s">
        <v>4633</v>
      </c>
      <c r="X1367" s="63" t="s">
        <v>4634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2785</v>
      </c>
      <c r="H1368" s="63" t="s">
        <v>2786</v>
      </c>
      <c r="I1368" s="64" t="s">
        <v>480</v>
      </c>
      <c r="J1368" s="63" t="s">
        <v>2787</v>
      </c>
      <c r="K1368" s="64" t="s">
        <v>22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4623</v>
      </c>
      <c r="W1368" s="63" t="s">
        <v>4633</v>
      </c>
      <c r="X1368" s="63" t="s">
        <v>4634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2774</v>
      </c>
      <c r="I1369" s="64" t="s">
        <v>490</v>
      </c>
      <c r="J1369" s="63" t="s">
        <v>2779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2659</v>
      </c>
      <c r="H1370" s="63" t="s">
        <v>2660</v>
      </c>
      <c r="I1370" s="64" t="s">
        <v>700</v>
      </c>
      <c r="J1370" s="63" t="s">
        <v>2788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2662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2796</v>
      </c>
      <c r="H1371" s="63" t="s">
        <v>2797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2798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2799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2800</v>
      </c>
      <c r="H1374" s="63" t="s">
        <v>2801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2802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2803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2063</v>
      </c>
      <c r="F1377" s="64">
        <v>2</v>
      </c>
      <c r="G1377" s="72" t="s">
        <v>2069</v>
      </c>
      <c r="H1377" s="63" t="s">
        <v>2804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1535</v>
      </c>
      <c r="F1378" s="64">
        <v>1</v>
      </c>
      <c r="G1378" s="72" t="s">
        <v>2805</v>
      </c>
      <c r="H1378" s="63" t="s">
        <v>2806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1734</v>
      </c>
      <c r="H1379" s="63" t="s">
        <v>2807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2808</v>
      </c>
      <c r="H1380" s="63" t="s">
        <v>2809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2810</v>
      </c>
      <c r="H1381" s="63" t="s">
        <v>2811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1537</v>
      </c>
      <c r="F1382" s="64">
        <v>1</v>
      </c>
      <c r="G1382" s="72" t="s">
        <v>830</v>
      </c>
      <c r="H1382" s="63" t="s">
        <v>2812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2046</v>
      </c>
      <c r="H1383" s="63" t="s">
        <v>2628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2813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2814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2800</v>
      </c>
      <c r="H1386" s="63" t="s">
        <v>2801</v>
      </c>
      <c r="I1386" s="64" t="s">
        <v>490</v>
      </c>
      <c r="J1386" s="63" t="s">
        <v>2657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2803</v>
      </c>
      <c r="I1387" s="64" t="s">
        <v>490</v>
      </c>
      <c r="J1387" s="63" t="s">
        <v>2657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1541</v>
      </c>
      <c r="F1388" s="64">
        <v>1</v>
      </c>
      <c r="G1388" s="72" t="s">
        <v>2232</v>
      </c>
      <c r="H1388" s="63" t="s">
        <v>2815</v>
      </c>
      <c r="I1388" s="64" t="s">
        <v>490</v>
      </c>
      <c r="J1388" s="63" t="s">
        <v>2657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2816</v>
      </c>
      <c r="F1389" s="64">
        <v>1</v>
      </c>
      <c r="G1389" s="72" t="s">
        <v>2110</v>
      </c>
      <c r="H1389" s="63" t="s">
        <v>2818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1424</v>
      </c>
      <c r="F1390" s="64">
        <v>2</v>
      </c>
      <c r="G1390" s="72" t="s">
        <v>1030</v>
      </c>
      <c r="H1390" s="63" t="s">
        <v>2819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2820</v>
      </c>
      <c r="H1391" s="63" t="s">
        <v>2821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1690</v>
      </c>
      <c r="F1392" s="64">
        <v>2</v>
      </c>
      <c r="G1392" s="72" t="s">
        <v>2401</v>
      </c>
      <c r="H1392" s="63" t="s">
        <v>2822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1720</v>
      </c>
      <c r="F1393" s="64">
        <v>2</v>
      </c>
      <c r="G1393" s="72" t="s">
        <v>788</v>
      </c>
      <c r="H1393" s="63" t="s">
        <v>2823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2556</v>
      </c>
      <c r="H1394" s="63" t="s">
        <v>2557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2824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2825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2826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2827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2664</v>
      </c>
      <c r="F1399" s="64">
        <v>2</v>
      </c>
      <c r="G1399" s="72" t="s">
        <v>2828</v>
      </c>
      <c r="H1399" s="63" t="s">
        <v>2588</v>
      </c>
      <c r="I1399" s="64" t="s">
        <v>700</v>
      </c>
      <c r="J1399" s="63" t="s">
        <v>2829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2832</v>
      </c>
      <c r="U1399" s="63" t="s">
        <v>2832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2465</v>
      </c>
      <c r="H1400" s="63" t="s">
        <v>2680</v>
      </c>
      <c r="I1400" s="64" t="s">
        <v>491</v>
      </c>
      <c r="J1400" s="63" t="s">
        <v>2511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2828</v>
      </c>
      <c r="H1401" s="63" t="s">
        <v>2701</v>
      </c>
      <c r="I1401" s="64" t="s">
        <v>491</v>
      </c>
      <c r="J1401" s="63" t="s">
        <v>2829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2832</v>
      </c>
      <c r="U1401" s="63" t="s">
        <v>2832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2817</v>
      </c>
      <c r="F1402" s="64">
        <v>1</v>
      </c>
      <c r="G1402" s="72">
        <v>96833001</v>
      </c>
      <c r="H1402" s="63" t="s">
        <v>2830</v>
      </c>
      <c r="I1402" s="64" t="s">
        <v>482</v>
      </c>
      <c r="J1402" s="63" t="s">
        <v>2831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2817</v>
      </c>
      <c r="F1403" s="64">
        <v>1</v>
      </c>
      <c r="G1403" s="72">
        <v>96833001</v>
      </c>
      <c r="H1403" s="63" t="s">
        <v>2830</v>
      </c>
      <c r="I1403" s="64" t="s">
        <v>482</v>
      </c>
      <c r="J1403" s="63" t="s">
        <v>2831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2796</v>
      </c>
      <c r="H1404" s="63" t="s">
        <v>2797</v>
      </c>
      <c r="I1404" s="64" t="s">
        <v>491</v>
      </c>
      <c r="J1404" s="63" t="s">
        <v>2511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2064</v>
      </c>
      <c r="F1405" s="64">
        <v>2</v>
      </c>
      <c r="G1405" s="72">
        <v>159458005</v>
      </c>
      <c r="H1405" s="63" t="s">
        <v>2836</v>
      </c>
      <c r="I1405" s="64" t="s">
        <v>480</v>
      </c>
      <c r="J1405" s="63" t="s">
        <v>2837</v>
      </c>
      <c r="K1405" s="64" t="s">
        <v>22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4635</v>
      </c>
      <c r="W1405" s="63">
        <v>282323001</v>
      </c>
      <c r="X1405" s="63" t="s">
        <v>4636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2839</v>
      </c>
      <c r="H1406" s="63" t="s">
        <v>2840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2841</v>
      </c>
      <c r="H1407" s="63" t="s">
        <v>2842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2843</v>
      </c>
      <c r="H1408" s="63" t="s">
        <v>2844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2845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2064</v>
      </c>
      <c r="F1410" s="64">
        <v>2</v>
      </c>
      <c r="G1410" s="72" t="s">
        <v>2846</v>
      </c>
      <c r="H1410" s="63" t="s">
        <v>2847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1535</v>
      </c>
      <c r="F1411" s="64">
        <v>1</v>
      </c>
      <c r="G1411" s="72" t="s">
        <v>957</v>
      </c>
      <c r="H1411" s="63" t="s">
        <v>2848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1537</v>
      </c>
      <c r="F1412" s="64">
        <v>1</v>
      </c>
      <c r="G1412" s="72" t="s">
        <v>2849</v>
      </c>
      <c r="H1412" s="63" t="s">
        <v>2850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2851</v>
      </c>
      <c r="H1413" s="63" t="s">
        <v>2852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2853</v>
      </c>
      <c r="H1414" s="63" t="s">
        <v>2854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2671</v>
      </c>
      <c r="F1415" s="64">
        <v>1</v>
      </c>
      <c r="G1415" s="72" t="s">
        <v>2036</v>
      </c>
      <c r="H1415" s="63" t="s">
        <v>2855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1720</v>
      </c>
      <c r="F1416" s="64">
        <v>2</v>
      </c>
      <c r="G1416" s="72" t="s">
        <v>2040</v>
      </c>
      <c r="H1416" s="63" t="s">
        <v>2856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2857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2858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2859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2860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2861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2839</v>
      </c>
      <c r="H1422" s="63" t="s">
        <v>2840</v>
      </c>
      <c r="I1422" s="64" t="s">
        <v>491</v>
      </c>
      <c r="J1422" s="63" t="s">
        <v>2511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2845</v>
      </c>
      <c r="I1423" s="64" t="s">
        <v>491</v>
      </c>
      <c r="J1423" s="63" t="s">
        <v>2511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2862</v>
      </c>
      <c r="I1424" s="64" t="s">
        <v>490</v>
      </c>
      <c r="J1424" s="63" t="s">
        <v>2863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2864</v>
      </c>
      <c r="I1425" s="64" t="s">
        <v>490</v>
      </c>
      <c r="J1425" s="63" t="s">
        <v>2865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2568</v>
      </c>
      <c r="H1426" s="63" t="s">
        <v>2878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2879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2445</v>
      </c>
      <c r="H1428" s="63" t="s">
        <v>2880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2881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1532</v>
      </c>
      <c r="F1430" s="64">
        <v>1</v>
      </c>
      <c r="G1430" s="72" t="s">
        <v>688</v>
      </c>
      <c r="H1430" s="63" t="s">
        <v>2882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2064</v>
      </c>
      <c r="F1431" s="64">
        <v>2</v>
      </c>
      <c r="G1431" s="72" t="s">
        <v>312</v>
      </c>
      <c r="H1431" s="63" t="s">
        <v>2883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2884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1690</v>
      </c>
      <c r="F1433" s="64">
        <v>2</v>
      </c>
      <c r="G1433" s="72" t="s">
        <v>879</v>
      </c>
      <c r="H1433" s="63" t="s">
        <v>2885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2150</v>
      </c>
      <c r="H1434" s="63" t="s">
        <v>2886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1650</v>
      </c>
      <c r="F1435" s="64">
        <v>2</v>
      </c>
      <c r="G1435" s="72">
        <v>230747003</v>
      </c>
      <c r="H1435" s="63" t="s">
        <v>2887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2888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2889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1650</v>
      </c>
      <c r="F1438" s="64">
        <v>2</v>
      </c>
      <c r="G1438" s="72">
        <v>319124001</v>
      </c>
      <c r="H1438" s="63" t="s">
        <v>2890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2671</v>
      </c>
      <c r="F1439" s="64">
        <v>1</v>
      </c>
      <c r="G1439" s="72" t="s">
        <v>2891</v>
      </c>
      <c r="H1439" s="63" t="s">
        <v>2892</v>
      </c>
      <c r="I1439" s="64" t="s">
        <v>485</v>
      </c>
      <c r="J1439" s="63" t="s">
        <v>2893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3256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2110</v>
      </c>
      <c r="H1440" s="63" t="s">
        <v>2894</v>
      </c>
      <c r="I1440" s="64" t="s">
        <v>490</v>
      </c>
      <c r="J1440" s="63" t="s">
        <v>2895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1537</v>
      </c>
      <c r="F1441" s="64">
        <v>1</v>
      </c>
      <c r="G1441" s="72" t="s">
        <v>2896</v>
      </c>
      <c r="H1441" s="63" t="s">
        <v>2897</v>
      </c>
      <c r="I1441" s="64" t="s">
        <v>490</v>
      </c>
      <c r="J1441" s="63" t="s">
        <v>2898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2899</v>
      </c>
      <c r="I1442" s="64" t="s">
        <v>490</v>
      </c>
      <c r="J1442" s="63" t="s">
        <v>7529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2877</v>
      </c>
      <c r="F1443" s="64">
        <v>2</v>
      </c>
      <c r="G1443" s="72">
        <v>130597100</v>
      </c>
      <c r="H1443" s="63" t="s">
        <v>2900</v>
      </c>
      <c r="I1443" s="64" t="s">
        <v>490</v>
      </c>
      <c r="J1443" s="63" t="s">
        <v>2223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2901</v>
      </c>
      <c r="I1444" s="64" t="s">
        <v>490</v>
      </c>
      <c r="J1444" s="63" t="s">
        <v>2902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2903</v>
      </c>
      <c r="H1445" s="63" t="s">
        <v>2904</v>
      </c>
      <c r="I1445" s="64" t="s">
        <v>480</v>
      </c>
      <c r="J1445" s="63" t="s">
        <v>2905</v>
      </c>
      <c r="K1445" s="64" t="s">
        <v>22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4637</v>
      </c>
      <c r="W1445" s="63" t="s">
        <v>4638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2568</v>
      </c>
      <c r="H1446" s="63" t="s">
        <v>2878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2916</v>
      </c>
      <c r="H1447" s="63" t="s">
        <v>2917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2918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2159</v>
      </c>
      <c r="H1449" s="63" t="s">
        <v>2919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2920</v>
      </c>
      <c r="H1450" s="63" t="s">
        <v>2921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2922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2063</v>
      </c>
      <c r="F1452" s="64">
        <v>2</v>
      </c>
      <c r="G1452" s="72" t="s">
        <v>2023</v>
      </c>
      <c r="H1452" s="63" t="s">
        <v>2584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2064</v>
      </c>
      <c r="F1453" s="64">
        <v>2</v>
      </c>
      <c r="G1453" s="72" t="s">
        <v>1713</v>
      </c>
      <c r="H1453" s="63" t="s">
        <v>2923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2924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2925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2926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2927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2928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2929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2930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2931</v>
      </c>
      <c r="I1461" s="64" t="s">
        <v>480</v>
      </c>
      <c r="J1461" s="63" t="s">
        <v>2932</v>
      </c>
      <c r="K1461" s="64" t="s">
        <v>22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4639</v>
      </c>
      <c r="W1461" s="63">
        <v>541331001</v>
      </c>
      <c r="X1461" s="63" t="s">
        <v>6349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2146</v>
      </c>
      <c r="H1462" s="63" t="s">
        <v>2933</v>
      </c>
      <c r="I1462" s="64" t="s">
        <v>480</v>
      </c>
      <c r="J1462" s="63" t="s">
        <v>2934</v>
      </c>
      <c r="K1462" s="64" t="s">
        <v>22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4640</v>
      </c>
      <c r="W1462" s="63">
        <v>660230017</v>
      </c>
      <c r="X1462" s="63" t="s">
        <v>4598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2146</v>
      </c>
      <c r="H1463" s="63" t="s">
        <v>2935</v>
      </c>
      <c r="I1463" s="64" t="s">
        <v>480</v>
      </c>
      <c r="J1463" s="63" t="s">
        <v>2934</v>
      </c>
      <c r="K1463" s="64" t="s">
        <v>22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4640</v>
      </c>
      <c r="W1463" s="63">
        <v>660230017</v>
      </c>
      <c r="X1463" s="63" t="s">
        <v>4598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2943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2944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2945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2146</v>
      </c>
      <c r="H1467" s="63" t="s">
        <v>2933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2946</v>
      </c>
      <c r="H1468" s="63" t="s">
        <v>2947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2948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2949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2950</v>
      </c>
      <c r="H1471" s="63" t="s">
        <v>2951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2952</v>
      </c>
      <c r="H1472" s="63" t="s">
        <v>2953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2954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2955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2956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2956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2957</v>
      </c>
      <c r="H1477" s="63" t="s">
        <v>2958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2563</v>
      </c>
      <c r="F1478" s="64">
        <v>1</v>
      </c>
      <c r="G1478" s="72" t="s">
        <v>392</v>
      </c>
      <c r="H1478" s="63" t="s">
        <v>2959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2960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2961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2962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2963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2964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2965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2966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2967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2671</v>
      </c>
      <c r="F1487" s="64">
        <v>1</v>
      </c>
      <c r="G1487" s="72" t="s">
        <v>2891</v>
      </c>
      <c r="H1487" s="63" t="s">
        <v>2968</v>
      </c>
      <c r="I1487" s="64" t="s">
        <v>485</v>
      </c>
      <c r="J1487" s="63" t="s">
        <v>2969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2952</v>
      </c>
      <c r="H1488" s="63" t="s">
        <v>2953</v>
      </c>
      <c r="I1488" s="64" t="s">
        <v>480</v>
      </c>
      <c r="J1488" s="63" t="s">
        <v>2970</v>
      </c>
      <c r="K1488" s="64" t="s">
        <v>22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4641</v>
      </c>
      <c r="W1488" s="63">
        <v>621894002</v>
      </c>
      <c r="X1488" s="63" t="s">
        <v>4642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2954</v>
      </c>
      <c r="I1489" s="64" t="s">
        <v>480</v>
      </c>
      <c r="J1489" s="63" t="s">
        <v>2971</v>
      </c>
      <c r="K1489" s="64" t="s">
        <v>22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4643</v>
      </c>
      <c r="W1489" s="63" t="s">
        <v>4644</v>
      </c>
      <c r="X1489" s="63" t="s">
        <v>6351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2956</v>
      </c>
      <c r="I1490" s="64" t="s">
        <v>490</v>
      </c>
      <c r="J1490" s="63" t="s">
        <v>2657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2972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1447</v>
      </c>
      <c r="H1492" s="63" t="s">
        <v>2973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2974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2975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2976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2977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1880</v>
      </c>
      <c r="H1497" s="63" t="s">
        <v>2978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1690</v>
      </c>
      <c r="F1498" s="64">
        <v>2</v>
      </c>
      <c r="G1498" s="72" t="s">
        <v>2979</v>
      </c>
      <c r="H1498" s="63" t="s">
        <v>2980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1813</v>
      </c>
      <c r="F1499" s="64">
        <v>2</v>
      </c>
      <c r="G1499" s="72" t="s">
        <v>2148</v>
      </c>
      <c r="H1499" s="63" t="s">
        <v>2981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1455</v>
      </c>
      <c r="H1500" s="63" t="s">
        <v>2982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2063</v>
      </c>
      <c r="F1501" s="64">
        <v>2</v>
      </c>
      <c r="G1501" s="72" t="s">
        <v>2983</v>
      </c>
      <c r="H1501" s="63" t="s">
        <v>2984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2985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2563</v>
      </c>
      <c r="F1503" s="64">
        <v>1</v>
      </c>
      <c r="G1503" s="72" t="s">
        <v>2986</v>
      </c>
      <c r="H1503" s="63" t="s">
        <v>2987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2102</v>
      </c>
      <c r="F1504" s="64">
        <v>2</v>
      </c>
      <c r="G1504" s="72" t="s">
        <v>854</v>
      </c>
      <c r="H1504" s="63" t="s">
        <v>2988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2989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2990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2991</v>
      </c>
      <c r="H1507" s="63" t="s">
        <v>2992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1777</v>
      </c>
      <c r="H1508" s="63" t="s">
        <v>2993</v>
      </c>
      <c r="I1508" s="64" t="s">
        <v>490</v>
      </c>
      <c r="J1508" s="63" t="s">
        <v>2994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1777</v>
      </c>
      <c r="H1509" s="63" t="s">
        <v>2993</v>
      </c>
      <c r="I1509" s="64" t="s">
        <v>490</v>
      </c>
      <c r="J1509" s="63" t="s">
        <v>2995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2999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3000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2392</v>
      </c>
      <c r="H1512" s="63" t="s">
        <v>3001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2862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3002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3003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3004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2168</v>
      </c>
      <c r="F1517" s="64">
        <v>2</v>
      </c>
      <c r="G1517" s="72" t="s">
        <v>3005</v>
      </c>
      <c r="H1517" s="63" t="s">
        <v>3006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1532</v>
      </c>
      <c r="F1518" s="64">
        <v>1</v>
      </c>
      <c r="G1518" s="72" t="s">
        <v>3007</v>
      </c>
      <c r="H1518" s="63" t="s">
        <v>3008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1690</v>
      </c>
      <c r="F1519" s="64">
        <v>2</v>
      </c>
      <c r="G1519" s="72" t="s">
        <v>2771</v>
      </c>
      <c r="H1519" s="63" t="s">
        <v>3009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1690</v>
      </c>
      <c r="F1520" s="64">
        <v>2</v>
      </c>
      <c r="G1520" s="72" t="s">
        <v>2771</v>
      </c>
      <c r="H1520" s="63" t="s">
        <v>3010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1541</v>
      </c>
      <c r="F1521" s="64">
        <v>1</v>
      </c>
      <c r="G1521" s="72" t="s">
        <v>315</v>
      </c>
      <c r="H1521" s="63" t="s">
        <v>3011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2399</v>
      </c>
      <c r="H1522" s="63" t="s">
        <v>3012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3013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3014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3015</v>
      </c>
      <c r="H1525" s="63" t="s">
        <v>3016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3017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3033</v>
      </c>
      <c r="H1527" s="63" t="s">
        <v>3034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3035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3036</v>
      </c>
      <c r="H1529" s="63" t="s">
        <v>3037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3038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2465</v>
      </c>
      <c r="H1531" s="63" t="s">
        <v>3039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3040</v>
      </c>
      <c r="H1532" s="63" t="s">
        <v>3041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3042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1846</v>
      </c>
      <c r="H1534" s="63" t="s">
        <v>3043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3030</v>
      </c>
      <c r="F1535" s="64">
        <v>2</v>
      </c>
      <c r="G1535" s="72" t="s">
        <v>3044</v>
      </c>
      <c r="H1535" s="63" t="s">
        <v>3045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1532</v>
      </c>
      <c r="F1536" s="64">
        <v>1</v>
      </c>
      <c r="G1536" s="72" t="s">
        <v>2358</v>
      </c>
      <c r="H1536" s="63" t="s">
        <v>3046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3047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2203</v>
      </c>
      <c r="H1538" s="63" t="s">
        <v>3048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2956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2044</v>
      </c>
      <c r="H1540" s="63" t="s">
        <v>3049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2224</v>
      </c>
      <c r="F1541" s="64">
        <v>2</v>
      </c>
      <c r="G1541" s="72" t="s">
        <v>1977</v>
      </c>
      <c r="H1541" s="63" t="s">
        <v>3050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1531</v>
      </c>
      <c r="F1542" s="64">
        <v>2</v>
      </c>
      <c r="G1542" s="72" t="s">
        <v>1286</v>
      </c>
      <c r="H1542" s="63" t="s">
        <v>3051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3052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3053</v>
      </c>
      <c r="H1544" s="63" t="s">
        <v>3054</v>
      </c>
      <c r="I1544" s="64" t="s">
        <v>490</v>
      </c>
      <c r="J1544" s="63" t="s">
        <v>3055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3056</v>
      </c>
      <c r="I1545" s="64" t="s">
        <v>490</v>
      </c>
      <c r="J1545" s="63" t="s">
        <v>3057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2146</v>
      </c>
      <c r="H1546" s="63" t="s">
        <v>2933</v>
      </c>
      <c r="I1546" s="64" t="s">
        <v>490</v>
      </c>
      <c r="J1546" s="63" t="s">
        <v>3058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3031</v>
      </c>
      <c r="F1547" s="64">
        <v>1</v>
      </c>
      <c r="G1547" s="72" t="s">
        <v>3059</v>
      </c>
      <c r="H1547" s="63" t="s">
        <v>3060</v>
      </c>
      <c r="I1547" s="64" t="s">
        <v>490</v>
      </c>
      <c r="J1547" s="63" t="s">
        <v>3061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3032</v>
      </c>
      <c r="F1548" s="64">
        <v>1</v>
      </c>
      <c r="G1548" s="72" t="s">
        <v>3059</v>
      </c>
      <c r="H1548" s="63" t="s">
        <v>3062</v>
      </c>
      <c r="I1548" s="64" t="s">
        <v>490</v>
      </c>
      <c r="J1548" s="63" t="s">
        <v>3061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3077</v>
      </c>
      <c r="H1549" s="63" t="s">
        <v>3078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3079</v>
      </c>
      <c r="H1550" s="63" t="s">
        <v>3080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3081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1532</v>
      </c>
      <c r="F1552" s="64">
        <v>1</v>
      </c>
      <c r="G1552" s="72" t="s">
        <v>1499</v>
      </c>
      <c r="H1552" s="63" t="s">
        <v>3082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3083</v>
      </c>
      <c r="H1553" s="63" t="s">
        <v>3084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3085</v>
      </c>
      <c r="H1554" s="63" t="s">
        <v>3086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3087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3088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1465</v>
      </c>
      <c r="H1557" s="63" t="s">
        <v>3089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1933</v>
      </c>
      <c r="H1558" s="63" t="s">
        <v>3090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3091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3092</v>
      </c>
      <c r="H1560" s="63" t="s">
        <v>3121</v>
      </c>
      <c r="I1560" s="64" t="s">
        <v>485</v>
      </c>
      <c r="J1560" s="63" t="s">
        <v>3094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3092</v>
      </c>
      <c r="H1561" s="63" t="s">
        <v>3093</v>
      </c>
      <c r="I1561" s="64" t="s">
        <v>485</v>
      </c>
      <c r="J1561" s="63" t="s">
        <v>3529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3108</v>
      </c>
      <c r="F1562" s="64">
        <v>1</v>
      </c>
      <c r="G1562" s="72" t="s">
        <v>3036</v>
      </c>
      <c r="H1562" s="63" t="s">
        <v>3037</v>
      </c>
      <c r="I1562" s="64" t="s">
        <v>490</v>
      </c>
      <c r="J1562" s="63" t="s">
        <v>3095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3030</v>
      </c>
      <c r="F1563" s="64">
        <v>1</v>
      </c>
      <c r="G1563" s="72" t="s">
        <v>3044</v>
      </c>
      <c r="H1563" s="63" t="s">
        <v>3045</v>
      </c>
      <c r="I1563" s="64" t="s">
        <v>490</v>
      </c>
      <c r="J1563" s="63" t="s">
        <v>3061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3031</v>
      </c>
      <c r="F1564" s="64">
        <v>1</v>
      </c>
      <c r="G1564" s="72" t="s">
        <v>3059</v>
      </c>
      <c r="H1564" s="63" t="s">
        <v>3060</v>
      </c>
      <c r="I1564" s="64" t="s">
        <v>490</v>
      </c>
      <c r="J1564" s="63" t="s">
        <v>3061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3032</v>
      </c>
      <c r="F1565" s="64">
        <v>1</v>
      </c>
      <c r="G1565" s="72" t="s">
        <v>3059</v>
      </c>
      <c r="H1565" s="63" t="s">
        <v>3060</v>
      </c>
      <c r="I1565" s="64" t="s">
        <v>490</v>
      </c>
      <c r="J1565" s="63" t="s">
        <v>3061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2146</v>
      </c>
      <c r="H1566" s="63" t="s">
        <v>3096</v>
      </c>
      <c r="I1566" s="64" t="s">
        <v>490</v>
      </c>
      <c r="J1566" s="63" t="s">
        <v>2223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3083</v>
      </c>
      <c r="H1567" s="63" t="s">
        <v>3084</v>
      </c>
      <c r="I1567" s="64" t="s">
        <v>480</v>
      </c>
      <c r="J1567" s="63" t="s">
        <v>3097</v>
      </c>
      <c r="K1567" s="64" t="s">
        <v>22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4645</v>
      </c>
      <c r="W1567" s="63" t="s">
        <v>4646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3087</v>
      </c>
      <c r="I1568" s="64" t="s">
        <v>480</v>
      </c>
      <c r="J1568" s="63" t="s">
        <v>3098</v>
      </c>
      <c r="K1568" s="64" t="s">
        <v>22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4647</v>
      </c>
      <c r="W1568" s="63" t="s">
        <v>4648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2403</v>
      </c>
      <c r="H1569" s="63" t="s">
        <v>3099</v>
      </c>
      <c r="I1569" s="64" t="s">
        <v>480</v>
      </c>
      <c r="J1569" s="63" t="s">
        <v>3100</v>
      </c>
      <c r="K1569" s="64" t="s">
        <v>22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4649</v>
      </c>
      <c r="W1569" s="63" t="s">
        <v>4650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2403</v>
      </c>
      <c r="H1570" s="63" t="s">
        <v>3099</v>
      </c>
      <c r="I1570" s="64" t="s">
        <v>490</v>
      </c>
      <c r="J1570" s="63" t="s">
        <v>2657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3101</v>
      </c>
      <c r="I1571" s="64" t="s">
        <v>482</v>
      </c>
      <c r="J1571" s="63" t="s">
        <v>3102</v>
      </c>
      <c r="K1571" s="64" t="s">
        <v>2580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3115</v>
      </c>
      <c r="H1572" s="63" t="s">
        <v>3116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2279</v>
      </c>
      <c r="H1573" s="63" t="s">
        <v>3117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2564</v>
      </c>
      <c r="H1574" s="63" t="s">
        <v>3118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3119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3108</v>
      </c>
      <c r="F1576" s="64">
        <v>2</v>
      </c>
      <c r="G1576" s="72" t="s">
        <v>3120</v>
      </c>
      <c r="H1576" s="63" t="s">
        <v>3121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1965</v>
      </c>
      <c r="H1577" s="63" t="s">
        <v>3122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3123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2265</v>
      </c>
      <c r="H1579" s="63" t="s">
        <v>3124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3125</v>
      </c>
      <c r="H1580" s="63" t="s">
        <v>3126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3127</v>
      </c>
      <c r="H1581" s="63" t="s">
        <v>3128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1785</v>
      </c>
      <c r="H1582" s="63" t="s">
        <v>3129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2955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3130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3131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1441</v>
      </c>
      <c r="F1586" s="64">
        <v>2</v>
      </c>
      <c r="G1586" s="72">
        <v>159356004</v>
      </c>
      <c r="H1586" s="63" t="s">
        <v>3132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3133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3134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1773</v>
      </c>
      <c r="F1589" s="64">
        <v>2</v>
      </c>
      <c r="G1589" s="72">
        <v>130597287</v>
      </c>
      <c r="H1589" s="63" t="s">
        <v>3135</v>
      </c>
      <c r="I1589" s="64" t="s">
        <v>490</v>
      </c>
      <c r="J1589" s="63" t="s">
        <v>3136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3031</v>
      </c>
      <c r="F1590" s="64">
        <v>2</v>
      </c>
      <c r="G1590" s="72" t="s">
        <v>3059</v>
      </c>
      <c r="H1590" s="63" t="s">
        <v>3137</v>
      </c>
      <c r="I1590" s="64" t="s">
        <v>490</v>
      </c>
      <c r="J1590" s="63" t="s">
        <v>3061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3123</v>
      </c>
      <c r="I1591" s="64" t="s">
        <v>490</v>
      </c>
      <c r="J1591" s="63" t="s">
        <v>3095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3115</v>
      </c>
      <c r="H1592" s="63" t="s">
        <v>3116</v>
      </c>
      <c r="I1592" s="64" t="s">
        <v>490</v>
      </c>
      <c r="J1592" s="63" t="s">
        <v>2657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1965</v>
      </c>
      <c r="H1593" s="63" t="s">
        <v>3122</v>
      </c>
      <c r="I1593" s="64" t="s">
        <v>490</v>
      </c>
      <c r="J1593" s="63" t="s">
        <v>2657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2192</v>
      </c>
      <c r="H1594" s="63" t="s">
        <v>3138</v>
      </c>
      <c r="I1594" s="64" t="s">
        <v>480</v>
      </c>
      <c r="J1594" s="63" t="s">
        <v>3139</v>
      </c>
      <c r="K1594" s="64" t="s">
        <v>22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4651</v>
      </c>
      <c r="W1594" s="63" t="s">
        <v>4652</v>
      </c>
      <c r="X1594" s="63" t="s">
        <v>5825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1965</v>
      </c>
      <c r="H1595" s="63" t="s">
        <v>3122</v>
      </c>
      <c r="I1595" s="64" t="s">
        <v>480</v>
      </c>
      <c r="J1595" s="63" t="s">
        <v>3140</v>
      </c>
      <c r="K1595" s="64" t="s">
        <v>22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4653</v>
      </c>
      <c r="W1595" s="63" t="s">
        <v>4654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3153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3154</v>
      </c>
      <c r="H1597" s="63" t="s">
        <v>3155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3108</v>
      </c>
      <c r="F1598" s="64">
        <v>2</v>
      </c>
      <c r="G1598" s="72" t="s">
        <v>3156</v>
      </c>
      <c r="H1598" s="63" t="s">
        <v>3157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3108</v>
      </c>
      <c r="F1599" s="64">
        <v>2</v>
      </c>
      <c r="G1599" s="72" t="s">
        <v>3053</v>
      </c>
      <c r="H1599" s="63" t="s">
        <v>3158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3159</v>
      </c>
      <c r="H1600" s="63" t="s">
        <v>3160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1532</v>
      </c>
      <c r="F1601" s="64">
        <v>1</v>
      </c>
      <c r="G1601" s="72" t="s">
        <v>3161</v>
      </c>
      <c r="H1601" s="63" t="s">
        <v>3162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1441</v>
      </c>
      <c r="F1602" s="64">
        <v>2</v>
      </c>
      <c r="G1602" s="72" t="s">
        <v>2299</v>
      </c>
      <c r="H1602" s="63" t="s">
        <v>3163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2063</v>
      </c>
      <c r="F1603" s="64">
        <v>2</v>
      </c>
      <c r="G1603" s="72" t="s">
        <v>1852</v>
      </c>
      <c r="H1603" s="63" t="s">
        <v>3164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3165</v>
      </c>
      <c r="H1604" s="63" t="s">
        <v>3166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3167</v>
      </c>
      <c r="H1605" s="63" t="s">
        <v>3168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3169</v>
      </c>
      <c r="H1606" s="63" t="s">
        <v>3170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3171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2556</v>
      </c>
      <c r="H1608" s="63" t="s">
        <v>3172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2103</v>
      </c>
      <c r="F1609" s="64">
        <v>1</v>
      </c>
      <c r="G1609" s="72" t="s">
        <v>2986</v>
      </c>
      <c r="H1609" s="63" t="s">
        <v>2987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3173</v>
      </c>
      <c r="H1610" s="63" t="s">
        <v>3174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3175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1650</v>
      </c>
      <c r="F1612" s="64">
        <v>2</v>
      </c>
      <c r="G1612" s="72">
        <v>230896003</v>
      </c>
      <c r="H1612" s="63" t="s">
        <v>3176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3177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1503</v>
      </c>
      <c r="H1614" s="63" t="s">
        <v>3178</v>
      </c>
      <c r="I1614" s="64" t="s">
        <v>482</v>
      </c>
      <c r="J1614" s="63" t="s">
        <v>3525</v>
      </c>
      <c r="K1614" s="64" t="s">
        <v>2580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3527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1503</v>
      </c>
      <c r="H1615" s="63" t="s">
        <v>3178</v>
      </c>
      <c r="I1615" s="64" t="s">
        <v>482</v>
      </c>
      <c r="J1615" s="63" t="s">
        <v>3525</v>
      </c>
      <c r="K1615" s="64" t="s">
        <v>2580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3527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2299</v>
      </c>
      <c r="H1616" s="63" t="s">
        <v>3163</v>
      </c>
      <c r="I1616" s="64" t="s">
        <v>482</v>
      </c>
      <c r="J1616" s="63" t="s">
        <v>3526</v>
      </c>
      <c r="K1616" s="64" t="s">
        <v>2580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3528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2102</v>
      </c>
      <c r="F1617" s="64">
        <v>2</v>
      </c>
      <c r="G1617" s="72" t="s">
        <v>3179</v>
      </c>
      <c r="H1617" s="63" t="s">
        <v>3180</v>
      </c>
      <c r="I1617" s="64" t="s">
        <v>490</v>
      </c>
      <c r="J1617" s="63" t="s">
        <v>3095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2282</v>
      </c>
      <c r="H1618" s="63" t="s">
        <v>3181</v>
      </c>
      <c r="I1618" s="64" t="s">
        <v>490</v>
      </c>
      <c r="J1618" s="63" t="s">
        <v>3182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1965</v>
      </c>
      <c r="H1619" s="63" t="s">
        <v>3122</v>
      </c>
      <c r="I1619" s="64" t="s">
        <v>490</v>
      </c>
      <c r="J1619" s="63" t="s">
        <v>3183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3184</v>
      </c>
      <c r="I1620" s="64" t="s">
        <v>490</v>
      </c>
      <c r="J1620" s="63" t="s">
        <v>3185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3186</v>
      </c>
      <c r="I1621" s="64" t="s">
        <v>490</v>
      </c>
      <c r="J1621" s="63" t="s">
        <v>3187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3152</v>
      </c>
      <c r="F1622" s="64">
        <v>1</v>
      </c>
      <c r="G1622" s="72" t="s">
        <v>3188</v>
      </c>
      <c r="H1622" s="63" t="s">
        <v>3189</v>
      </c>
      <c r="I1622" s="64" t="s">
        <v>490</v>
      </c>
      <c r="J1622" s="63" t="s">
        <v>3061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3108</v>
      </c>
      <c r="F1623" s="64">
        <v>1</v>
      </c>
      <c r="G1623" s="72" t="s">
        <v>3120</v>
      </c>
      <c r="H1623" s="63" t="s">
        <v>3190</v>
      </c>
      <c r="I1623" s="64" t="s">
        <v>490</v>
      </c>
      <c r="J1623" s="63" t="s">
        <v>2902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3191</v>
      </c>
      <c r="H1624" s="63" t="s">
        <v>3192</v>
      </c>
      <c r="I1624" s="64" t="s">
        <v>490</v>
      </c>
      <c r="J1624" s="63" t="s">
        <v>2657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3193</v>
      </c>
      <c r="H1625" s="63" t="s">
        <v>3194</v>
      </c>
      <c r="I1625" s="64" t="s">
        <v>480</v>
      </c>
      <c r="J1625" s="63" t="s">
        <v>3195</v>
      </c>
      <c r="K1625" s="64" t="s">
        <v>22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4655</v>
      </c>
      <c r="W1625" s="63" t="s">
        <v>4656</v>
      </c>
      <c r="X1625" s="63" t="s">
        <v>4657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3201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3202</v>
      </c>
      <c r="H1627" s="63" t="s">
        <v>3203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3204</v>
      </c>
      <c r="H1628" s="63" t="s">
        <v>3205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3108</v>
      </c>
      <c r="F1629" s="64">
        <v>2</v>
      </c>
      <c r="G1629" s="72" t="s">
        <v>3206</v>
      </c>
      <c r="H1629" s="63" t="s">
        <v>3207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3108</v>
      </c>
      <c r="F1630" s="64">
        <v>2</v>
      </c>
      <c r="G1630" s="72" t="s">
        <v>3208</v>
      </c>
      <c r="H1630" s="63" t="s">
        <v>3209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3210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3211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2785</v>
      </c>
      <c r="H1633" s="63" t="s">
        <v>3212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1541</v>
      </c>
      <c r="F1634" s="64">
        <v>1</v>
      </c>
      <c r="G1634" s="72" t="s">
        <v>2805</v>
      </c>
      <c r="H1634" s="63" t="s">
        <v>3213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1535</v>
      </c>
      <c r="F1635" s="64">
        <v>1</v>
      </c>
      <c r="G1635" s="72" t="s">
        <v>1508</v>
      </c>
      <c r="H1635" s="63" t="s">
        <v>3214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1931</v>
      </c>
      <c r="H1636" s="63" t="s">
        <v>3215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2150</v>
      </c>
      <c r="H1637" s="63" t="s">
        <v>2886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3216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3217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3218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3219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3220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3221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2146</v>
      </c>
      <c r="H1644" s="63" t="s">
        <v>3222</v>
      </c>
      <c r="I1644" s="64" t="s">
        <v>490</v>
      </c>
      <c r="J1644" s="63" t="s">
        <v>3187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3184</v>
      </c>
      <c r="I1645" s="64" t="s">
        <v>490</v>
      </c>
      <c r="J1645" s="63" t="s">
        <v>3223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3224</v>
      </c>
      <c r="I1646" s="64" t="s">
        <v>490</v>
      </c>
      <c r="J1646" s="63" t="s">
        <v>3225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3224</v>
      </c>
      <c r="I1647" s="64" t="s">
        <v>490</v>
      </c>
      <c r="J1647" s="63" t="s">
        <v>3226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3224</v>
      </c>
      <c r="I1648" s="64" t="s">
        <v>490</v>
      </c>
      <c r="J1648" s="63" t="s">
        <v>3227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3228</v>
      </c>
      <c r="I1649" s="64" t="s">
        <v>490</v>
      </c>
      <c r="J1649" s="63" t="s">
        <v>3229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3231</v>
      </c>
      <c r="H1650" s="63" t="s">
        <v>3232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2734</v>
      </c>
      <c r="H1651" s="63" t="s">
        <v>3233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3234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3235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3224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3108</v>
      </c>
      <c r="F1655" s="64">
        <v>1</v>
      </c>
      <c r="G1655" s="72" t="s">
        <v>3236</v>
      </c>
      <c r="H1655" s="63" t="s">
        <v>3237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1532</v>
      </c>
      <c r="F1656" s="64">
        <v>1</v>
      </c>
      <c r="G1656" s="72" t="s">
        <v>2429</v>
      </c>
      <c r="H1656" s="63" t="s">
        <v>3238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3239</v>
      </c>
      <c r="H1657" s="63" t="s">
        <v>3240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3241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1505</v>
      </c>
      <c r="H1659" s="63" t="s">
        <v>3242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2983</v>
      </c>
      <c r="H1660" s="63" t="s">
        <v>3243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3244</v>
      </c>
      <c r="H1661" s="63" t="s">
        <v>3245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2957</v>
      </c>
      <c r="H1662" s="63" t="s">
        <v>3246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3247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3248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3249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3250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2671</v>
      </c>
      <c r="F1667" s="64">
        <v>1</v>
      </c>
      <c r="G1667" s="72" t="s">
        <v>2991</v>
      </c>
      <c r="H1667" s="63" t="s">
        <v>3251</v>
      </c>
      <c r="I1667" s="64" t="s">
        <v>490</v>
      </c>
      <c r="J1667" s="63" t="s">
        <v>3252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3234</v>
      </c>
      <c r="I1668" s="64" t="s">
        <v>490</v>
      </c>
      <c r="J1668" s="63" t="s">
        <v>3253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3254</v>
      </c>
      <c r="I1669" s="64" t="s">
        <v>490</v>
      </c>
      <c r="J1669" s="63" t="s">
        <v>3255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3263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2067</v>
      </c>
      <c r="H1671" s="63" t="s">
        <v>3264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3265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3030</v>
      </c>
      <c r="F1673" s="64">
        <v>1</v>
      </c>
      <c r="G1673" s="72" t="s">
        <v>3266</v>
      </c>
      <c r="H1673" s="63" t="s">
        <v>3267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3108</v>
      </c>
      <c r="F1674" s="64">
        <v>2</v>
      </c>
      <c r="G1674" s="72" t="s">
        <v>3268</v>
      </c>
      <c r="H1674" s="63" t="s">
        <v>3269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3270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3271</v>
      </c>
      <c r="H1676" s="63" t="s">
        <v>3272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2575</v>
      </c>
      <c r="H1677" s="63" t="s">
        <v>3273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3274</v>
      </c>
      <c r="H1678" s="63" t="s">
        <v>3275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3276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2549</v>
      </c>
      <c r="H1680" s="63" t="s">
        <v>3277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3278</v>
      </c>
      <c r="H1681" s="63" t="s">
        <v>3279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3280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2067</v>
      </c>
      <c r="H1683" s="63" t="s">
        <v>3264</v>
      </c>
      <c r="I1683" s="64" t="s">
        <v>490</v>
      </c>
      <c r="J1683" s="63" t="s">
        <v>3281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3299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3300</v>
      </c>
      <c r="H1685" s="63" t="s">
        <v>3301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3302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3303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3304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3031</v>
      </c>
      <c r="F1689" s="64">
        <v>1</v>
      </c>
      <c r="G1689" s="72" t="s">
        <v>3044</v>
      </c>
      <c r="H1689" s="63" t="s">
        <v>3305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3032</v>
      </c>
      <c r="F1690" s="64">
        <v>2</v>
      </c>
      <c r="G1690" s="72" t="s">
        <v>3188</v>
      </c>
      <c r="H1690" s="63" t="s">
        <v>3189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3108</v>
      </c>
      <c r="F1691" s="64">
        <v>2</v>
      </c>
      <c r="G1691" s="72" t="s">
        <v>3053</v>
      </c>
      <c r="H1691" s="63" t="s">
        <v>3306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3108</v>
      </c>
      <c r="F1692" s="64">
        <v>1</v>
      </c>
      <c r="G1692" s="72" t="s">
        <v>3307</v>
      </c>
      <c r="H1692" s="63" t="s">
        <v>3308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3108</v>
      </c>
      <c r="F1693" s="64">
        <v>2</v>
      </c>
      <c r="G1693" s="72" t="s">
        <v>3309</v>
      </c>
      <c r="H1693" s="63" t="s">
        <v>3310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3296</v>
      </c>
      <c r="F1694" s="64">
        <v>1</v>
      </c>
      <c r="G1694" s="72" t="s">
        <v>3311</v>
      </c>
      <c r="H1694" s="63" t="s">
        <v>3312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3297</v>
      </c>
      <c r="F1695" s="64">
        <v>1</v>
      </c>
      <c r="G1695" s="72" t="s">
        <v>3313</v>
      </c>
      <c r="H1695" s="63" t="s">
        <v>3314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3315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2103</v>
      </c>
      <c r="F1697" s="64">
        <v>1</v>
      </c>
      <c r="G1697" s="72" t="s">
        <v>3316</v>
      </c>
      <c r="H1697" s="63" t="s">
        <v>3317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3316</v>
      </c>
      <c r="H1698" s="63" t="s">
        <v>3317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3318</v>
      </c>
      <c r="H1699" s="63" t="s">
        <v>3319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2403</v>
      </c>
      <c r="H1700" s="63" t="s">
        <v>3099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3320</v>
      </c>
      <c r="H1701" s="63" t="s">
        <v>3321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3322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3323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3324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3299</v>
      </c>
      <c r="I1705" s="64" t="s">
        <v>480</v>
      </c>
      <c r="J1705" s="63" t="s">
        <v>1193</v>
      </c>
      <c r="K1705" s="64" t="s">
        <v>22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4658</v>
      </c>
      <c r="W1705" s="63" t="s">
        <v>4659</v>
      </c>
      <c r="X1705" s="63" t="s">
        <v>4660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3300</v>
      </c>
      <c r="H1706" s="63" t="s">
        <v>3301</v>
      </c>
      <c r="I1706" s="64" t="s">
        <v>490</v>
      </c>
      <c r="J1706" s="63" t="s">
        <v>3325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3108</v>
      </c>
      <c r="F1707" s="64">
        <v>1</v>
      </c>
      <c r="G1707" s="72" t="s">
        <v>3307</v>
      </c>
      <c r="H1707" s="63" t="s">
        <v>3308</v>
      </c>
      <c r="I1707" s="64" t="s">
        <v>490</v>
      </c>
      <c r="J1707" s="63" t="s">
        <v>3326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3296</v>
      </c>
      <c r="F1708" s="64">
        <v>1</v>
      </c>
      <c r="G1708" s="72" t="s">
        <v>3311</v>
      </c>
      <c r="H1708" s="63" t="s">
        <v>3312</v>
      </c>
      <c r="I1708" s="64" t="s">
        <v>490</v>
      </c>
      <c r="J1708" s="63" t="s">
        <v>3061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2102</v>
      </c>
      <c r="F1709" s="64">
        <v>2</v>
      </c>
      <c r="G1709" s="72" t="s">
        <v>2805</v>
      </c>
      <c r="H1709" s="63" t="s">
        <v>3327</v>
      </c>
      <c r="I1709" s="64" t="s">
        <v>490</v>
      </c>
      <c r="J1709" s="63" t="s">
        <v>3328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2808</v>
      </c>
      <c r="H1710" s="63" t="s">
        <v>3329</v>
      </c>
      <c r="I1710" s="64" t="s">
        <v>490</v>
      </c>
      <c r="J1710" s="63" t="s">
        <v>3328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3298</v>
      </c>
      <c r="F1711" s="64">
        <v>1</v>
      </c>
      <c r="G1711" s="72">
        <v>240417001</v>
      </c>
      <c r="H1711" s="63" t="s">
        <v>3330</v>
      </c>
      <c r="I1711" s="64" t="s">
        <v>485</v>
      </c>
      <c r="J1711" s="63" t="s">
        <v>3331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3298</v>
      </c>
      <c r="F1712" s="64">
        <v>1</v>
      </c>
      <c r="G1712" s="72">
        <v>240417001</v>
      </c>
      <c r="H1712" s="63" t="s">
        <v>3330</v>
      </c>
      <c r="I1712" s="64" t="s">
        <v>490</v>
      </c>
      <c r="J1712" s="63" t="s">
        <v>3331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3338</v>
      </c>
      <c r="H1713" s="63" t="s">
        <v>3339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1816</v>
      </c>
      <c r="H1714" s="63" t="s">
        <v>3340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3341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3342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3031</v>
      </c>
      <c r="F1717" s="64">
        <v>2</v>
      </c>
      <c r="G1717" s="72" t="s">
        <v>3343</v>
      </c>
      <c r="H1717" s="63" t="s">
        <v>3344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3031</v>
      </c>
      <c r="F1718" s="64">
        <v>2</v>
      </c>
      <c r="G1718" s="72" t="s">
        <v>3154</v>
      </c>
      <c r="H1718" s="63" t="s">
        <v>3345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3031</v>
      </c>
      <c r="F1719" s="64">
        <v>1</v>
      </c>
      <c r="G1719" s="72" t="s">
        <v>3346</v>
      </c>
      <c r="H1719" s="63" t="s">
        <v>3347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3108</v>
      </c>
      <c r="F1720" s="64">
        <v>1</v>
      </c>
      <c r="G1720" s="72" t="s">
        <v>3311</v>
      </c>
      <c r="H1720" s="63" t="s">
        <v>3348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1532</v>
      </c>
      <c r="F1721" s="64">
        <v>1</v>
      </c>
      <c r="G1721" s="72" t="s">
        <v>3007</v>
      </c>
      <c r="H1721" s="63" t="s">
        <v>3349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3350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3351</v>
      </c>
      <c r="H1723" s="63" t="s">
        <v>3352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3353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3354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1465</v>
      </c>
      <c r="H1726" s="63" t="s">
        <v>3089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2563</v>
      </c>
      <c r="F1727" s="64">
        <v>1</v>
      </c>
      <c r="G1727" s="72" t="s">
        <v>2986</v>
      </c>
      <c r="H1727" s="63" t="s">
        <v>3355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3356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3357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1547</v>
      </c>
      <c r="F1730" s="64">
        <v>1</v>
      </c>
      <c r="G1730" s="72">
        <v>130597370</v>
      </c>
      <c r="H1730" s="63" t="s">
        <v>3358</v>
      </c>
      <c r="I1730" s="64" t="s">
        <v>490</v>
      </c>
      <c r="J1730" s="63" t="s">
        <v>3359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1539</v>
      </c>
      <c r="F1731" s="64">
        <v>1</v>
      </c>
      <c r="G1731" s="72">
        <v>130597396</v>
      </c>
      <c r="H1731" s="63" t="s">
        <v>3360</v>
      </c>
      <c r="I1731" s="64" t="s">
        <v>490</v>
      </c>
      <c r="J1731" s="63" t="s">
        <v>2136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1545</v>
      </c>
      <c r="F1732" s="64">
        <v>1</v>
      </c>
      <c r="G1732" s="72">
        <v>130597245</v>
      </c>
      <c r="H1732" s="63" t="s">
        <v>3361</v>
      </c>
      <c r="I1732" s="64" t="s">
        <v>490</v>
      </c>
      <c r="J1732" s="63" t="s">
        <v>3362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3363</v>
      </c>
      <c r="H1733" s="63" t="s">
        <v>3364</v>
      </c>
      <c r="I1733" s="64" t="s">
        <v>485</v>
      </c>
      <c r="J1733" s="63" t="s">
        <v>3370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3371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3363</v>
      </c>
      <c r="H1734" s="63" t="s">
        <v>3364</v>
      </c>
      <c r="I1734" s="64" t="s">
        <v>485</v>
      </c>
      <c r="J1734" s="63" t="s">
        <v>7530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1536</v>
      </c>
      <c r="F1735" s="64">
        <v>1</v>
      </c>
      <c r="G1735" s="72" t="s">
        <v>2462</v>
      </c>
      <c r="H1735" s="63" t="s">
        <v>3365</v>
      </c>
      <c r="I1735" s="64" t="s">
        <v>700</v>
      </c>
      <c r="J1735" s="63" t="s">
        <v>3366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2470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1536</v>
      </c>
      <c r="F1736" s="64">
        <v>1</v>
      </c>
      <c r="G1736" s="72" t="s">
        <v>2462</v>
      </c>
      <c r="H1736" s="63" t="s">
        <v>3365</v>
      </c>
      <c r="I1736" s="64" t="s">
        <v>700</v>
      </c>
      <c r="J1736" s="63" t="s">
        <v>3367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2470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1536</v>
      </c>
      <c r="F1737" s="64">
        <v>1</v>
      </c>
      <c r="G1737" s="72" t="s">
        <v>2462</v>
      </c>
      <c r="H1737" s="63" t="s">
        <v>3365</v>
      </c>
      <c r="I1737" s="64" t="s">
        <v>700</v>
      </c>
      <c r="J1737" s="63" t="s">
        <v>3368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2470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1536</v>
      </c>
      <c r="F1738" s="64">
        <v>1</v>
      </c>
      <c r="G1738" s="72" t="s">
        <v>2462</v>
      </c>
      <c r="H1738" s="63" t="s">
        <v>3365</v>
      </c>
      <c r="I1738" s="64" t="s">
        <v>700</v>
      </c>
      <c r="J1738" s="63" t="s">
        <v>3369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2470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3393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2106</v>
      </c>
      <c r="H1740" s="63" t="s">
        <v>3394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3395</v>
      </c>
      <c r="H1741" s="63" t="s">
        <v>3396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3032</v>
      </c>
      <c r="F1742" s="64">
        <v>2</v>
      </c>
      <c r="G1742" s="72" t="s">
        <v>3397</v>
      </c>
      <c r="H1742" s="63" t="s">
        <v>3398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3399</v>
      </c>
      <c r="H1743" s="63" t="s">
        <v>3400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3320</v>
      </c>
      <c r="H1744" s="63" t="s">
        <v>3321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3401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3322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3402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3403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2046</v>
      </c>
      <c r="H1749" s="63" t="s">
        <v>3404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3405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3406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3399</v>
      </c>
      <c r="H1752" s="63" t="s">
        <v>3407</v>
      </c>
      <c r="I1752" s="64" t="s">
        <v>490</v>
      </c>
      <c r="J1752" s="63" t="s">
        <v>3229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2465</v>
      </c>
      <c r="H1753" s="63" t="s">
        <v>3413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2839</v>
      </c>
      <c r="H1754" s="63" t="s">
        <v>3414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1843</v>
      </c>
      <c r="H1755" s="63" t="s">
        <v>3415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3416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3417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3418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3419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3031</v>
      </c>
      <c r="F1760" s="64">
        <v>2</v>
      </c>
      <c r="G1760" s="72" t="s">
        <v>3420</v>
      </c>
      <c r="H1760" s="63" t="s">
        <v>3421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3031</v>
      </c>
      <c r="F1761" s="64">
        <v>1</v>
      </c>
      <c r="G1761" s="72" t="s">
        <v>3422</v>
      </c>
      <c r="H1761" s="63" t="s">
        <v>3423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3031</v>
      </c>
      <c r="F1762" s="64">
        <v>2</v>
      </c>
      <c r="G1762" s="72" t="s">
        <v>3424</v>
      </c>
      <c r="H1762" s="63" t="s">
        <v>3425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3296</v>
      </c>
      <c r="F1763" s="64">
        <v>1</v>
      </c>
      <c r="G1763" s="72" t="s">
        <v>3426</v>
      </c>
      <c r="H1763" s="63" t="s">
        <v>3427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3296</v>
      </c>
      <c r="F1764" s="64">
        <v>1</v>
      </c>
      <c r="G1764" s="72" t="s">
        <v>3428</v>
      </c>
      <c r="H1764" s="63" t="s">
        <v>3429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3296</v>
      </c>
      <c r="F1765" s="64">
        <v>1</v>
      </c>
      <c r="G1765" s="72" t="s">
        <v>3430</v>
      </c>
      <c r="H1765" s="63" t="s">
        <v>3431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3296</v>
      </c>
      <c r="F1766" s="64">
        <v>1</v>
      </c>
      <c r="G1766" s="72" t="s">
        <v>3432</v>
      </c>
      <c r="H1766" s="63" t="s">
        <v>3433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3297</v>
      </c>
      <c r="F1767" s="64">
        <v>2</v>
      </c>
      <c r="G1767" s="72" t="s">
        <v>3434</v>
      </c>
      <c r="H1767" s="63" t="s">
        <v>3435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2102</v>
      </c>
      <c r="F1768" s="64">
        <v>2</v>
      </c>
      <c r="G1768" s="72" t="s">
        <v>3179</v>
      </c>
      <c r="H1768" s="63" t="s">
        <v>3436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2853</v>
      </c>
      <c r="H1769" s="63" t="s">
        <v>3437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1536</v>
      </c>
      <c r="F1770" s="64">
        <v>1</v>
      </c>
      <c r="G1770" s="72" t="s">
        <v>3125</v>
      </c>
      <c r="H1770" s="63" t="s">
        <v>3126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1441</v>
      </c>
      <c r="F1771" s="64">
        <v>2</v>
      </c>
      <c r="G1771" s="72" t="s">
        <v>1508</v>
      </c>
      <c r="H1771" s="63" t="s">
        <v>3438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1980</v>
      </c>
      <c r="H1772" s="63" t="s">
        <v>3439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1541</v>
      </c>
      <c r="F1773" s="64">
        <v>1</v>
      </c>
      <c r="G1773" s="72" t="s">
        <v>3440</v>
      </c>
      <c r="H1773" s="63" t="s">
        <v>3441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2957</v>
      </c>
      <c r="H1774" s="63" t="s">
        <v>3442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2556</v>
      </c>
      <c r="H1775" s="63" t="s">
        <v>3443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3444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1650</v>
      </c>
      <c r="F1777" s="64">
        <v>2</v>
      </c>
      <c r="G1777" s="72">
        <v>317279007</v>
      </c>
      <c r="H1777" s="63" t="s">
        <v>3445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3446</v>
      </c>
      <c r="I1778" s="64" t="s">
        <v>490</v>
      </c>
      <c r="J1778" s="63" t="s">
        <v>7531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3447</v>
      </c>
      <c r="I1779" s="64" t="s">
        <v>490</v>
      </c>
      <c r="J1779" s="63" t="s">
        <v>3448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3449</v>
      </c>
      <c r="H1780" s="63" t="s">
        <v>3450</v>
      </c>
      <c r="I1780" s="64" t="s">
        <v>490</v>
      </c>
      <c r="J1780" s="63" t="s">
        <v>7532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1536</v>
      </c>
      <c r="F1781" s="64">
        <v>1</v>
      </c>
      <c r="G1781" s="72" t="s">
        <v>2462</v>
      </c>
      <c r="H1781" s="63" t="s">
        <v>3451</v>
      </c>
      <c r="I1781" s="64" t="s">
        <v>480</v>
      </c>
      <c r="J1781" s="63" t="s">
        <v>3452</v>
      </c>
      <c r="K1781" s="64" t="s">
        <v>22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3734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3459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3460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3461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3462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3463</v>
      </c>
      <c r="H1786" s="63" t="s">
        <v>3464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3465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3466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3031</v>
      </c>
      <c r="F1789" s="64">
        <v>1</v>
      </c>
      <c r="G1789" s="72" t="s">
        <v>3467</v>
      </c>
      <c r="H1789" s="63" t="s">
        <v>3468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3030</v>
      </c>
      <c r="F1790" s="64">
        <v>1</v>
      </c>
      <c r="G1790" s="72" t="s">
        <v>3309</v>
      </c>
      <c r="H1790" s="63" t="s">
        <v>3469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3108</v>
      </c>
      <c r="F1791" s="64">
        <v>2</v>
      </c>
      <c r="G1791" s="72" t="s">
        <v>3470</v>
      </c>
      <c r="H1791" s="63" t="s">
        <v>3471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1662</v>
      </c>
      <c r="H1792" s="63" t="s">
        <v>3472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3457</v>
      </c>
      <c r="F1793" s="64">
        <v>2</v>
      </c>
      <c r="G1793" s="72" t="s">
        <v>1119</v>
      </c>
      <c r="H1793" s="63" t="s">
        <v>3473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1532</v>
      </c>
      <c r="F1794" s="64">
        <v>1</v>
      </c>
      <c r="G1794" s="72" t="s">
        <v>2394</v>
      </c>
      <c r="H1794" s="63" t="s">
        <v>3474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3475</v>
      </c>
      <c r="H1795" s="63" t="s">
        <v>3476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3477</v>
      </c>
      <c r="H1796" s="63" t="s">
        <v>3478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1535</v>
      </c>
      <c r="F1797" s="64">
        <v>1</v>
      </c>
      <c r="G1797" s="72" t="s">
        <v>2203</v>
      </c>
      <c r="H1797" s="63" t="s">
        <v>3479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3480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1931</v>
      </c>
      <c r="H1799" s="63" t="s">
        <v>3481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3482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3483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3458</v>
      </c>
      <c r="F1802" s="64">
        <v>2</v>
      </c>
      <c r="G1802" s="72">
        <v>130597370</v>
      </c>
      <c r="H1802" s="63" t="s">
        <v>3484</v>
      </c>
      <c r="I1802" s="64" t="s">
        <v>490</v>
      </c>
      <c r="J1802" s="63" t="s">
        <v>3227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3462</v>
      </c>
      <c r="I1803" s="64" t="s">
        <v>490</v>
      </c>
      <c r="J1803" s="63" t="s">
        <v>3485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3446</v>
      </c>
      <c r="I1804" s="64" t="s">
        <v>490</v>
      </c>
      <c r="J1804" s="63" t="s">
        <v>3227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3486</v>
      </c>
      <c r="I1805" s="64" t="s">
        <v>490</v>
      </c>
      <c r="J1805" s="63" t="s">
        <v>3227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3108</v>
      </c>
      <c r="F1806" s="64">
        <v>1</v>
      </c>
      <c r="G1806" s="72" t="s">
        <v>3470</v>
      </c>
      <c r="H1806" s="63" t="s">
        <v>3471</v>
      </c>
      <c r="I1806" s="64" t="s">
        <v>490</v>
      </c>
      <c r="J1806" s="63" t="s">
        <v>3487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2282</v>
      </c>
      <c r="H1807" s="63" t="s">
        <v>3506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2146</v>
      </c>
      <c r="H1808" s="63" t="s">
        <v>3507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3508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3509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3510</v>
      </c>
      <c r="H1811" s="63" t="s">
        <v>3511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1532</v>
      </c>
      <c r="F1812" s="64">
        <v>1</v>
      </c>
      <c r="G1812" s="72" t="s">
        <v>2394</v>
      </c>
      <c r="H1812" s="63" t="s">
        <v>3512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2851</v>
      </c>
      <c r="H1813" s="63" t="s">
        <v>3513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3514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3515</v>
      </c>
      <c r="H1815" s="63" t="s">
        <v>3516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3517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3518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3519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2148</v>
      </c>
      <c r="H1819" s="63" t="s">
        <v>3520</v>
      </c>
      <c r="I1819" s="64" t="s">
        <v>485</v>
      </c>
      <c r="J1819" s="63" t="s">
        <v>6427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3521</v>
      </c>
      <c r="H1820" s="63" t="s">
        <v>3522</v>
      </c>
      <c r="I1820" s="64" t="s">
        <v>490</v>
      </c>
      <c r="J1820" s="63" t="s">
        <v>3182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3521</v>
      </c>
      <c r="H1821" s="63" t="s">
        <v>3522</v>
      </c>
      <c r="I1821" s="64" t="s">
        <v>490</v>
      </c>
      <c r="J1821" s="63" t="s">
        <v>3182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1536</v>
      </c>
      <c r="F1822" s="64">
        <v>1</v>
      </c>
      <c r="G1822" s="72" t="s">
        <v>2462</v>
      </c>
      <c r="H1822" s="63" t="s">
        <v>3523</v>
      </c>
      <c r="I1822" s="64" t="s">
        <v>490</v>
      </c>
      <c r="J1822" s="63" t="s">
        <v>3524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3530</v>
      </c>
      <c r="H1823" s="63" t="s">
        <v>3531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2050</v>
      </c>
      <c r="H1824" s="63" t="s">
        <v>3532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2159</v>
      </c>
      <c r="H1825" s="63" t="s">
        <v>3533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3534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3191</v>
      </c>
      <c r="H1827" s="63" t="s">
        <v>3192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3030</v>
      </c>
      <c r="F1828" s="64">
        <v>1</v>
      </c>
      <c r="G1828" s="72" t="s">
        <v>3422</v>
      </c>
      <c r="H1828" s="63" t="s">
        <v>3535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3108</v>
      </c>
      <c r="F1829" s="64">
        <v>2</v>
      </c>
      <c r="G1829" s="72" t="s">
        <v>3536</v>
      </c>
      <c r="H1829" s="63" t="s">
        <v>3537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3538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3539</v>
      </c>
      <c r="H1831" s="63" t="s">
        <v>3540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3541</v>
      </c>
      <c r="H1832" s="63" t="s">
        <v>3542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3543</v>
      </c>
      <c r="H1833" s="63" t="s">
        <v>3544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3085</v>
      </c>
      <c r="H1834" s="63" t="s">
        <v>3545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1424</v>
      </c>
      <c r="F1835" s="64">
        <v>2</v>
      </c>
      <c r="G1835" s="72" t="s">
        <v>772</v>
      </c>
      <c r="H1835" s="63" t="s">
        <v>3546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3351</v>
      </c>
      <c r="H1836" s="63" t="s">
        <v>3547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3548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1510</v>
      </c>
      <c r="H1838" s="63" t="s">
        <v>3549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3550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3551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3552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3553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3554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3555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3556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3557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2050</v>
      </c>
      <c r="H1847" s="63" t="s">
        <v>3532</v>
      </c>
      <c r="I1847" s="64" t="s">
        <v>485</v>
      </c>
      <c r="J1847" s="63" t="s">
        <v>6428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3568</v>
      </c>
      <c r="I1848" s="64" t="s">
        <v>480</v>
      </c>
      <c r="J1848" s="63" t="s">
        <v>3569</v>
      </c>
      <c r="K1848" s="64" t="s">
        <v>22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4661</v>
      </c>
      <c r="W1848" s="63" t="s">
        <v>4662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3539</v>
      </c>
      <c r="H1849" s="63" t="s">
        <v>3540</v>
      </c>
      <c r="I1849" s="64" t="s">
        <v>490</v>
      </c>
      <c r="J1849" s="63" t="s">
        <v>2140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1424</v>
      </c>
      <c r="F1850" s="64">
        <v>2</v>
      </c>
      <c r="G1850" s="72" t="s">
        <v>772</v>
      </c>
      <c r="H1850" s="63" t="s">
        <v>3546</v>
      </c>
      <c r="I1850" s="64" t="s">
        <v>490</v>
      </c>
      <c r="J1850" s="63" t="s">
        <v>2140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3570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3571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3572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2920</v>
      </c>
      <c r="H1854" s="63" t="s">
        <v>3573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3115</v>
      </c>
      <c r="H1855" s="63" t="s">
        <v>3574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3575</v>
      </c>
      <c r="H1856" s="63" t="s">
        <v>3576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2360</v>
      </c>
      <c r="H1857" s="63" t="s">
        <v>3577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2979</v>
      </c>
      <c r="H1858" s="63" t="s">
        <v>3578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3579</v>
      </c>
      <c r="H1859" s="63" t="s">
        <v>3580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3581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3582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3583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3584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3521</v>
      </c>
      <c r="H1864" s="63" t="s">
        <v>3522</v>
      </c>
      <c r="I1864" s="64" t="s">
        <v>490</v>
      </c>
      <c r="J1864" s="63" t="s">
        <v>2054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1545</v>
      </c>
      <c r="F1865" s="64">
        <v>1</v>
      </c>
      <c r="G1865" s="72">
        <v>130597291</v>
      </c>
      <c r="H1865" s="63" t="s">
        <v>3585</v>
      </c>
      <c r="I1865" s="64" t="s">
        <v>490</v>
      </c>
      <c r="J1865" s="63" t="s">
        <v>3586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2279</v>
      </c>
      <c r="H1866" s="63" t="s">
        <v>3600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3601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3031</v>
      </c>
      <c r="F1868" s="64">
        <v>1</v>
      </c>
      <c r="G1868" s="72" t="s">
        <v>3602</v>
      </c>
      <c r="H1868" s="63" t="s">
        <v>3603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3032</v>
      </c>
      <c r="F1869" s="64">
        <v>1</v>
      </c>
      <c r="G1869" s="72" t="s">
        <v>3092</v>
      </c>
      <c r="H1869" s="63" t="s">
        <v>3604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3032</v>
      </c>
      <c r="F1870" s="64">
        <v>1</v>
      </c>
      <c r="G1870" s="72" t="s">
        <v>3605</v>
      </c>
      <c r="H1870" s="63" t="s">
        <v>3606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3607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3608</v>
      </c>
      <c r="H1872" s="63" t="s">
        <v>3609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3610</v>
      </c>
      <c r="H1873" s="63" t="s">
        <v>3611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1826</v>
      </c>
      <c r="H1874" s="63" t="s">
        <v>3612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3608</v>
      </c>
      <c r="H1875" s="63" t="s">
        <v>3613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2168</v>
      </c>
      <c r="F1876" s="64">
        <v>1</v>
      </c>
      <c r="G1876" s="72" t="s">
        <v>3614</v>
      </c>
      <c r="H1876" s="63" t="s">
        <v>3615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3616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3457</v>
      </c>
      <c r="F1878" s="64">
        <v>2</v>
      </c>
      <c r="G1878" s="72" t="s">
        <v>3363</v>
      </c>
      <c r="H1878" s="63" t="s">
        <v>3617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3618</v>
      </c>
      <c r="H1879" s="63" t="s">
        <v>3619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2983</v>
      </c>
      <c r="H1880" s="63" t="s">
        <v>3620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2810</v>
      </c>
      <c r="H1881" s="63" t="s">
        <v>3621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3622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1612</v>
      </c>
      <c r="H1883" s="63" t="s">
        <v>3623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2547</v>
      </c>
      <c r="H1884" s="63" t="s">
        <v>3624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3625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2563</v>
      </c>
      <c r="F1886" s="64">
        <v>1</v>
      </c>
      <c r="G1886" s="72" t="s">
        <v>324</v>
      </c>
      <c r="H1886" s="63" t="s">
        <v>3626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2896</v>
      </c>
      <c r="H1887" s="63" t="s">
        <v>3627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1908</v>
      </c>
      <c r="H1888" s="63" t="s">
        <v>3628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3629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3630</v>
      </c>
      <c r="I1890" s="64" t="s">
        <v>490</v>
      </c>
      <c r="J1890" s="63" t="s">
        <v>3631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3499</v>
      </c>
      <c r="F1891" s="64">
        <v>1</v>
      </c>
      <c r="G1891" s="72" t="s">
        <v>3632</v>
      </c>
      <c r="H1891" s="63" t="s">
        <v>3633</v>
      </c>
      <c r="I1891" s="64" t="s">
        <v>490</v>
      </c>
      <c r="J1891" s="63" t="s">
        <v>2140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3499</v>
      </c>
      <c r="F1892" s="64">
        <v>1</v>
      </c>
      <c r="G1892" s="72" t="s">
        <v>3632</v>
      </c>
      <c r="H1892" s="63" t="s">
        <v>3633</v>
      </c>
      <c r="I1892" s="64" t="s">
        <v>480</v>
      </c>
      <c r="J1892" s="63" t="s">
        <v>3634</v>
      </c>
      <c r="K1892" s="64" t="s">
        <v>22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4663</v>
      </c>
      <c r="W1892" s="63" t="s">
        <v>4664</v>
      </c>
      <c r="X1892" s="63" t="s">
        <v>6349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2067</v>
      </c>
      <c r="H1893" s="63" t="s">
        <v>6429</v>
      </c>
      <c r="I1893" s="64" t="s">
        <v>485</v>
      </c>
      <c r="J1893" s="63" t="s">
        <v>6430</v>
      </c>
      <c r="K1893" s="64" t="s">
        <v>123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3637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3630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3638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3639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3640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3641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3032</v>
      </c>
      <c r="F1900" s="64">
        <v>1</v>
      </c>
      <c r="G1900" s="72" t="s">
        <v>3642</v>
      </c>
      <c r="H1900" s="63" t="s">
        <v>3643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2849</v>
      </c>
      <c r="H1901" s="63" t="s">
        <v>3644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3477</v>
      </c>
      <c r="H1902" s="63" t="s">
        <v>3645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2036</v>
      </c>
      <c r="H1903" s="63" t="s">
        <v>3646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1884</v>
      </c>
      <c r="H1904" s="63" t="s">
        <v>3647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2708</v>
      </c>
      <c r="H1905" s="63" t="s">
        <v>3648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3649</v>
      </c>
      <c r="H1906" s="63" t="s">
        <v>3650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2957</v>
      </c>
      <c r="H1907" s="63" t="s">
        <v>3651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3652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3653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1532</v>
      </c>
      <c r="F1910" s="64">
        <v>1</v>
      </c>
      <c r="G1910" s="72" t="s">
        <v>1220</v>
      </c>
      <c r="H1910" s="63" t="s">
        <v>3654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2224</v>
      </c>
      <c r="F1911" s="64">
        <v>2</v>
      </c>
      <c r="G1911" s="72">
        <v>159107004</v>
      </c>
      <c r="H1911" s="63" t="s">
        <v>3655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2067</v>
      </c>
      <c r="H1912" s="63" t="s">
        <v>6429</v>
      </c>
      <c r="I1912" s="64" t="s">
        <v>485</v>
      </c>
      <c r="J1912" s="63" t="s">
        <v>6430</v>
      </c>
      <c r="K1912" s="64" t="s">
        <v>123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3639</v>
      </c>
      <c r="I1913" s="64" t="s">
        <v>490</v>
      </c>
      <c r="J1913" s="63" t="s">
        <v>3656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1545</v>
      </c>
      <c r="F1914" s="64">
        <v>1</v>
      </c>
      <c r="G1914" s="72">
        <v>130597291</v>
      </c>
      <c r="H1914" s="63" t="s">
        <v>3585</v>
      </c>
      <c r="I1914" s="64" t="s">
        <v>490</v>
      </c>
      <c r="J1914" s="63" t="s">
        <v>3657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3669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3670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3671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3672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3673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3674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3675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3676</v>
      </c>
      <c r="H1922" s="63" t="s">
        <v>3677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3032</v>
      </c>
      <c r="F1923" s="64">
        <v>2</v>
      </c>
      <c r="G1923" s="72" t="s">
        <v>3605</v>
      </c>
      <c r="H1923" s="63" t="s">
        <v>3678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2148</v>
      </c>
      <c r="H1924" s="63" t="s">
        <v>3520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3679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3680</v>
      </c>
      <c r="H1926" s="63" t="s">
        <v>3681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3682</v>
      </c>
      <c r="H1927" s="63" t="s">
        <v>3683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3457</v>
      </c>
      <c r="F1928" s="64">
        <v>2</v>
      </c>
      <c r="G1928" s="72" t="s">
        <v>3684</v>
      </c>
      <c r="H1928" s="63" t="s">
        <v>3685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2150</v>
      </c>
      <c r="H1929" s="63" t="s">
        <v>2886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3687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2903</v>
      </c>
      <c r="H1931" s="63" t="s">
        <v>3688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3689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3690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3691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2950</v>
      </c>
      <c r="H1935" s="63" t="s">
        <v>3692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1503</v>
      </c>
      <c r="H1936" s="63" t="s">
        <v>3693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3694</v>
      </c>
      <c r="H1937" s="63" t="s">
        <v>3695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3696</v>
      </c>
      <c r="H1938" s="63" t="s">
        <v>3697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3698</v>
      </c>
      <c r="H1939" s="63" t="s">
        <v>3699</v>
      </c>
      <c r="I1939" s="64" t="s">
        <v>480</v>
      </c>
      <c r="J1939" s="63" t="s">
        <v>3700</v>
      </c>
      <c r="K1939" s="64" t="s">
        <v>22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4665</v>
      </c>
      <c r="W1939" s="63" t="s">
        <v>4666</v>
      </c>
      <c r="X1939" s="63" t="s">
        <v>4667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3694</v>
      </c>
      <c r="H1940" s="63" t="s">
        <v>3695</v>
      </c>
      <c r="I1940" s="64" t="s">
        <v>490</v>
      </c>
      <c r="J1940" s="63" t="s">
        <v>3701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3686</v>
      </c>
      <c r="F1941" s="64">
        <v>2</v>
      </c>
      <c r="G1941" s="72">
        <v>130597202</v>
      </c>
      <c r="H1941" s="63" t="s">
        <v>3702</v>
      </c>
      <c r="I1941" s="64" t="s">
        <v>490</v>
      </c>
      <c r="J1941" s="63" t="s">
        <v>3703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3709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1556</v>
      </c>
      <c r="H1943" s="63" t="s">
        <v>3710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3259</v>
      </c>
      <c r="F1944" s="64">
        <v>2</v>
      </c>
      <c r="G1944" s="72" t="s">
        <v>1336</v>
      </c>
      <c r="H1944" s="63" t="s">
        <v>3711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3712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3713</v>
      </c>
      <c r="H1946" s="63" t="s">
        <v>3714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3715</v>
      </c>
      <c r="H1947" s="63" t="s">
        <v>3716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3717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3673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3718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3719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3031</v>
      </c>
      <c r="F1952" s="64">
        <v>1</v>
      </c>
      <c r="G1952" s="72" t="s">
        <v>3420</v>
      </c>
      <c r="H1952" s="63" t="s">
        <v>3720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3721</v>
      </c>
      <c r="H1953" s="63" t="s">
        <v>3722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3723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2329</v>
      </c>
      <c r="H1955" s="63" t="s">
        <v>3724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1441</v>
      </c>
      <c r="F1956" s="64">
        <v>2</v>
      </c>
      <c r="G1956" s="72" t="s">
        <v>2808</v>
      </c>
      <c r="H1956" s="63" t="s">
        <v>3725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3726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3727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3728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1503</v>
      </c>
      <c r="H1960" s="63" t="s">
        <v>3693</v>
      </c>
      <c r="I1960" s="64" t="s">
        <v>480</v>
      </c>
      <c r="J1960" s="63" t="s">
        <v>3729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3698</v>
      </c>
      <c r="H1961" s="63" t="s">
        <v>3699</v>
      </c>
      <c r="I1961" s="64" t="s">
        <v>480</v>
      </c>
      <c r="J1961" s="63" t="s">
        <v>3700</v>
      </c>
      <c r="K1961" s="64" t="s">
        <v>22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4665</v>
      </c>
      <c r="W1961" s="63" t="s">
        <v>4666</v>
      </c>
      <c r="X1961" s="63" t="s">
        <v>4667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1552</v>
      </c>
      <c r="F1962" s="64">
        <v>1</v>
      </c>
      <c r="G1962" s="72">
        <v>130597380</v>
      </c>
      <c r="H1962" s="63" t="s">
        <v>3731</v>
      </c>
      <c r="I1962" s="64" t="s">
        <v>490</v>
      </c>
      <c r="J1962" s="63" t="s">
        <v>2136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3732</v>
      </c>
      <c r="I1963" s="64" t="s">
        <v>490</v>
      </c>
      <c r="J1963" s="63" t="s">
        <v>3733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3744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2067</v>
      </c>
      <c r="H1965" s="63" t="s">
        <v>3745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3746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3747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3748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3749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3750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3031</v>
      </c>
      <c r="F1971" s="64">
        <v>1</v>
      </c>
      <c r="G1971" s="72" t="s">
        <v>3751</v>
      </c>
      <c r="H1971" s="63" t="s">
        <v>3752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3032</v>
      </c>
      <c r="F1972" s="64">
        <v>1</v>
      </c>
      <c r="G1972" s="72" t="s">
        <v>3470</v>
      </c>
      <c r="H1972" s="63" t="s">
        <v>3753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3032</v>
      </c>
      <c r="F1973" s="64">
        <v>2</v>
      </c>
      <c r="G1973" s="72" t="s">
        <v>3754</v>
      </c>
      <c r="H1973" s="63" t="s">
        <v>3755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3032</v>
      </c>
      <c r="F1974" s="64">
        <v>1</v>
      </c>
      <c r="G1974" s="72" t="s">
        <v>3309</v>
      </c>
      <c r="H1974" s="63" t="s">
        <v>3756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3032</v>
      </c>
      <c r="F1975" s="64">
        <v>2</v>
      </c>
      <c r="G1975" s="72" t="s">
        <v>3424</v>
      </c>
      <c r="H1975" s="63" t="s">
        <v>3757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3032</v>
      </c>
      <c r="F1976" s="64">
        <v>2</v>
      </c>
      <c r="G1976" s="72" t="s">
        <v>3156</v>
      </c>
      <c r="H1976" s="63" t="s">
        <v>3758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3032</v>
      </c>
      <c r="F1977" s="64">
        <v>1</v>
      </c>
      <c r="G1977" s="72" t="s">
        <v>3759</v>
      </c>
      <c r="H1977" s="63" t="s">
        <v>3760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2080</v>
      </c>
      <c r="H1978" s="63" t="s">
        <v>3761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3539</v>
      </c>
      <c r="H1979" s="63" t="s">
        <v>3762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3763</v>
      </c>
      <c r="H1980" s="63" t="s">
        <v>3764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3765</v>
      </c>
      <c r="H1981" s="63" t="s">
        <v>3766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3179</v>
      </c>
      <c r="H1982" s="63" t="s">
        <v>3767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3649</v>
      </c>
      <c r="H1983" s="63" t="s">
        <v>3768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1508</v>
      </c>
      <c r="H1984" s="63" t="s">
        <v>3438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1441</v>
      </c>
      <c r="F1985" s="64">
        <v>2</v>
      </c>
      <c r="G1985" s="72" t="s">
        <v>3351</v>
      </c>
      <c r="H1985" s="63" t="s">
        <v>3769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1560</v>
      </c>
      <c r="H1986" s="63" t="s">
        <v>3770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3771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2556</v>
      </c>
      <c r="H1988" s="63" t="s">
        <v>3772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3773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3774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1441</v>
      </c>
      <c r="F1991" s="64">
        <v>2</v>
      </c>
      <c r="G1991" s="72" t="s">
        <v>3351</v>
      </c>
      <c r="H1991" s="63" t="s">
        <v>3769</v>
      </c>
      <c r="I1991" s="64" t="s">
        <v>490</v>
      </c>
      <c r="J1991" s="63" t="s">
        <v>3775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3771</v>
      </c>
      <c r="I1992" s="64" t="s">
        <v>490</v>
      </c>
      <c r="J1992" s="63" t="s">
        <v>3776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3777</v>
      </c>
      <c r="I1993" s="64" t="s">
        <v>490</v>
      </c>
      <c r="J1993" s="63" t="s">
        <v>2136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2839</v>
      </c>
      <c r="H1994" s="63" t="s">
        <v>3790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3791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3463</v>
      </c>
      <c r="H1996" s="63" t="s">
        <v>3792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3793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3794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3795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3796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3797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3798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3799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3031</v>
      </c>
      <c r="F2004" s="64">
        <v>2</v>
      </c>
      <c r="G2004" s="72" t="s">
        <v>3800</v>
      </c>
      <c r="H2004" s="63" t="s">
        <v>3801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3032</v>
      </c>
      <c r="F2005" s="64">
        <v>2</v>
      </c>
      <c r="G2005" s="72" t="s">
        <v>3422</v>
      </c>
      <c r="H2005" s="63" t="s">
        <v>3802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3803</v>
      </c>
      <c r="H2006" s="63" t="s">
        <v>3804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2148</v>
      </c>
      <c r="H2007" s="63" t="s">
        <v>3805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1532</v>
      </c>
      <c r="F2008" s="64">
        <v>1</v>
      </c>
      <c r="G2008" s="72" t="s">
        <v>770</v>
      </c>
      <c r="H2008" s="63" t="s">
        <v>3806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3807</v>
      </c>
      <c r="H2009" s="63" t="s">
        <v>3808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3809</v>
      </c>
      <c r="H2010" s="63" t="s">
        <v>3810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2853</v>
      </c>
      <c r="H2011" s="63" t="s">
        <v>3437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2624</v>
      </c>
      <c r="F2012" s="64">
        <v>2</v>
      </c>
      <c r="G2012" s="72" t="s">
        <v>3811</v>
      </c>
      <c r="H2012" s="63" t="s">
        <v>3812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2232</v>
      </c>
      <c r="H2013" s="63" t="s">
        <v>2815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1535</v>
      </c>
      <c r="F2014" s="64">
        <v>1</v>
      </c>
      <c r="G2014" s="72">
        <v>159114017</v>
      </c>
      <c r="H2014" s="63" t="s">
        <v>3813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3814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3815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3816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3817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3818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3819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3820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2146</v>
      </c>
      <c r="H2022" s="63" t="s">
        <v>3821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3709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1556</v>
      </c>
      <c r="H2024" s="63" t="s">
        <v>3710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3259</v>
      </c>
      <c r="F2025" s="64">
        <v>2</v>
      </c>
      <c r="G2025" s="72" t="s">
        <v>1336</v>
      </c>
      <c r="H2025" s="63" t="s">
        <v>3711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3712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3713</v>
      </c>
      <c r="H2027" s="63" t="s">
        <v>3714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3715</v>
      </c>
      <c r="H2028" s="63" t="s">
        <v>3716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3717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3673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3718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3719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3031</v>
      </c>
      <c r="F2033" s="64">
        <v>1</v>
      </c>
      <c r="G2033" s="72" t="s">
        <v>3420</v>
      </c>
      <c r="H2033" s="63" t="s">
        <v>3720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2682</v>
      </c>
      <c r="H2034" s="63" t="s">
        <v>2683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3826</v>
      </c>
      <c r="H2035" s="63" t="s">
        <v>3827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2399</v>
      </c>
      <c r="H2036" s="63" t="s">
        <v>3012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1698</v>
      </c>
      <c r="H2037" s="63" t="s">
        <v>3828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3829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3830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3831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3732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3832</v>
      </c>
      <c r="I2042" s="64" t="s">
        <v>490</v>
      </c>
      <c r="J2042" s="63" t="s">
        <v>1710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3834</v>
      </c>
      <c r="H2043" s="63" t="s">
        <v>3833</v>
      </c>
      <c r="I2043" s="64" t="s">
        <v>490</v>
      </c>
      <c r="J2043" s="63" t="s">
        <v>3835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3842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3843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3844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3300</v>
      </c>
      <c r="H2047" s="63" t="s">
        <v>3845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3846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3847</v>
      </c>
      <c r="H2049" s="63" t="s">
        <v>3848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2394</v>
      </c>
      <c r="H2050" s="63" t="s">
        <v>3849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3850</v>
      </c>
      <c r="H2051" s="63" t="s">
        <v>3851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3852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1441</v>
      </c>
      <c r="F2053" s="64">
        <v>2</v>
      </c>
      <c r="G2053" s="72" t="s">
        <v>1123</v>
      </c>
      <c r="H2053" s="63" t="s">
        <v>3853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3854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2224</v>
      </c>
      <c r="F2055" s="64">
        <v>2</v>
      </c>
      <c r="G2055" s="72" t="s">
        <v>1977</v>
      </c>
      <c r="H2055" s="63" t="s">
        <v>3855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3856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3857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3858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3859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3860</v>
      </c>
      <c r="I2060" s="64" t="s">
        <v>480</v>
      </c>
      <c r="J2060" s="63" t="s">
        <v>3861</v>
      </c>
      <c r="K2060" s="64" t="s">
        <v>22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4668</v>
      </c>
      <c r="W2060" s="63" t="s">
        <v>4669</v>
      </c>
      <c r="X2060" s="63" t="s">
        <v>4670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3864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3865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3866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3224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3867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3868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3719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2723</v>
      </c>
      <c r="H2068" s="63" t="s">
        <v>3869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3031</v>
      </c>
      <c r="F2069" s="64">
        <v>1</v>
      </c>
      <c r="G2069" s="72" t="s">
        <v>3870</v>
      </c>
      <c r="H2069" s="63" t="s">
        <v>3871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3031</v>
      </c>
      <c r="F2070" s="64">
        <v>2</v>
      </c>
      <c r="G2070" s="72" t="s">
        <v>3428</v>
      </c>
      <c r="H2070" s="63" t="s">
        <v>3872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1441</v>
      </c>
      <c r="F2071" s="64">
        <v>2</v>
      </c>
      <c r="G2071" s="72" t="s">
        <v>2785</v>
      </c>
      <c r="H2071" s="63" t="s">
        <v>3873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2853</v>
      </c>
      <c r="H2072" s="63" t="s">
        <v>3874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2671</v>
      </c>
      <c r="F2073" s="64">
        <v>1</v>
      </c>
      <c r="G2073" s="72" t="s">
        <v>2040</v>
      </c>
      <c r="H2073" s="63" t="s">
        <v>3875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3783</v>
      </c>
      <c r="F2074" s="64">
        <v>1</v>
      </c>
      <c r="G2074" s="72">
        <v>161026004</v>
      </c>
      <c r="H2074" s="63" t="s">
        <v>3876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3499</v>
      </c>
      <c r="F2075" s="64">
        <v>1</v>
      </c>
      <c r="G2075" s="72" t="s">
        <v>3877</v>
      </c>
      <c r="H2075" s="63" t="s">
        <v>3878</v>
      </c>
      <c r="I2075" s="64" t="s">
        <v>480</v>
      </c>
      <c r="J2075" s="63" t="s">
        <v>3879</v>
      </c>
      <c r="K2075" s="64" t="s">
        <v>22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4671</v>
      </c>
      <c r="W2075" s="63" t="s">
        <v>4672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3863</v>
      </c>
      <c r="F2076" s="64">
        <v>2</v>
      </c>
      <c r="G2076" s="72">
        <v>130514052</v>
      </c>
      <c r="H2076" s="63" t="s">
        <v>3880</v>
      </c>
      <c r="I2076" s="64" t="s">
        <v>490</v>
      </c>
      <c r="J2076" s="63" t="s">
        <v>3881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2146</v>
      </c>
      <c r="H2077" s="63" t="s">
        <v>3882</v>
      </c>
      <c r="I2077" s="64" t="s">
        <v>490</v>
      </c>
      <c r="J2077" s="63" t="s">
        <v>3883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3884</v>
      </c>
      <c r="I2078" s="64" t="s">
        <v>490</v>
      </c>
      <c r="J2078" s="63" t="s">
        <v>1710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3884</v>
      </c>
      <c r="I2079" s="64" t="s">
        <v>490</v>
      </c>
      <c r="J2079" s="63" t="s">
        <v>3885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3884</v>
      </c>
      <c r="I2080" s="64" t="s">
        <v>490</v>
      </c>
      <c r="J2080" s="63" t="s">
        <v>1710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1878</v>
      </c>
      <c r="H2081" s="63" t="s">
        <v>3908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3909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3033</v>
      </c>
      <c r="H2083" s="63" t="s">
        <v>3910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3911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3031</v>
      </c>
      <c r="F2085" s="64">
        <v>2</v>
      </c>
      <c r="G2085" s="72" t="s">
        <v>3912</v>
      </c>
      <c r="H2085" s="63" t="s">
        <v>3913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3031</v>
      </c>
      <c r="F2086" s="64">
        <v>1</v>
      </c>
      <c r="G2086" s="72" t="s">
        <v>3397</v>
      </c>
      <c r="H2086" s="63" t="s">
        <v>3914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3031</v>
      </c>
      <c r="F2087" s="64">
        <v>2</v>
      </c>
      <c r="G2087" s="72" t="s">
        <v>3915</v>
      </c>
      <c r="H2087" s="63" t="s">
        <v>3916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3917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3918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3919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3920</v>
      </c>
      <c r="H2091" s="63" t="s">
        <v>3921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3922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3457</v>
      </c>
      <c r="F2093" s="64">
        <v>2</v>
      </c>
      <c r="G2093" s="72" t="s">
        <v>3923</v>
      </c>
      <c r="H2093" s="63" t="s">
        <v>3924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2820</v>
      </c>
      <c r="H2094" s="63" t="s">
        <v>3925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3926</v>
      </c>
      <c r="H2095" s="63" t="s">
        <v>3927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2575</v>
      </c>
      <c r="H2096" s="63" t="s">
        <v>3928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3929</v>
      </c>
      <c r="H2097" s="63" t="s">
        <v>3930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2563</v>
      </c>
      <c r="F2098" s="64">
        <v>1</v>
      </c>
      <c r="G2098" s="72" t="s">
        <v>2150</v>
      </c>
      <c r="H2098" s="63" t="s">
        <v>3931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3932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3933</v>
      </c>
      <c r="I2100" s="64" t="s">
        <v>490</v>
      </c>
      <c r="J2100" s="63" t="s">
        <v>3229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3911</v>
      </c>
      <c r="I2101" s="64" t="s">
        <v>480</v>
      </c>
      <c r="J2101" s="63" t="s">
        <v>3934</v>
      </c>
      <c r="K2101" s="64" t="s">
        <v>22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5371</v>
      </c>
      <c r="X2101" s="63" t="s">
        <v>5372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3846</v>
      </c>
      <c r="I2102" s="64" t="s">
        <v>480</v>
      </c>
      <c r="J2102" s="63" t="s">
        <v>3935</v>
      </c>
      <c r="K2102" s="64" t="s">
        <v>22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4673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3799</v>
      </c>
      <c r="I2103" s="64" t="s">
        <v>490</v>
      </c>
      <c r="J2103" s="63" t="s">
        <v>3936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3799</v>
      </c>
      <c r="I2104" s="64" t="s">
        <v>490</v>
      </c>
      <c r="J2104" s="63" t="s">
        <v>3936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2563</v>
      </c>
      <c r="F2105" s="64">
        <v>1</v>
      </c>
      <c r="G2105" s="72" t="s">
        <v>2150</v>
      </c>
      <c r="H2105" s="63" t="s">
        <v>3931</v>
      </c>
      <c r="I2105" s="64" t="s">
        <v>490</v>
      </c>
      <c r="J2105" s="63" t="s">
        <v>2140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3937</v>
      </c>
      <c r="H2106" s="63" t="s">
        <v>3938</v>
      </c>
      <c r="I2106" s="64" t="s">
        <v>490</v>
      </c>
      <c r="J2106" s="63" t="s">
        <v>2140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1556</v>
      </c>
      <c r="H2107" s="63" t="s">
        <v>3945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3946</v>
      </c>
      <c r="H2108" s="63" t="s">
        <v>3947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3948</v>
      </c>
      <c r="H2109" s="63" t="s">
        <v>3949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3950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3951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3952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3032</v>
      </c>
      <c r="F2113" s="64">
        <v>1</v>
      </c>
      <c r="G2113" s="72" t="s">
        <v>3208</v>
      </c>
      <c r="H2113" s="63" t="s">
        <v>3953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3032</v>
      </c>
      <c r="F2114" s="64">
        <v>2</v>
      </c>
      <c r="G2114" s="72" t="s">
        <v>3954</v>
      </c>
      <c r="H2114" s="63" t="s">
        <v>3955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3032</v>
      </c>
      <c r="F2115" s="64">
        <v>1</v>
      </c>
      <c r="G2115" s="72" t="s">
        <v>3956</v>
      </c>
      <c r="H2115" s="63" t="s">
        <v>3957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3032</v>
      </c>
      <c r="F2116" s="64">
        <v>1</v>
      </c>
      <c r="G2116" s="72" t="s">
        <v>3958</v>
      </c>
      <c r="H2116" s="63" t="s">
        <v>3959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3032</v>
      </c>
      <c r="F2117" s="64">
        <v>1</v>
      </c>
      <c r="G2117" s="72" t="s">
        <v>3266</v>
      </c>
      <c r="H2117" s="63" t="s">
        <v>3960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3961</v>
      </c>
      <c r="H2118" s="63" t="s">
        <v>3962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3783</v>
      </c>
      <c r="F2119" s="64">
        <v>1</v>
      </c>
      <c r="G2119" s="72" t="s">
        <v>3963</v>
      </c>
      <c r="H2119" s="63" t="s">
        <v>3964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1424</v>
      </c>
      <c r="F2120" s="64">
        <v>2</v>
      </c>
      <c r="G2120" s="72" t="s">
        <v>2983</v>
      </c>
      <c r="H2120" s="63" t="s">
        <v>3965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3449</v>
      </c>
      <c r="H2121" s="63" t="s">
        <v>3966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3967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3968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3969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1556</v>
      </c>
      <c r="H2125" s="63" t="s">
        <v>3945</v>
      </c>
      <c r="I2125" s="64" t="s">
        <v>480</v>
      </c>
      <c r="J2125" s="63" t="s">
        <v>3970</v>
      </c>
      <c r="K2125" s="64" t="s">
        <v>22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4674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1556</v>
      </c>
      <c r="H2126" s="63" t="s">
        <v>3945</v>
      </c>
      <c r="I2126" s="64" t="s">
        <v>480</v>
      </c>
      <c r="J2126" s="63" t="s">
        <v>3970</v>
      </c>
      <c r="K2126" s="64" t="s">
        <v>22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4674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3971</v>
      </c>
      <c r="I2127" s="64" t="s">
        <v>480</v>
      </c>
      <c r="J2127" s="63" t="s">
        <v>3972</v>
      </c>
      <c r="K2127" s="64" t="s">
        <v>22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4675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3973</v>
      </c>
      <c r="I2128" s="64" t="s">
        <v>490</v>
      </c>
      <c r="J2128" s="63" t="s">
        <v>3974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3973</v>
      </c>
      <c r="I2129" s="64" t="s">
        <v>490</v>
      </c>
      <c r="J2129" s="63" t="s">
        <v>2054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3952</v>
      </c>
      <c r="I2130" s="64" t="s">
        <v>480</v>
      </c>
      <c r="J2130" s="63" t="s">
        <v>3975</v>
      </c>
      <c r="K2130" s="64" t="s">
        <v>22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3976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2320</v>
      </c>
      <c r="H2131" s="63" t="s">
        <v>3996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1843</v>
      </c>
      <c r="H2132" s="63" t="s">
        <v>3997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1965</v>
      </c>
      <c r="H2133" s="63" t="s">
        <v>3998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3999</v>
      </c>
      <c r="H2134" s="63" t="s">
        <v>4000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4001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4002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2110</v>
      </c>
      <c r="H2137" s="63" t="s">
        <v>2894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4003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2064</v>
      </c>
      <c r="F2139" s="64">
        <v>2</v>
      </c>
      <c r="G2139" s="72">
        <v>159499003</v>
      </c>
      <c r="H2139" s="63" t="s">
        <v>4004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4005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4006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4007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4008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4009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4010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4011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1650</v>
      </c>
      <c r="F2147" s="64">
        <v>2</v>
      </c>
      <c r="G2147" s="72">
        <v>317279003</v>
      </c>
      <c r="H2147" s="63" t="s">
        <v>4012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3783</v>
      </c>
      <c r="F2148" s="64">
        <v>1</v>
      </c>
      <c r="G2148" s="72" t="s">
        <v>3963</v>
      </c>
      <c r="H2148" s="63" t="s">
        <v>3964</v>
      </c>
      <c r="I2148" s="64" t="s">
        <v>490</v>
      </c>
      <c r="J2148" s="63" t="s">
        <v>4013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3999</v>
      </c>
      <c r="H2149" s="63" t="s">
        <v>4000</v>
      </c>
      <c r="I2149" s="64" t="s">
        <v>485</v>
      </c>
      <c r="J2149" s="63" t="s">
        <v>889</v>
      </c>
      <c r="K2149" s="64" t="s">
        <v>22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4676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3999</v>
      </c>
      <c r="H2150" s="63" t="s">
        <v>4000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4958</v>
      </c>
      <c r="V2150" s="63"/>
      <c r="W2150" s="63">
        <v>313438007</v>
      </c>
      <c r="X2150" s="63" t="s">
        <v>4676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1814</v>
      </c>
      <c r="H2151" s="63" t="s">
        <v>4028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4029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3231</v>
      </c>
      <c r="H2153" s="63" t="s">
        <v>4030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4031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4032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2146</v>
      </c>
      <c r="H2156" s="63" t="s">
        <v>4033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4034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3031</v>
      </c>
      <c r="F2158" s="64">
        <v>1</v>
      </c>
      <c r="G2158" s="72" t="s">
        <v>3422</v>
      </c>
      <c r="H2158" s="63" t="s">
        <v>4035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4036</v>
      </c>
      <c r="H2159" s="63" t="s">
        <v>4037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4038</v>
      </c>
      <c r="H2160" s="63" t="s">
        <v>4039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4040</v>
      </c>
      <c r="H2161" s="63" t="s">
        <v>4041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4042</v>
      </c>
      <c r="H2162" s="63" t="s">
        <v>4043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4044</v>
      </c>
      <c r="H2163" s="63" t="s">
        <v>4045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2754</v>
      </c>
      <c r="H2164" s="63" t="s">
        <v>4046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3167</v>
      </c>
      <c r="H2165" s="63" t="s">
        <v>4047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3521</v>
      </c>
      <c r="H2166" s="63" t="s">
        <v>4048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4049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4050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4051</v>
      </c>
      <c r="I2169" s="64" t="s">
        <v>490</v>
      </c>
      <c r="J2169" s="63" t="s">
        <v>4052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2146</v>
      </c>
      <c r="H2170" s="63" t="s">
        <v>4053</v>
      </c>
      <c r="I2170" s="64" t="s">
        <v>490</v>
      </c>
      <c r="J2170" s="63" t="s">
        <v>4054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4055</v>
      </c>
      <c r="I2171" s="64" t="s">
        <v>490</v>
      </c>
      <c r="J2171" s="63" t="s">
        <v>1710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4044</v>
      </c>
      <c r="H2172" s="63" t="s">
        <v>4045</v>
      </c>
      <c r="I2172" s="64" t="s">
        <v>490</v>
      </c>
      <c r="J2172" s="63" t="s">
        <v>3229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4061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4062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4063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3031</v>
      </c>
      <c r="F2176" s="64">
        <v>1</v>
      </c>
      <c r="G2176" s="72" t="s">
        <v>4064</v>
      </c>
      <c r="H2176" s="63" t="s">
        <v>4065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3031</v>
      </c>
      <c r="F2177" s="64">
        <v>1</v>
      </c>
      <c r="G2177" s="72" t="s">
        <v>3309</v>
      </c>
      <c r="H2177" s="63" t="s">
        <v>4066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3032</v>
      </c>
      <c r="F2178" s="64">
        <v>2</v>
      </c>
      <c r="G2178" s="72" t="s">
        <v>3208</v>
      </c>
      <c r="H2178" s="63" t="s">
        <v>4067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2329</v>
      </c>
      <c r="H2179" s="63" t="s">
        <v>3724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3351</v>
      </c>
      <c r="H2180" s="63" t="s">
        <v>4068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4069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2563</v>
      </c>
      <c r="F2182" s="64">
        <v>1</v>
      </c>
      <c r="G2182" s="72" t="s">
        <v>1933</v>
      </c>
      <c r="H2182" s="63" t="s">
        <v>4070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2563</v>
      </c>
      <c r="F2183" s="64">
        <v>1</v>
      </c>
      <c r="G2183" s="72" t="s">
        <v>1698</v>
      </c>
      <c r="H2183" s="63" t="s">
        <v>3828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4071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4072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4073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4074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4075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4078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4079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2146</v>
      </c>
      <c r="H2191" s="63" t="s">
        <v>4080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2946</v>
      </c>
      <c r="H2192" s="63" t="s">
        <v>4081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4082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3463</v>
      </c>
      <c r="H2194" s="63" t="s">
        <v>4083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2800</v>
      </c>
      <c r="H2195" s="63" t="s">
        <v>4084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4085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3032</v>
      </c>
      <c r="F2197" s="64">
        <v>1</v>
      </c>
      <c r="G2197" s="72" t="s">
        <v>4086</v>
      </c>
      <c r="H2197" s="63" t="s">
        <v>4087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1535</v>
      </c>
      <c r="F2198" s="64">
        <v>1</v>
      </c>
      <c r="G2198" s="72" t="s">
        <v>4088</v>
      </c>
      <c r="H2198" s="63" t="s">
        <v>4089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2671</v>
      </c>
      <c r="F2199" s="64">
        <v>1</v>
      </c>
      <c r="G2199" s="72" t="s">
        <v>4090</v>
      </c>
      <c r="H2199" s="63" t="s">
        <v>4091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2103</v>
      </c>
      <c r="F2200" s="64">
        <v>1</v>
      </c>
      <c r="G2200" s="72" t="s">
        <v>383</v>
      </c>
      <c r="H2200" s="63" t="s">
        <v>4092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4093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4085</v>
      </c>
      <c r="I2202" s="64" t="s">
        <v>480</v>
      </c>
      <c r="J2202" s="63" t="s">
        <v>4102</v>
      </c>
      <c r="K2202" s="64" t="s">
        <v>22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4103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4100</v>
      </c>
      <c r="F2203" s="64">
        <v>1</v>
      </c>
      <c r="G2203" s="72">
        <v>130606145</v>
      </c>
      <c r="H2203" s="63" t="s">
        <v>4101</v>
      </c>
      <c r="I2203" s="64" t="s">
        <v>480</v>
      </c>
      <c r="J2203" s="63" t="s">
        <v>4779</v>
      </c>
      <c r="K2203" s="64" t="s">
        <v>22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4104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1818</v>
      </c>
      <c r="H2204" s="63" t="s">
        <v>4111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2387</v>
      </c>
      <c r="H2205" s="63" t="s">
        <v>4112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3077</v>
      </c>
      <c r="H2206" s="63" t="s">
        <v>4113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2353</v>
      </c>
      <c r="H2207" s="63" t="s">
        <v>4114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2279</v>
      </c>
      <c r="H2208" s="63" t="s">
        <v>4115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4116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4117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4118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4119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2168</v>
      </c>
      <c r="F2213" s="64">
        <v>2</v>
      </c>
      <c r="G2213" s="72" t="s">
        <v>4120</v>
      </c>
      <c r="H2213" s="63" t="s">
        <v>4121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1532</v>
      </c>
      <c r="F2214" s="64">
        <v>1</v>
      </c>
      <c r="G2214" s="72" t="s">
        <v>4122</v>
      </c>
      <c r="H2214" s="63" t="s">
        <v>4123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2771</v>
      </c>
      <c r="H2215" s="63" t="s">
        <v>4124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3271</v>
      </c>
      <c r="H2216" s="63" t="s">
        <v>4125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4126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4127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2671</v>
      </c>
      <c r="F2219" s="64">
        <v>1</v>
      </c>
      <c r="G2219" s="72" t="s">
        <v>4128</v>
      </c>
      <c r="H2219" s="63" t="s">
        <v>4129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4130</v>
      </c>
      <c r="I2220" s="64" t="s">
        <v>490</v>
      </c>
      <c r="J2220" s="63" t="s">
        <v>4131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3271</v>
      </c>
      <c r="H2221" s="63" t="s">
        <v>4125</v>
      </c>
      <c r="I2221" s="64" t="s">
        <v>480</v>
      </c>
      <c r="J2221" s="63" t="s">
        <v>4132</v>
      </c>
      <c r="K2221" s="64" t="s">
        <v>22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4677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4133</v>
      </c>
      <c r="I2222" s="64" t="s">
        <v>490</v>
      </c>
      <c r="J2222" s="63" t="s">
        <v>4134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4138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4139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3030</v>
      </c>
      <c r="F2225" s="64">
        <v>2</v>
      </c>
      <c r="G2225" s="72" t="s">
        <v>3311</v>
      </c>
      <c r="H2225" s="63" t="s">
        <v>4140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3030</v>
      </c>
      <c r="F2226" s="64">
        <v>2</v>
      </c>
      <c r="G2226" s="72" t="s">
        <v>3426</v>
      </c>
      <c r="H2226" s="63" t="s">
        <v>4141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1532</v>
      </c>
      <c r="F2227" s="64">
        <v>1</v>
      </c>
      <c r="G2227" s="72" t="s">
        <v>4122</v>
      </c>
      <c r="H2227" s="63" t="s">
        <v>4123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4142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4143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1650</v>
      </c>
      <c r="F2230" s="64">
        <v>2</v>
      </c>
      <c r="G2230" s="72">
        <v>313157003</v>
      </c>
      <c r="H2230" s="63" t="s">
        <v>4144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4145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4130</v>
      </c>
      <c r="I2232" s="64" t="s">
        <v>487</v>
      </c>
      <c r="J2232" s="63" t="s">
        <v>4146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4147</v>
      </c>
      <c r="I2233" s="64" t="s">
        <v>487</v>
      </c>
      <c r="J2233" s="63" t="s">
        <v>4146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2146</v>
      </c>
      <c r="H2234" s="63" t="s">
        <v>4148</v>
      </c>
      <c r="I2234" s="64" t="s">
        <v>487</v>
      </c>
      <c r="J2234" s="63" t="s">
        <v>4146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4149</v>
      </c>
      <c r="H2235" s="63" t="s">
        <v>4150</v>
      </c>
      <c r="I2235" s="64" t="s">
        <v>487</v>
      </c>
      <c r="J2235" s="63" t="s">
        <v>4146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2146</v>
      </c>
      <c r="H2236" s="63" t="s">
        <v>4151</v>
      </c>
      <c r="I2236" s="64" t="s">
        <v>487</v>
      </c>
      <c r="J2236" s="63" t="s">
        <v>4146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4167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4168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4169</v>
      </c>
      <c r="H2239" s="63" t="s">
        <v>4170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1572</v>
      </c>
      <c r="H2240" s="63" t="s">
        <v>4171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3031</v>
      </c>
      <c r="F2241" s="64">
        <v>2</v>
      </c>
      <c r="G2241" s="72" t="s">
        <v>4172</v>
      </c>
      <c r="H2241" s="63" t="s">
        <v>4173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2063</v>
      </c>
      <c r="F2242" s="64">
        <v>2</v>
      </c>
      <c r="G2242" s="72" t="s">
        <v>4174</v>
      </c>
      <c r="H2242" s="63" t="s">
        <v>4175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1933</v>
      </c>
      <c r="H2243" s="63" t="s">
        <v>4176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1541</v>
      </c>
      <c r="F2244" s="64">
        <v>1</v>
      </c>
      <c r="G2244" s="72" t="s">
        <v>4177</v>
      </c>
      <c r="H2244" s="63" t="s">
        <v>4178</v>
      </c>
      <c r="I2244" s="64" t="s">
        <v>490</v>
      </c>
      <c r="J2244" s="63" t="s">
        <v>4179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1550</v>
      </c>
      <c r="F2245" s="64">
        <v>1</v>
      </c>
      <c r="G2245" s="72">
        <v>130597289</v>
      </c>
      <c r="H2245" s="63" t="s">
        <v>4180</v>
      </c>
      <c r="I2245" s="64" t="s">
        <v>490</v>
      </c>
      <c r="J2245" s="63" t="s">
        <v>4181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1540</v>
      </c>
      <c r="F2246" s="64">
        <v>1</v>
      </c>
      <c r="G2246" s="72">
        <v>130606148</v>
      </c>
      <c r="H2246" s="63" t="s">
        <v>4184</v>
      </c>
      <c r="I2246" s="64" t="s">
        <v>480</v>
      </c>
      <c r="J2246" s="63" t="s">
        <v>4779</v>
      </c>
      <c r="K2246" s="64" t="s">
        <v>22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4104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2445</v>
      </c>
      <c r="H2247" s="63" t="s">
        <v>4198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4199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4200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4201</v>
      </c>
      <c r="H2250" s="63" t="s">
        <v>4202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4203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4204</v>
      </c>
      <c r="H2252" s="63" t="s">
        <v>4205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2946</v>
      </c>
      <c r="H2253" s="63" t="s">
        <v>4206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4204</v>
      </c>
      <c r="H2254" s="63" t="s">
        <v>4205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4149</v>
      </c>
      <c r="H2255" s="63" t="s">
        <v>4207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3031</v>
      </c>
      <c r="F2256" s="64">
        <v>2</v>
      </c>
      <c r="G2256" s="72" t="s">
        <v>4208</v>
      </c>
      <c r="H2256" s="63" t="s">
        <v>4209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3031</v>
      </c>
      <c r="F2257" s="64">
        <v>2</v>
      </c>
      <c r="G2257" s="72" t="s">
        <v>4210</v>
      </c>
      <c r="H2257" s="63" t="s">
        <v>4211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3031</v>
      </c>
      <c r="F2258" s="64">
        <v>2</v>
      </c>
      <c r="G2258" s="72" t="s">
        <v>3430</v>
      </c>
      <c r="H2258" s="63" t="s">
        <v>4212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3031</v>
      </c>
      <c r="F2259" s="64">
        <v>2</v>
      </c>
      <c r="G2259" s="72" t="s">
        <v>4172</v>
      </c>
      <c r="H2259" s="63" t="s">
        <v>4173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3032</v>
      </c>
      <c r="F2260" s="64">
        <v>1</v>
      </c>
      <c r="G2260" s="72" t="s">
        <v>3956</v>
      </c>
      <c r="H2260" s="63" t="s">
        <v>4213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4214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3783</v>
      </c>
      <c r="F2262" s="64">
        <v>1</v>
      </c>
      <c r="G2262" s="72" t="s">
        <v>3963</v>
      </c>
      <c r="H2262" s="63" t="s">
        <v>3964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4215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4216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2103</v>
      </c>
      <c r="F2265" s="64">
        <v>1</v>
      </c>
      <c r="G2265" s="72" t="s">
        <v>920</v>
      </c>
      <c r="H2265" s="63" t="s">
        <v>4217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1537</v>
      </c>
      <c r="F2266" s="64">
        <v>1</v>
      </c>
      <c r="G2266" s="72" t="s">
        <v>2896</v>
      </c>
      <c r="H2266" s="63" t="s">
        <v>4218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2102</v>
      </c>
      <c r="F2267" s="64">
        <v>2</v>
      </c>
      <c r="G2267" s="72">
        <v>159356005</v>
      </c>
      <c r="H2267" s="63" t="s">
        <v>4219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4220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4221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4222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4216</v>
      </c>
      <c r="I2271" s="64" t="s">
        <v>490</v>
      </c>
      <c r="J2271" s="63" t="s">
        <v>2140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1550</v>
      </c>
      <c r="F2272" s="64">
        <v>1</v>
      </c>
      <c r="G2272" s="72">
        <v>130597289</v>
      </c>
      <c r="H2272" s="63" t="s">
        <v>4223</v>
      </c>
      <c r="I2272" s="64" t="s">
        <v>490</v>
      </c>
      <c r="J2272" s="63" t="s">
        <v>4181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1977</v>
      </c>
      <c r="H2273" s="63" t="s">
        <v>4227</v>
      </c>
      <c r="I2273" s="64" t="s">
        <v>480</v>
      </c>
      <c r="J2273" s="63" t="s">
        <v>4228</v>
      </c>
      <c r="K2273" s="64" t="s">
        <v>22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4254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4118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2843</v>
      </c>
      <c r="H2275" s="63" t="s">
        <v>4229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4230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4231</v>
      </c>
      <c r="H2277" s="63" t="s">
        <v>4232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3030</v>
      </c>
      <c r="F2278" s="64">
        <v>2</v>
      </c>
      <c r="G2278" s="72" t="s">
        <v>4233</v>
      </c>
      <c r="H2278" s="63" t="s">
        <v>4234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3031</v>
      </c>
      <c r="F2279" s="64">
        <v>1</v>
      </c>
      <c r="G2279" s="72" t="s">
        <v>3309</v>
      </c>
      <c r="H2279" s="63" t="s">
        <v>4235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2682</v>
      </c>
      <c r="H2280" s="63" t="s">
        <v>4236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2754</v>
      </c>
      <c r="H2281" s="63" t="s">
        <v>4237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3579</v>
      </c>
      <c r="H2282" s="63" t="s">
        <v>4238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1690</v>
      </c>
      <c r="F2283" s="64">
        <v>2</v>
      </c>
      <c r="G2283" s="72" t="s">
        <v>2549</v>
      </c>
      <c r="H2283" s="63" t="s">
        <v>4239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1772</v>
      </c>
      <c r="F2284" s="64">
        <v>2</v>
      </c>
      <c r="G2284" s="72" t="s">
        <v>390</v>
      </c>
      <c r="H2284" s="63" t="s">
        <v>3480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4240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2103</v>
      </c>
      <c r="F2286" s="64">
        <v>1</v>
      </c>
      <c r="G2286" s="72" t="s">
        <v>2986</v>
      </c>
      <c r="H2286" s="63" t="s">
        <v>4241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4242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4243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4244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4245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4246</v>
      </c>
      <c r="I2291" s="64" t="s">
        <v>490</v>
      </c>
      <c r="J2291" s="63" t="s">
        <v>2054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2682</v>
      </c>
      <c r="H2292" s="63" t="s">
        <v>4236</v>
      </c>
      <c r="I2292" s="64" t="s">
        <v>490</v>
      </c>
      <c r="J2292" s="63" t="s">
        <v>3229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1720</v>
      </c>
      <c r="F2293" s="64">
        <v>2</v>
      </c>
      <c r="G2293" s="72" t="s">
        <v>3085</v>
      </c>
      <c r="H2293" s="63" t="s">
        <v>4247</v>
      </c>
      <c r="I2293" s="64" t="s">
        <v>480</v>
      </c>
      <c r="J2293" s="63" t="s">
        <v>4248</v>
      </c>
      <c r="K2293" s="64" t="s">
        <v>22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4253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4249</v>
      </c>
      <c r="I2294" s="64" t="s">
        <v>490</v>
      </c>
      <c r="J2294" s="63" t="s">
        <v>3229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4230</v>
      </c>
      <c r="I2295" s="64" t="s">
        <v>490</v>
      </c>
      <c r="J2295" s="63" t="s">
        <v>4250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4263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4264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4265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4266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4267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3632</v>
      </c>
      <c r="H2301" s="63" t="s">
        <v>4268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1589</v>
      </c>
      <c r="H2302" s="63" t="s">
        <v>4269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4051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1878</v>
      </c>
      <c r="H2304" s="63" t="s">
        <v>4270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1823</v>
      </c>
      <c r="H2305" s="63" t="s">
        <v>4271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3030</v>
      </c>
      <c r="F2306" s="64">
        <v>2</v>
      </c>
      <c r="G2306" s="72" t="s">
        <v>3470</v>
      </c>
      <c r="H2306" s="63" t="s">
        <v>4272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4273</v>
      </c>
      <c r="H2307" s="63" t="s">
        <v>4274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2102</v>
      </c>
      <c r="F2308" s="64">
        <v>2</v>
      </c>
      <c r="G2308" s="72" t="s">
        <v>3920</v>
      </c>
      <c r="H2308" s="63" t="s">
        <v>4275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1541</v>
      </c>
      <c r="F2309" s="64">
        <v>1</v>
      </c>
      <c r="G2309" s="72" t="s">
        <v>875</v>
      </c>
      <c r="H2309" s="63" t="s">
        <v>4276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1541</v>
      </c>
      <c r="F2310" s="64">
        <v>1</v>
      </c>
      <c r="G2310" s="72" t="s">
        <v>4036</v>
      </c>
      <c r="H2310" s="63" t="s">
        <v>4277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3963</v>
      </c>
      <c r="H2311" s="63" t="s">
        <v>4278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2063</v>
      </c>
      <c r="F2312" s="64">
        <v>2</v>
      </c>
      <c r="G2312" s="72" t="s">
        <v>2036</v>
      </c>
      <c r="H2312" s="63" t="s">
        <v>4279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1536</v>
      </c>
      <c r="F2313" s="64">
        <v>1</v>
      </c>
      <c r="G2313" s="72" t="s">
        <v>4280</v>
      </c>
      <c r="H2313" s="63" t="s">
        <v>4281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2403</v>
      </c>
      <c r="H2314" s="63" t="s">
        <v>4282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1535</v>
      </c>
      <c r="F2315" s="64">
        <v>1</v>
      </c>
      <c r="G2315" s="72" t="s">
        <v>4283</v>
      </c>
      <c r="H2315" s="63" t="s">
        <v>4284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4285</v>
      </c>
      <c r="H2316" s="63" t="s">
        <v>4286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1537</v>
      </c>
      <c r="F2317" s="64">
        <v>1</v>
      </c>
      <c r="G2317" s="72">
        <v>159283005</v>
      </c>
      <c r="H2317" s="63" t="s">
        <v>4287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4288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4289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4290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4291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4292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4293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4294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4267</v>
      </c>
      <c r="I2325" s="64" t="s">
        <v>490</v>
      </c>
      <c r="J2325" s="63" t="s">
        <v>4295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3632</v>
      </c>
      <c r="H2326" s="63" t="s">
        <v>4268</v>
      </c>
      <c r="I2326" s="64" t="s">
        <v>485</v>
      </c>
      <c r="J2326" s="63" t="s">
        <v>4296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3632</v>
      </c>
      <c r="H2327" s="63" t="s">
        <v>4268</v>
      </c>
      <c r="I2327" s="64" t="s">
        <v>490</v>
      </c>
      <c r="J2327" s="63" t="s">
        <v>2140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1823</v>
      </c>
      <c r="H2328" s="63" t="s">
        <v>4271</v>
      </c>
      <c r="I2328" s="64" t="s">
        <v>480</v>
      </c>
      <c r="J2328" s="63" t="s">
        <v>4297</v>
      </c>
      <c r="K2328" s="64" t="s">
        <v>22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4677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1823</v>
      </c>
      <c r="H2329" s="63" t="s">
        <v>4298</v>
      </c>
      <c r="I2329" s="64" t="s">
        <v>480</v>
      </c>
      <c r="J2329" s="63" t="s">
        <v>4297</v>
      </c>
      <c r="K2329" s="64" t="s">
        <v>22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4677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2403</v>
      </c>
      <c r="H2330" s="63" t="s">
        <v>4282</v>
      </c>
      <c r="I2330" s="64" t="s">
        <v>490</v>
      </c>
      <c r="J2330" s="63" t="s">
        <v>2136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4285</v>
      </c>
      <c r="H2331" s="63" t="s">
        <v>4286</v>
      </c>
      <c r="I2331" s="64" t="s">
        <v>480</v>
      </c>
      <c r="J2331" s="63" t="s">
        <v>4299</v>
      </c>
      <c r="K2331" s="64" t="s">
        <v>22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4300</v>
      </c>
      <c r="I2332" s="64" t="s">
        <v>490</v>
      </c>
      <c r="J2332" s="63" t="s">
        <v>4052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4215</v>
      </c>
      <c r="I2333" s="64" t="s">
        <v>490</v>
      </c>
      <c r="J2333" s="63" t="s">
        <v>4301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4314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4315</v>
      </c>
      <c r="H2335" s="63" t="s">
        <v>4316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4317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4318</v>
      </c>
      <c r="H2337" s="63" t="s">
        <v>4319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3395</v>
      </c>
      <c r="H2338" s="63" t="s">
        <v>4320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3713</v>
      </c>
      <c r="H2339" s="63" t="s">
        <v>4321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4322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4323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1720</v>
      </c>
      <c r="F2342" s="64">
        <v>2</v>
      </c>
      <c r="G2342" s="72" t="s">
        <v>2950</v>
      </c>
      <c r="H2342" s="63" t="s">
        <v>4324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2785</v>
      </c>
      <c r="H2343" s="63" t="s">
        <v>4325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1538</v>
      </c>
      <c r="F2344" s="64">
        <v>1</v>
      </c>
      <c r="G2344" s="72" t="s">
        <v>4326</v>
      </c>
      <c r="H2344" s="63" t="s">
        <v>4327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1541</v>
      </c>
      <c r="F2345" s="64">
        <v>1</v>
      </c>
      <c r="G2345" s="72" t="s">
        <v>1508</v>
      </c>
      <c r="H2345" s="63" t="s">
        <v>4328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1537</v>
      </c>
      <c r="F2346" s="64">
        <v>1</v>
      </c>
      <c r="G2346" s="72" t="s">
        <v>3440</v>
      </c>
      <c r="H2346" s="63" t="s">
        <v>4329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4330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1465</v>
      </c>
      <c r="H2348" s="63" t="s">
        <v>4331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2103</v>
      </c>
      <c r="F2349" s="64">
        <v>1</v>
      </c>
      <c r="G2349" s="72" t="s">
        <v>392</v>
      </c>
      <c r="H2349" s="63" t="s">
        <v>4332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2816</v>
      </c>
      <c r="F2350" s="64">
        <v>1</v>
      </c>
      <c r="G2350" s="72" t="s">
        <v>1908</v>
      </c>
      <c r="H2350" s="63" t="s">
        <v>4333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4334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4335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4336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4337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1547</v>
      </c>
      <c r="F2355" s="64">
        <v>1</v>
      </c>
      <c r="G2355" s="72">
        <v>130597250</v>
      </c>
      <c r="H2355" s="63" t="s">
        <v>4338</v>
      </c>
      <c r="I2355" s="64" t="s">
        <v>490</v>
      </c>
      <c r="J2355" s="63" t="s">
        <v>4339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3877</v>
      </c>
      <c r="H2356" s="63" t="s">
        <v>3878</v>
      </c>
      <c r="I2356" s="64" t="s">
        <v>490</v>
      </c>
      <c r="J2356" s="63" t="s">
        <v>4340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3877</v>
      </c>
      <c r="H2357" s="63" t="s">
        <v>3878</v>
      </c>
      <c r="I2357" s="64" t="s">
        <v>490</v>
      </c>
      <c r="J2357" s="63" t="s">
        <v>2140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4341</v>
      </c>
      <c r="I2358" s="64" t="s">
        <v>490</v>
      </c>
      <c r="J2358" s="63" t="s">
        <v>4342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3877</v>
      </c>
      <c r="H2359" s="63" t="s">
        <v>4343</v>
      </c>
      <c r="I2359" s="64" t="s">
        <v>480</v>
      </c>
      <c r="J2359" s="63" t="s">
        <v>4344</v>
      </c>
      <c r="K2359" s="64" t="s">
        <v>22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4346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4318</v>
      </c>
      <c r="H2360" s="63" t="s">
        <v>4319</v>
      </c>
      <c r="I2360" s="64" t="s">
        <v>480</v>
      </c>
      <c r="J2360" s="63" t="s">
        <v>4345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4347</v>
      </c>
      <c r="X2360" s="63" t="s">
        <v>6349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4364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4365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4366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4367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3079</v>
      </c>
      <c r="H2365" s="63" t="s">
        <v>4368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2067</v>
      </c>
      <c r="H2366" s="63" t="s">
        <v>4369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1799</v>
      </c>
      <c r="H2367" s="63" t="s">
        <v>4370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3031</v>
      </c>
      <c r="F2368" s="64">
        <v>2</v>
      </c>
      <c r="G2368" s="72" t="s">
        <v>4371</v>
      </c>
      <c r="H2368" s="63" t="s">
        <v>4372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1537</v>
      </c>
      <c r="F2369" s="64">
        <v>1</v>
      </c>
      <c r="G2369" s="72" t="s">
        <v>4373</v>
      </c>
      <c r="H2369" s="63" t="s">
        <v>4374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4375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4376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4377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3696</v>
      </c>
      <c r="H2373" s="63" t="s">
        <v>4378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2224</v>
      </c>
      <c r="F2374" s="64">
        <v>2</v>
      </c>
      <c r="G2374" s="72" t="s">
        <v>329</v>
      </c>
      <c r="H2374" s="63" t="s">
        <v>4379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4380</v>
      </c>
      <c r="I2375" s="64" t="s">
        <v>490</v>
      </c>
      <c r="J2375" s="63" t="s">
        <v>2140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4381</v>
      </c>
      <c r="I2376" s="64" t="s">
        <v>480</v>
      </c>
      <c r="J2376" s="63" t="s">
        <v>4382</v>
      </c>
      <c r="K2376" s="64" t="s">
        <v>22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1813</v>
      </c>
      <c r="F2377" s="64">
        <v>2</v>
      </c>
      <c r="G2377" s="72" t="s">
        <v>3850</v>
      </c>
      <c r="H2377" s="63" t="s">
        <v>4383</v>
      </c>
      <c r="I2377" s="64" t="s">
        <v>490</v>
      </c>
      <c r="J2377" s="63" t="s">
        <v>4384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4385</v>
      </c>
      <c r="I2378" s="64" t="s">
        <v>487</v>
      </c>
      <c r="J2378" s="63" t="s">
        <v>4386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4387</v>
      </c>
      <c r="I2379" s="64" t="s">
        <v>487</v>
      </c>
      <c r="J2379" s="63" t="s">
        <v>4386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2353</v>
      </c>
      <c r="H2380" s="63" t="s">
        <v>4388</v>
      </c>
      <c r="I2380" s="64" t="s">
        <v>487</v>
      </c>
      <c r="J2380" s="63" t="s">
        <v>4386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3632</v>
      </c>
      <c r="H2381" s="63" t="s">
        <v>4268</v>
      </c>
      <c r="I2381" s="64" t="s">
        <v>487</v>
      </c>
      <c r="J2381" s="63" t="s">
        <v>4386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4358</v>
      </c>
      <c r="F2382" s="64">
        <v>1</v>
      </c>
      <c r="G2382" s="72" t="s">
        <v>3311</v>
      </c>
      <c r="H2382" s="63" t="s">
        <v>4389</v>
      </c>
      <c r="I2382" s="64" t="s">
        <v>487</v>
      </c>
      <c r="J2382" s="63" t="s">
        <v>4386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4359</v>
      </c>
      <c r="F2383" s="64">
        <v>1</v>
      </c>
      <c r="G2383" s="72" t="s">
        <v>3311</v>
      </c>
      <c r="H2383" s="63" t="s">
        <v>4390</v>
      </c>
      <c r="I2383" s="64" t="s">
        <v>487</v>
      </c>
      <c r="J2383" s="63" t="s">
        <v>4386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4381</v>
      </c>
      <c r="I2384" s="64" t="s">
        <v>487</v>
      </c>
      <c r="J2384" s="63" t="s">
        <v>4386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4391</v>
      </c>
      <c r="I2385" s="64" t="s">
        <v>487</v>
      </c>
      <c r="J2385" s="63" t="s">
        <v>4386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4204</v>
      </c>
      <c r="H2386" s="63" t="s">
        <v>4392</v>
      </c>
      <c r="I2386" s="64" t="s">
        <v>487</v>
      </c>
      <c r="J2386" s="63" t="s">
        <v>4386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4315</v>
      </c>
      <c r="H2387" s="63" t="s">
        <v>4316</v>
      </c>
      <c r="I2387" s="64" t="s">
        <v>487</v>
      </c>
      <c r="J2387" s="63" t="s">
        <v>4386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4393</v>
      </c>
      <c r="I2388" s="64" t="s">
        <v>487</v>
      </c>
      <c r="J2388" s="63" t="s">
        <v>4386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4394</v>
      </c>
      <c r="I2389" s="64" t="s">
        <v>487</v>
      </c>
      <c r="J2389" s="63" t="s">
        <v>4386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1575</v>
      </c>
      <c r="H2390" s="63" t="s">
        <v>4395</v>
      </c>
      <c r="I2390" s="64" t="s">
        <v>487</v>
      </c>
      <c r="J2390" s="63" t="s">
        <v>4386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4265</v>
      </c>
      <c r="I2391" s="64" t="s">
        <v>487</v>
      </c>
      <c r="J2391" s="63" t="s">
        <v>4386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4360</v>
      </c>
      <c r="F2392" s="64">
        <v>1</v>
      </c>
      <c r="G2392" s="72">
        <v>108930826</v>
      </c>
      <c r="H2392" s="63" t="s">
        <v>4396</v>
      </c>
      <c r="I2392" s="64" t="s">
        <v>487</v>
      </c>
      <c r="J2392" s="63" t="s">
        <v>4386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4361</v>
      </c>
      <c r="F2393" s="64">
        <v>1</v>
      </c>
      <c r="G2393" s="72" t="s">
        <v>4397</v>
      </c>
      <c r="H2393" s="63" t="s">
        <v>4398</v>
      </c>
      <c r="I2393" s="64" t="s">
        <v>487</v>
      </c>
      <c r="J2393" s="63" t="s">
        <v>4386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3031</v>
      </c>
      <c r="F2394" s="64">
        <v>1</v>
      </c>
      <c r="G2394" s="72" t="s">
        <v>4371</v>
      </c>
      <c r="H2394" s="63" t="s">
        <v>4399</v>
      </c>
      <c r="I2394" s="64" t="s">
        <v>487</v>
      </c>
      <c r="J2394" s="63" t="s">
        <v>4386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3032</v>
      </c>
      <c r="F2395" s="64">
        <v>1</v>
      </c>
      <c r="G2395" s="72" t="s">
        <v>4400</v>
      </c>
      <c r="H2395" s="63" t="s">
        <v>4401</v>
      </c>
      <c r="I2395" s="64" t="s">
        <v>487</v>
      </c>
      <c r="J2395" s="63" t="s">
        <v>4386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4402</v>
      </c>
      <c r="H2396" s="63" t="s">
        <v>4403</v>
      </c>
      <c r="I2396" s="64" t="s">
        <v>487</v>
      </c>
      <c r="J2396" s="63" t="s">
        <v>4386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3920</v>
      </c>
      <c r="H2397" s="63" t="s">
        <v>4404</v>
      </c>
      <c r="I2397" s="64" t="s">
        <v>487</v>
      </c>
      <c r="J2397" s="63" t="s">
        <v>4386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2785</v>
      </c>
      <c r="H2398" s="63" t="s">
        <v>4325</v>
      </c>
      <c r="I2398" s="64" t="s">
        <v>487</v>
      </c>
      <c r="J2398" s="63" t="s">
        <v>4386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2671</v>
      </c>
      <c r="F2399" s="64">
        <v>1</v>
      </c>
      <c r="G2399" s="72" t="s">
        <v>4405</v>
      </c>
      <c r="H2399" s="63" t="s">
        <v>4406</v>
      </c>
      <c r="I2399" s="64" t="s">
        <v>487</v>
      </c>
      <c r="J2399" s="63" t="s">
        <v>4386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3765</v>
      </c>
      <c r="H2400" s="63" t="s">
        <v>4407</v>
      </c>
      <c r="I2400" s="64" t="s">
        <v>487</v>
      </c>
      <c r="J2400" s="63" t="s">
        <v>4386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3085</v>
      </c>
      <c r="H2401" s="63" t="s">
        <v>4408</v>
      </c>
      <c r="I2401" s="64" t="s">
        <v>487</v>
      </c>
      <c r="J2401" s="63" t="s">
        <v>4386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3477</v>
      </c>
      <c r="H2402" s="63" t="s">
        <v>4409</v>
      </c>
      <c r="I2402" s="64" t="s">
        <v>487</v>
      </c>
      <c r="J2402" s="63" t="s">
        <v>4386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3963</v>
      </c>
      <c r="H2403" s="63" t="s">
        <v>4278</v>
      </c>
      <c r="I2403" s="64" t="s">
        <v>487</v>
      </c>
      <c r="J2403" s="63" t="s">
        <v>4386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1536</v>
      </c>
      <c r="F2404" s="64">
        <v>1</v>
      </c>
      <c r="G2404" s="72" t="s">
        <v>2983</v>
      </c>
      <c r="H2404" s="63" t="s">
        <v>4410</v>
      </c>
      <c r="I2404" s="64" t="s">
        <v>487</v>
      </c>
      <c r="J2404" s="63" t="s">
        <v>4386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4177</v>
      </c>
      <c r="H2405" s="63" t="s">
        <v>4411</v>
      </c>
      <c r="I2405" s="64" t="s">
        <v>487</v>
      </c>
      <c r="J2405" s="63" t="s">
        <v>4386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1537</v>
      </c>
      <c r="F2406" s="64">
        <v>1</v>
      </c>
      <c r="G2406" s="72" t="s">
        <v>4373</v>
      </c>
      <c r="H2406" s="63" t="s">
        <v>4374</v>
      </c>
      <c r="I2406" s="64" t="s">
        <v>487</v>
      </c>
      <c r="J2406" s="63" t="s">
        <v>4386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1541</v>
      </c>
      <c r="F2407" s="64">
        <v>1</v>
      </c>
      <c r="G2407" s="72" t="s">
        <v>1508</v>
      </c>
      <c r="H2407" s="63" t="s">
        <v>4328</v>
      </c>
      <c r="I2407" s="64" t="s">
        <v>487</v>
      </c>
      <c r="J2407" s="63" t="s">
        <v>4386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4375</v>
      </c>
      <c r="I2408" s="64" t="s">
        <v>487</v>
      </c>
      <c r="J2408" s="63" t="s">
        <v>4386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1535</v>
      </c>
      <c r="F2409" s="64">
        <v>1</v>
      </c>
      <c r="G2409" s="72" t="s">
        <v>4412</v>
      </c>
      <c r="H2409" s="63" t="s">
        <v>4413</v>
      </c>
      <c r="I2409" s="64" t="s">
        <v>487</v>
      </c>
      <c r="J2409" s="63" t="s">
        <v>4386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2103</v>
      </c>
      <c r="F2410" s="64">
        <v>1</v>
      </c>
      <c r="G2410" s="72" t="s">
        <v>4414</v>
      </c>
      <c r="H2410" s="63" t="s">
        <v>4415</v>
      </c>
      <c r="I2410" s="64" t="s">
        <v>487</v>
      </c>
      <c r="J2410" s="63" t="s">
        <v>4386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4376</v>
      </c>
      <c r="I2411" s="64" t="s">
        <v>487</v>
      </c>
      <c r="J2411" s="63" t="s">
        <v>4386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1465</v>
      </c>
      <c r="H2412" s="63" t="s">
        <v>4331</v>
      </c>
      <c r="I2412" s="64" t="s">
        <v>487</v>
      </c>
      <c r="J2412" s="63" t="s">
        <v>4386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4416</v>
      </c>
      <c r="I2413" s="64" t="s">
        <v>487</v>
      </c>
      <c r="J2413" s="63" t="s">
        <v>4386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2563</v>
      </c>
      <c r="F2414" s="64">
        <v>1</v>
      </c>
      <c r="G2414" s="72" t="s">
        <v>1011</v>
      </c>
      <c r="H2414" s="63" t="s">
        <v>4300</v>
      </c>
      <c r="I2414" s="64" t="s">
        <v>487</v>
      </c>
      <c r="J2414" s="63" t="s">
        <v>4386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1532</v>
      </c>
      <c r="F2415" s="64">
        <v>1</v>
      </c>
      <c r="G2415" s="72" t="s">
        <v>4417</v>
      </c>
      <c r="H2415" s="63" t="s">
        <v>4418</v>
      </c>
      <c r="I2415" s="64" t="s">
        <v>487</v>
      </c>
      <c r="J2415" s="63" t="s">
        <v>4386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4419</v>
      </c>
      <c r="I2416" s="64" t="s">
        <v>487</v>
      </c>
      <c r="J2416" s="63" t="s">
        <v>4386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4420</v>
      </c>
      <c r="I2417" s="64" t="s">
        <v>487</v>
      </c>
      <c r="J2417" s="63" t="s">
        <v>4386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4421</v>
      </c>
      <c r="I2418" s="64" t="s">
        <v>487</v>
      </c>
      <c r="J2418" s="63" t="s">
        <v>4386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1552</v>
      </c>
      <c r="F2419" s="64">
        <v>1</v>
      </c>
      <c r="G2419" s="72">
        <v>130597243</v>
      </c>
      <c r="H2419" s="63" t="s">
        <v>4422</v>
      </c>
      <c r="I2419" s="64" t="s">
        <v>487</v>
      </c>
      <c r="J2419" s="63" t="s">
        <v>4386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4362</v>
      </c>
      <c r="F2420" s="64">
        <v>1</v>
      </c>
      <c r="G2420" s="72">
        <v>130597245</v>
      </c>
      <c r="H2420" s="63" t="s">
        <v>4423</v>
      </c>
      <c r="I2420" s="64" t="s">
        <v>487</v>
      </c>
      <c r="J2420" s="63" t="s">
        <v>4386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1547</v>
      </c>
      <c r="F2421" s="64">
        <v>1</v>
      </c>
      <c r="G2421" s="72">
        <v>130597250</v>
      </c>
      <c r="H2421" s="63" t="s">
        <v>4338</v>
      </c>
      <c r="I2421" s="64" t="s">
        <v>487</v>
      </c>
      <c r="J2421" s="63" t="s">
        <v>4386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4424</v>
      </c>
      <c r="I2422" s="64" t="s">
        <v>487</v>
      </c>
      <c r="J2422" s="63" t="s">
        <v>4386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1542</v>
      </c>
      <c r="F2423" s="64">
        <v>1</v>
      </c>
      <c r="G2423" s="72">
        <v>130597284</v>
      </c>
      <c r="H2423" s="63" t="s">
        <v>4425</v>
      </c>
      <c r="I2423" s="64" t="s">
        <v>487</v>
      </c>
      <c r="J2423" s="63" t="s">
        <v>4386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1550</v>
      </c>
      <c r="F2424" s="64">
        <v>1</v>
      </c>
      <c r="G2424" s="72">
        <v>130597289</v>
      </c>
      <c r="H2424" s="63" t="s">
        <v>4426</v>
      </c>
      <c r="I2424" s="64" t="s">
        <v>487</v>
      </c>
      <c r="J2424" s="63" t="s">
        <v>4386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4427</v>
      </c>
      <c r="I2425" s="64" t="s">
        <v>487</v>
      </c>
      <c r="J2425" s="63" t="s">
        <v>4386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1545</v>
      </c>
      <c r="F2426" s="64">
        <v>1</v>
      </c>
      <c r="G2426" s="72">
        <v>130597291</v>
      </c>
      <c r="H2426" s="63" t="s">
        <v>4428</v>
      </c>
      <c r="I2426" s="64" t="s">
        <v>487</v>
      </c>
      <c r="J2426" s="63" t="s">
        <v>4386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4429</v>
      </c>
      <c r="I2427" s="64" t="s">
        <v>487</v>
      </c>
      <c r="J2427" s="63" t="s">
        <v>4386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4430</v>
      </c>
      <c r="I2428" s="64" t="s">
        <v>487</v>
      </c>
      <c r="J2428" s="63" t="s">
        <v>4386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4431</v>
      </c>
      <c r="I2429" s="64" t="s">
        <v>487</v>
      </c>
      <c r="J2429" s="63" t="s">
        <v>4386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4432</v>
      </c>
      <c r="I2430" s="64" t="s">
        <v>487</v>
      </c>
      <c r="J2430" s="63" t="s">
        <v>4386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4433</v>
      </c>
      <c r="I2431" s="64" t="s">
        <v>487</v>
      </c>
      <c r="J2431" s="63" t="s">
        <v>4386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4363</v>
      </c>
      <c r="F2432" s="64">
        <v>1</v>
      </c>
      <c r="G2432" s="72">
        <v>130597401</v>
      </c>
      <c r="H2432" s="63" t="s">
        <v>4434</v>
      </c>
      <c r="I2432" s="64" t="s">
        <v>487</v>
      </c>
      <c r="J2432" s="63" t="s">
        <v>4386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4435</v>
      </c>
      <c r="I2433" s="64" t="s">
        <v>487</v>
      </c>
      <c r="J2433" s="63" t="s">
        <v>4386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1544</v>
      </c>
      <c r="F2434" s="64">
        <v>1</v>
      </c>
      <c r="G2434" s="72">
        <v>130690053</v>
      </c>
      <c r="H2434" s="63" t="s">
        <v>4436</v>
      </c>
      <c r="I2434" s="64" t="s">
        <v>487</v>
      </c>
      <c r="J2434" s="63" t="s">
        <v>4386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3298</v>
      </c>
      <c r="F2435" s="64">
        <v>1</v>
      </c>
      <c r="G2435" s="72">
        <v>240417001</v>
      </c>
      <c r="H2435" s="63" t="s">
        <v>4437</v>
      </c>
      <c r="I2435" s="64" t="s">
        <v>487</v>
      </c>
      <c r="J2435" s="63" t="s">
        <v>4386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4442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3033</v>
      </c>
      <c r="H2437" s="63" t="s">
        <v>4443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2800</v>
      </c>
      <c r="H2438" s="63" t="s">
        <v>4444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2320</v>
      </c>
      <c r="H2439" s="63" t="s">
        <v>4445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4380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4446</v>
      </c>
      <c r="H2441" s="63" t="s">
        <v>4447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2671</v>
      </c>
      <c r="F2442" s="64">
        <v>1</v>
      </c>
      <c r="G2442" s="72" t="s">
        <v>3363</v>
      </c>
      <c r="H2442" s="63" t="s">
        <v>4448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4449</v>
      </c>
      <c r="H2443" s="63" t="s">
        <v>4450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4451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2816</v>
      </c>
      <c r="F2445" s="64">
        <v>1</v>
      </c>
      <c r="G2445" s="72">
        <v>159114017</v>
      </c>
      <c r="H2445" s="63" t="s">
        <v>4452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4453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4454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4455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4456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2063</v>
      </c>
      <c r="F2450" s="64">
        <v>2</v>
      </c>
      <c r="G2450" s="72">
        <v>159316008</v>
      </c>
      <c r="H2450" s="63" t="s">
        <v>4457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4458</v>
      </c>
      <c r="I2451" s="64" t="s">
        <v>490</v>
      </c>
      <c r="J2451" s="63" t="s">
        <v>2054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2671</v>
      </c>
      <c r="F2452" s="64">
        <v>1</v>
      </c>
      <c r="G2452" s="72" t="s">
        <v>3363</v>
      </c>
      <c r="H2452" s="63" t="s">
        <v>4448</v>
      </c>
      <c r="I2452" s="64" t="s">
        <v>490</v>
      </c>
      <c r="J2452" s="63" t="s">
        <v>4459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2816</v>
      </c>
      <c r="F2453" s="64">
        <v>1</v>
      </c>
      <c r="G2453" s="72">
        <v>159114017</v>
      </c>
      <c r="H2453" s="63" t="s">
        <v>4452</v>
      </c>
      <c r="I2453" s="64" t="s">
        <v>490</v>
      </c>
      <c r="J2453" s="63" t="s">
        <v>4052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4467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4204</v>
      </c>
      <c r="H2455" s="63" t="s">
        <v>4392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4468</v>
      </c>
      <c r="H2456" s="63" t="s">
        <v>4469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4458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4470</v>
      </c>
      <c r="H2458" s="63" t="s">
        <v>4471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4472</v>
      </c>
      <c r="H2459" s="63" t="s">
        <v>4473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4474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2282</v>
      </c>
      <c r="H2461" s="63" t="s">
        <v>4475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4476</v>
      </c>
      <c r="H2462" s="63" t="s">
        <v>4477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4478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3032</v>
      </c>
      <c r="F2464" s="64">
        <v>2</v>
      </c>
      <c r="G2464" s="72" t="s">
        <v>3208</v>
      </c>
      <c r="H2464" s="63" t="s">
        <v>4479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4466</v>
      </c>
      <c r="F2465" s="64">
        <v>1</v>
      </c>
      <c r="G2465" s="72" t="s">
        <v>303</v>
      </c>
      <c r="H2465" s="63" t="s">
        <v>4480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3031</v>
      </c>
      <c r="F2466" s="64">
        <v>1</v>
      </c>
      <c r="G2466" s="72" t="s">
        <v>3208</v>
      </c>
      <c r="H2466" s="63" t="s">
        <v>4481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4482</v>
      </c>
      <c r="H2467" s="63" t="s">
        <v>4483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1541</v>
      </c>
      <c r="F2468" s="64">
        <v>1</v>
      </c>
      <c r="G2468" s="72" t="s">
        <v>2759</v>
      </c>
      <c r="H2468" s="63" t="s">
        <v>4484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2102</v>
      </c>
      <c r="F2469" s="64">
        <v>2</v>
      </c>
      <c r="G2469" s="72" t="s">
        <v>3649</v>
      </c>
      <c r="H2469" s="63" t="s">
        <v>4485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4069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2556</v>
      </c>
      <c r="H2471" s="63" t="s">
        <v>4486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1977</v>
      </c>
      <c r="H2472" s="63" t="s">
        <v>4487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4488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4003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1441</v>
      </c>
      <c r="F2475" s="64">
        <v>2</v>
      </c>
      <c r="G2475" s="72">
        <v>161028001</v>
      </c>
      <c r="H2475" s="63" t="s">
        <v>4489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4490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4491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4492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4493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4494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4495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4496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4497</v>
      </c>
      <c r="I2483" s="64" t="s">
        <v>490</v>
      </c>
      <c r="J2483" s="63" t="s">
        <v>4498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4476</v>
      </c>
      <c r="H2484" s="63" t="s">
        <v>4477</v>
      </c>
      <c r="I2484" s="64" t="s">
        <v>480</v>
      </c>
      <c r="J2484" s="63" t="s">
        <v>4535</v>
      </c>
      <c r="K2484" s="64" t="s">
        <v>22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4466</v>
      </c>
      <c r="F2485" s="64">
        <v>1</v>
      </c>
      <c r="G2485" s="72" t="s">
        <v>303</v>
      </c>
      <c r="H2485" s="63" t="s">
        <v>4480</v>
      </c>
      <c r="I2485" s="64" t="s">
        <v>490</v>
      </c>
      <c r="J2485" s="63" t="s">
        <v>4499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1826</v>
      </c>
      <c r="H2486" s="63" t="s">
        <v>4509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2392</v>
      </c>
      <c r="H2487" s="63" t="s">
        <v>4510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4511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4512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3032</v>
      </c>
      <c r="F2490" s="64">
        <v>1</v>
      </c>
      <c r="G2490" s="72" t="s">
        <v>3313</v>
      </c>
      <c r="H2490" s="63" t="s">
        <v>4513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4514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4515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4516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2723</v>
      </c>
      <c r="H2494" s="63" t="s">
        <v>4517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2950</v>
      </c>
      <c r="H2495" s="63" t="s">
        <v>4518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2064</v>
      </c>
      <c r="F2496" s="64">
        <v>2</v>
      </c>
      <c r="G2496" s="72" t="s">
        <v>4519</v>
      </c>
      <c r="H2496" s="63" t="s">
        <v>4520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1532</v>
      </c>
      <c r="F2497" s="64">
        <v>1</v>
      </c>
      <c r="G2497" s="72" t="s">
        <v>770</v>
      </c>
      <c r="H2497" s="63" t="s">
        <v>4521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4240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4522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1690</v>
      </c>
      <c r="F2500" s="64">
        <v>2</v>
      </c>
      <c r="G2500" s="72">
        <v>159107004</v>
      </c>
      <c r="H2500" s="63" t="s">
        <v>4523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4524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4525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4526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1650</v>
      </c>
      <c r="F2504" s="64">
        <v>2</v>
      </c>
      <c r="G2504" s="72">
        <v>318597001</v>
      </c>
      <c r="H2504" s="63" t="s">
        <v>4527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4528</v>
      </c>
      <c r="I2505" s="64" t="s">
        <v>480</v>
      </c>
      <c r="J2505" s="63" t="s">
        <v>4529</v>
      </c>
      <c r="K2505" s="64" t="s">
        <v>22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4534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1539</v>
      </c>
      <c r="F2506" s="64">
        <v>1</v>
      </c>
      <c r="G2506" s="72">
        <v>130597197</v>
      </c>
      <c r="H2506" s="63" t="s">
        <v>4530</v>
      </c>
      <c r="I2506" s="64" t="s">
        <v>480</v>
      </c>
      <c r="J2506" s="63" t="s">
        <v>4529</v>
      </c>
      <c r="K2506" s="64" t="s">
        <v>22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4534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1542</v>
      </c>
      <c r="F2507" s="64">
        <v>1</v>
      </c>
      <c r="G2507" s="72">
        <v>130597284</v>
      </c>
      <c r="H2507" s="63" t="s">
        <v>4531</v>
      </c>
      <c r="I2507" s="64" t="s">
        <v>480</v>
      </c>
      <c r="J2507" s="63" t="s">
        <v>4529</v>
      </c>
      <c r="K2507" s="64" t="s">
        <v>22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4534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4363</v>
      </c>
      <c r="F2508" s="64">
        <v>1</v>
      </c>
      <c r="G2508" s="72">
        <v>130597401</v>
      </c>
      <c r="H2508" s="63" t="s">
        <v>4532</v>
      </c>
      <c r="I2508" s="64" t="s">
        <v>480</v>
      </c>
      <c r="J2508" s="63" t="s">
        <v>4529</v>
      </c>
      <c r="K2508" s="64" t="s">
        <v>22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4534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1773</v>
      </c>
      <c r="F2509" s="64">
        <v>2</v>
      </c>
      <c r="G2509" s="72">
        <v>130597401</v>
      </c>
      <c r="H2509" s="63" t="s">
        <v>4533</v>
      </c>
      <c r="I2509" s="64" t="s">
        <v>490</v>
      </c>
      <c r="J2509" s="63" t="s">
        <v>4498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4476</v>
      </c>
      <c r="H2510" s="63" t="s">
        <v>4477</v>
      </c>
      <c r="I2510" s="64" t="s">
        <v>480</v>
      </c>
      <c r="J2510" s="63" t="s">
        <v>4535</v>
      </c>
      <c r="K2510" s="64" t="s">
        <v>22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4536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4554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3608</v>
      </c>
      <c r="H2512" s="63" t="s">
        <v>4555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4556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3877</v>
      </c>
      <c r="H2514" s="63" t="s">
        <v>4343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3033</v>
      </c>
      <c r="H2515" s="63" t="s">
        <v>4557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3032</v>
      </c>
      <c r="F2516" s="64">
        <v>2</v>
      </c>
      <c r="G2516" s="72" t="s">
        <v>3800</v>
      </c>
      <c r="H2516" s="63" t="s">
        <v>4558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3032</v>
      </c>
      <c r="F2517" s="64">
        <v>2</v>
      </c>
      <c r="G2517" s="72" t="s">
        <v>4559</v>
      </c>
      <c r="H2517" s="63" t="s">
        <v>4560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3803</v>
      </c>
      <c r="H2518" s="63" t="s">
        <v>4561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1534</v>
      </c>
      <c r="F2519" s="64">
        <v>1</v>
      </c>
      <c r="G2519" s="72" t="s">
        <v>4562</v>
      </c>
      <c r="H2519" s="63" t="s">
        <v>4563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1662</v>
      </c>
      <c r="H2520" s="63" t="s">
        <v>4564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1441</v>
      </c>
      <c r="F2521" s="64">
        <v>2</v>
      </c>
      <c r="G2521" s="72" t="s">
        <v>3886</v>
      </c>
      <c r="H2521" s="63" t="s">
        <v>4565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2394</v>
      </c>
      <c r="H2522" s="63" t="s">
        <v>4566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1532</v>
      </c>
      <c r="F2523" s="64">
        <v>1</v>
      </c>
      <c r="G2523" s="72" t="s">
        <v>770</v>
      </c>
      <c r="H2523" s="63" t="s">
        <v>4521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2102</v>
      </c>
      <c r="F2524" s="64">
        <v>2</v>
      </c>
      <c r="G2524" s="72" t="s">
        <v>1030</v>
      </c>
      <c r="H2524" s="63" t="s">
        <v>4567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4568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4569</v>
      </c>
      <c r="H2526" s="63" t="s">
        <v>4570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4571</v>
      </c>
      <c r="H2527" s="63" t="s">
        <v>4572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1698</v>
      </c>
      <c r="H2528" s="63" t="s">
        <v>4573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1424</v>
      </c>
      <c r="F2529" s="64">
        <v>2</v>
      </c>
      <c r="G2529" s="72">
        <v>159309016</v>
      </c>
      <c r="H2529" s="63" t="s">
        <v>4574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4575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4576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2877</v>
      </c>
      <c r="F2532" s="64">
        <v>2</v>
      </c>
      <c r="G2532" s="72">
        <v>130597283</v>
      </c>
      <c r="H2532" s="63" t="s">
        <v>4577</v>
      </c>
      <c r="I2532" s="64" t="s">
        <v>490</v>
      </c>
      <c r="J2532" s="63" t="s">
        <v>3885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4553</v>
      </c>
      <c r="F2533" s="64">
        <v>2</v>
      </c>
      <c r="G2533" s="72">
        <v>130597291</v>
      </c>
      <c r="H2533" s="63" t="s">
        <v>4578</v>
      </c>
      <c r="I2533" s="64" t="s">
        <v>490</v>
      </c>
      <c r="J2533" s="63" t="s">
        <v>2054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4579</v>
      </c>
      <c r="I2534" s="64" t="s">
        <v>490</v>
      </c>
      <c r="J2534" s="63" t="s">
        <v>4580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2816</v>
      </c>
      <c r="F2535" s="64">
        <v>1</v>
      </c>
      <c r="G2535" s="72" t="s">
        <v>4581</v>
      </c>
      <c r="H2535" s="63" t="s">
        <v>4582</v>
      </c>
      <c r="I2535" s="64" t="s">
        <v>490</v>
      </c>
      <c r="J2535" s="63" t="s">
        <v>4583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2785</v>
      </c>
      <c r="H2536" s="63" t="s">
        <v>4584</v>
      </c>
      <c r="I2536" s="64" t="s">
        <v>480</v>
      </c>
      <c r="J2536" s="63" t="s">
        <v>4585</v>
      </c>
      <c r="K2536" s="64" t="s">
        <v>22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4678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4683</v>
      </c>
      <c r="H2537" s="63" t="s">
        <v>4684</v>
      </c>
      <c r="I2537" s="64" t="s">
        <v>482</v>
      </c>
      <c r="J2537" s="63" t="s">
        <v>4685</v>
      </c>
      <c r="K2537" s="64" t="s">
        <v>2580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4707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4686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4315</v>
      </c>
      <c r="H2539" s="63" t="s">
        <v>4316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4687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3999</v>
      </c>
      <c r="H2541" s="63" t="s">
        <v>4000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4688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4689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4690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3030</v>
      </c>
      <c r="F2545" s="64">
        <v>1</v>
      </c>
      <c r="G2545" s="72" t="s">
        <v>4691</v>
      </c>
      <c r="H2545" s="63" t="s">
        <v>4692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3030</v>
      </c>
      <c r="F2546" s="64">
        <v>2</v>
      </c>
      <c r="G2546" s="72" t="s">
        <v>3467</v>
      </c>
      <c r="H2546" s="63" t="s">
        <v>4693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1532</v>
      </c>
      <c r="F2547" s="64">
        <v>1</v>
      </c>
      <c r="G2547" s="72" t="s">
        <v>4694</v>
      </c>
      <c r="H2547" s="63" t="s">
        <v>4695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4696</v>
      </c>
      <c r="H2548" s="63" t="s">
        <v>4697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3457</v>
      </c>
      <c r="F2549" s="64">
        <v>2</v>
      </c>
      <c r="G2549" s="72" t="s">
        <v>827</v>
      </c>
      <c r="H2549" s="63" t="s">
        <v>4698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1536</v>
      </c>
      <c r="F2550" s="64">
        <v>1</v>
      </c>
      <c r="G2550" s="72" t="s">
        <v>1884</v>
      </c>
      <c r="H2550" s="63" t="s">
        <v>4699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2554</v>
      </c>
      <c r="H2551" s="63" t="s">
        <v>4700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4701</v>
      </c>
      <c r="H2552" s="63" t="s">
        <v>4702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4703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4554</v>
      </c>
      <c r="I2554" s="64" t="s">
        <v>490</v>
      </c>
      <c r="J2554" s="63" t="s">
        <v>7533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4704</v>
      </c>
      <c r="I2555" s="64" t="s">
        <v>490</v>
      </c>
      <c r="J2555" s="63" t="s">
        <v>4131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3999</v>
      </c>
      <c r="H2556" s="63" t="s">
        <v>4000</v>
      </c>
      <c r="I2556" s="64" t="s">
        <v>480</v>
      </c>
      <c r="J2556" s="63" t="s">
        <v>889</v>
      </c>
      <c r="K2556" s="64" t="s">
        <v>22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4676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4683</v>
      </c>
      <c r="H2557" s="63" t="s">
        <v>4684</v>
      </c>
      <c r="I2557" s="64" t="s">
        <v>490</v>
      </c>
      <c r="J2557" s="63" t="s">
        <v>2140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4683</v>
      </c>
      <c r="H2558" s="63" t="s">
        <v>4684</v>
      </c>
      <c r="I2558" s="64" t="s">
        <v>482</v>
      </c>
      <c r="J2558" s="63" t="s">
        <v>4705</v>
      </c>
      <c r="K2558" s="64" t="s">
        <v>2580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4706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2800</v>
      </c>
      <c r="H2559" s="63" t="s">
        <v>4444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2387</v>
      </c>
      <c r="H2560" s="63" t="s">
        <v>4714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2638</v>
      </c>
      <c r="H2561" s="63" t="s">
        <v>4715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4716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3032</v>
      </c>
      <c r="F2563" s="64">
        <v>1</v>
      </c>
      <c r="G2563" s="72" t="s">
        <v>3422</v>
      </c>
      <c r="H2563" s="63" t="s">
        <v>4717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3030</v>
      </c>
      <c r="F2564" s="64">
        <v>1</v>
      </c>
      <c r="G2564" s="72" t="s">
        <v>4371</v>
      </c>
      <c r="H2564" s="63" t="s">
        <v>4718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3031</v>
      </c>
      <c r="F2565" s="64">
        <v>2</v>
      </c>
      <c r="G2565" s="72" t="s">
        <v>3420</v>
      </c>
      <c r="H2565" s="63" t="s">
        <v>4719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3030</v>
      </c>
      <c r="F2566" s="64">
        <v>1</v>
      </c>
      <c r="G2566" s="72" t="s">
        <v>3754</v>
      </c>
      <c r="H2566" s="63" t="s">
        <v>4720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1662</v>
      </c>
      <c r="H2567" s="63" t="s">
        <v>4721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4722</v>
      </c>
      <c r="H2568" s="63" t="s">
        <v>4723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1837</v>
      </c>
      <c r="F2569" s="64">
        <v>2</v>
      </c>
      <c r="G2569" s="72" t="s">
        <v>3399</v>
      </c>
      <c r="H2569" s="63" t="s">
        <v>4724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2063</v>
      </c>
      <c r="F2570" s="64">
        <v>2</v>
      </c>
      <c r="G2570" s="72" t="s">
        <v>2575</v>
      </c>
      <c r="H2570" s="63" t="s">
        <v>4725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4726</v>
      </c>
      <c r="H2571" s="63" t="s">
        <v>4727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4728</v>
      </c>
      <c r="H2572" s="63" t="s">
        <v>4729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4730</v>
      </c>
      <c r="H2573" s="63" t="s">
        <v>4731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1538</v>
      </c>
      <c r="F2574" s="64">
        <v>1</v>
      </c>
      <c r="G2574" s="72">
        <v>159344004</v>
      </c>
      <c r="H2574" s="63" t="s">
        <v>4732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1441</v>
      </c>
      <c r="F2575" s="64">
        <v>2</v>
      </c>
      <c r="G2575" s="72">
        <v>161032004</v>
      </c>
      <c r="H2575" s="63" t="s">
        <v>4733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4553</v>
      </c>
      <c r="F2576" s="64">
        <v>2</v>
      </c>
      <c r="G2576" s="72" t="s">
        <v>4734</v>
      </c>
      <c r="H2576" s="63" t="s">
        <v>4735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4713</v>
      </c>
      <c r="F2577" s="64">
        <v>2</v>
      </c>
      <c r="G2577" s="72">
        <v>130606063</v>
      </c>
      <c r="H2577" s="63" t="s">
        <v>4736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4737</v>
      </c>
      <c r="I2578" s="64" t="s">
        <v>490</v>
      </c>
      <c r="J2578" s="63" t="s">
        <v>4752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4738</v>
      </c>
      <c r="I2579" s="64" t="s">
        <v>490</v>
      </c>
      <c r="J2579" s="63" t="s">
        <v>4739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3686</v>
      </c>
      <c r="F2580" s="64">
        <v>2</v>
      </c>
      <c r="G2580" s="72">
        <v>130597284</v>
      </c>
      <c r="H2580" s="63" t="s">
        <v>4740</v>
      </c>
      <c r="I2580" s="64" t="s">
        <v>490</v>
      </c>
      <c r="J2580" s="63" t="s">
        <v>2902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1549</v>
      </c>
      <c r="F2581" s="64">
        <v>1</v>
      </c>
      <c r="G2581" s="72">
        <v>130606091</v>
      </c>
      <c r="H2581" s="63" t="s">
        <v>4741</v>
      </c>
      <c r="I2581" s="64" t="s">
        <v>490</v>
      </c>
      <c r="J2581" s="63" t="s">
        <v>4742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1549</v>
      </c>
      <c r="F2582" s="64">
        <v>1</v>
      </c>
      <c r="G2582" s="72">
        <v>130606091</v>
      </c>
      <c r="H2582" s="63" t="s">
        <v>4741</v>
      </c>
      <c r="I2582" s="64" t="s">
        <v>490</v>
      </c>
      <c r="J2582" s="63" t="s">
        <v>4742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4743</v>
      </c>
      <c r="I2583" s="64" t="s">
        <v>490</v>
      </c>
      <c r="J2583" s="63" t="s">
        <v>4744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4683</v>
      </c>
      <c r="H2584" s="63" t="s">
        <v>4684</v>
      </c>
      <c r="I2584" s="64" t="s">
        <v>490</v>
      </c>
      <c r="J2584" s="63" t="s">
        <v>4745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2785</v>
      </c>
      <c r="H2585" s="63" t="s">
        <v>4584</v>
      </c>
      <c r="I2585" s="64" t="s">
        <v>480</v>
      </c>
      <c r="J2585" s="63" t="s">
        <v>4746</v>
      </c>
      <c r="K2585" s="64" t="s">
        <v>22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4678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4747</v>
      </c>
      <c r="I2586" s="64" t="s">
        <v>480</v>
      </c>
      <c r="J2586" s="63" t="s">
        <v>4748</v>
      </c>
      <c r="K2586" s="64" t="s">
        <v>22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6351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4571</v>
      </c>
      <c r="H2587" s="63" t="s">
        <v>4749</v>
      </c>
      <c r="I2587" s="64" t="s">
        <v>490</v>
      </c>
      <c r="J2587" s="63" t="s">
        <v>4750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4722</v>
      </c>
      <c r="H2588" s="63" t="s">
        <v>4723</v>
      </c>
      <c r="I2588" s="64" t="s">
        <v>490</v>
      </c>
      <c r="J2588" s="63" t="s">
        <v>4751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4759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4760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2903</v>
      </c>
      <c r="H2591" s="63" t="s">
        <v>4761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3031</v>
      </c>
      <c r="F2592" s="64">
        <v>2</v>
      </c>
      <c r="G2592" s="72" t="s">
        <v>3426</v>
      </c>
      <c r="H2592" s="63" t="s">
        <v>4762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3031</v>
      </c>
      <c r="F2593" s="64">
        <v>2</v>
      </c>
      <c r="G2593" s="72" t="s">
        <v>3605</v>
      </c>
      <c r="H2593" s="63" t="s">
        <v>4763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4358</v>
      </c>
      <c r="F2594" s="64">
        <v>1</v>
      </c>
      <c r="G2594" s="72" t="s">
        <v>3956</v>
      </c>
      <c r="H2594" s="63" t="s">
        <v>4764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4765</v>
      </c>
      <c r="H2595" s="63" t="s">
        <v>4766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1538</v>
      </c>
      <c r="F2596" s="64">
        <v>1</v>
      </c>
      <c r="G2596" s="72" t="s">
        <v>4767</v>
      </c>
      <c r="H2596" s="63" t="s">
        <v>4768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1772</v>
      </c>
      <c r="F2597" s="64">
        <v>2</v>
      </c>
      <c r="G2597" s="72" t="s">
        <v>390</v>
      </c>
      <c r="H2597" s="63" t="s">
        <v>4769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1690</v>
      </c>
      <c r="F2598" s="64">
        <v>2</v>
      </c>
      <c r="G2598" s="72" t="s">
        <v>2659</v>
      </c>
      <c r="H2598" s="63" t="s">
        <v>4770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4728</v>
      </c>
      <c r="H2599" s="63" t="s">
        <v>4729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2103</v>
      </c>
      <c r="F2600" s="64">
        <v>1</v>
      </c>
      <c r="G2600" s="72" t="s">
        <v>920</v>
      </c>
      <c r="H2600" s="63" t="s">
        <v>4771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2624</v>
      </c>
      <c r="F2601" s="64">
        <v>2</v>
      </c>
      <c r="G2601" s="72" t="s">
        <v>3173</v>
      </c>
      <c r="H2601" s="63" t="s">
        <v>4772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4773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4683</v>
      </c>
      <c r="H2603" s="63" t="s">
        <v>4684</v>
      </c>
      <c r="I2603" s="64" t="s">
        <v>480</v>
      </c>
      <c r="J2603" s="63" t="s">
        <v>4774</v>
      </c>
      <c r="K2603" s="64" t="s">
        <v>22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4775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3032</v>
      </c>
      <c r="F2604" s="64">
        <v>1</v>
      </c>
      <c r="G2604" s="72" t="s">
        <v>4788</v>
      </c>
      <c r="H2604" s="63" t="s">
        <v>4789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3032</v>
      </c>
      <c r="F2605" s="64">
        <v>1</v>
      </c>
      <c r="G2605" s="72" t="s">
        <v>3759</v>
      </c>
      <c r="H2605" s="63" t="s">
        <v>4790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3032</v>
      </c>
      <c r="F2606" s="64">
        <v>1</v>
      </c>
      <c r="G2606" s="72" t="s">
        <v>4791</v>
      </c>
      <c r="H2606" s="63" t="s">
        <v>4792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3032</v>
      </c>
      <c r="F2607" s="64">
        <v>1</v>
      </c>
      <c r="G2607" s="72" t="s">
        <v>3422</v>
      </c>
      <c r="H2607" s="63" t="s">
        <v>4793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3032</v>
      </c>
      <c r="F2608" s="64">
        <v>2</v>
      </c>
      <c r="G2608" s="72" t="s">
        <v>3208</v>
      </c>
      <c r="H2608" s="63" t="s">
        <v>4794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3030</v>
      </c>
      <c r="F2609" s="64">
        <v>2</v>
      </c>
      <c r="G2609" s="72" t="s">
        <v>4208</v>
      </c>
      <c r="H2609" s="63" t="s">
        <v>4795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3030</v>
      </c>
      <c r="F2610" s="64">
        <v>2</v>
      </c>
      <c r="G2610" s="72" t="s">
        <v>3754</v>
      </c>
      <c r="H2610" s="63" t="s">
        <v>4796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4797</v>
      </c>
      <c r="H2611" s="63" t="s">
        <v>4798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4799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3783</v>
      </c>
      <c r="F2613" s="64">
        <v>1</v>
      </c>
      <c r="G2613" s="72" t="s">
        <v>3963</v>
      </c>
      <c r="H2613" s="63" t="s">
        <v>4800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2671</v>
      </c>
      <c r="F2614" s="64">
        <v>1</v>
      </c>
      <c r="G2614" s="72" t="s">
        <v>4801</v>
      </c>
      <c r="H2614" s="63" t="s">
        <v>4802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4803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4804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4805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4787</v>
      </c>
      <c r="F2618" s="64">
        <v>2</v>
      </c>
      <c r="G2618" s="72">
        <v>130597243</v>
      </c>
      <c r="H2618" s="63" t="s">
        <v>4806</v>
      </c>
      <c r="I2618" s="64" t="s">
        <v>490</v>
      </c>
      <c r="J2618" s="63" t="s">
        <v>2136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2320</v>
      </c>
      <c r="H2619" s="63" t="s">
        <v>4814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4815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4358</v>
      </c>
      <c r="F2621" s="64">
        <v>2</v>
      </c>
      <c r="G2621" s="72" t="s">
        <v>3311</v>
      </c>
      <c r="H2621" s="63" t="s">
        <v>4816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4817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4360</v>
      </c>
      <c r="F2623" s="64">
        <v>1</v>
      </c>
      <c r="G2623" s="72" t="s">
        <v>4818</v>
      </c>
      <c r="H2623" s="63" t="s">
        <v>4819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3031</v>
      </c>
      <c r="F2624" s="64">
        <v>1</v>
      </c>
      <c r="G2624" s="72" t="s">
        <v>4820</v>
      </c>
      <c r="H2624" s="63" t="s">
        <v>4821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3031</v>
      </c>
      <c r="F2625" s="64">
        <v>1</v>
      </c>
      <c r="G2625" s="72" t="s">
        <v>3467</v>
      </c>
      <c r="H2625" s="63" t="s">
        <v>4822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3032</v>
      </c>
      <c r="F2626" s="64">
        <v>2</v>
      </c>
      <c r="G2626" s="72" t="s">
        <v>4823</v>
      </c>
      <c r="H2626" s="63" t="s">
        <v>4824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3032</v>
      </c>
      <c r="F2627" s="64">
        <v>2</v>
      </c>
      <c r="G2627" s="72" t="s">
        <v>3870</v>
      </c>
      <c r="H2627" s="63" t="s">
        <v>4825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3032</v>
      </c>
      <c r="F2628" s="64">
        <v>2</v>
      </c>
      <c r="G2628" s="72" t="s">
        <v>4826</v>
      </c>
      <c r="H2628" s="63" t="s">
        <v>4827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1689</v>
      </c>
      <c r="F2629" s="64">
        <v>2</v>
      </c>
      <c r="G2629" s="72" t="s">
        <v>4828</v>
      </c>
      <c r="H2629" s="63" t="s">
        <v>4829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1541</v>
      </c>
      <c r="F2630" s="64">
        <v>1</v>
      </c>
      <c r="G2630" s="72" t="s">
        <v>4088</v>
      </c>
      <c r="H2630" s="63" t="s">
        <v>4089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2064</v>
      </c>
      <c r="F2631" s="64">
        <v>2</v>
      </c>
      <c r="G2631" s="72" t="s">
        <v>2805</v>
      </c>
      <c r="H2631" s="63" t="s">
        <v>4830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1720</v>
      </c>
      <c r="F2632" s="64">
        <v>2</v>
      </c>
      <c r="G2632" s="72" t="s">
        <v>2983</v>
      </c>
      <c r="H2632" s="63" t="s">
        <v>4831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4832</v>
      </c>
      <c r="H2633" s="63" t="s">
        <v>4833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4834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4835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4813</v>
      </c>
      <c r="F2636" s="64">
        <v>2</v>
      </c>
      <c r="G2636" s="72">
        <v>130597247</v>
      </c>
      <c r="H2636" s="63" t="s">
        <v>4836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4837</v>
      </c>
      <c r="I2637" s="64" t="s">
        <v>490</v>
      </c>
      <c r="J2637" s="63" t="s">
        <v>3229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1552</v>
      </c>
      <c r="F2638" s="64">
        <v>1</v>
      </c>
      <c r="G2638" s="72">
        <v>130597243</v>
      </c>
      <c r="H2638" s="63" t="s">
        <v>4838</v>
      </c>
      <c r="I2638" s="64" t="s">
        <v>490</v>
      </c>
      <c r="J2638" s="63" t="s">
        <v>4839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4840</v>
      </c>
      <c r="I2639" s="64" t="s">
        <v>490</v>
      </c>
      <c r="J2639" s="63" t="s">
        <v>4839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4815</v>
      </c>
      <c r="I2640" s="64" t="s">
        <v>490</v>
      </c>
      <c r="J2640" s="63" t="s">
        <v>3229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4842</v>
      </c>
      <c r="I2641" s="64" t="s">
        <v>480</v>
      </c>
      <c r="J2641" s="63" t="s">
        <v>4382</v>
      </c>
      <c r="K2641" s="64" t="s">
        <v>22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5370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4841</v>
      </c>
      <c r="I2642" s="64" t="s">
        <v>490</v>
      </c>
      <c r="J2642" s="63" t="s">
        <v>4843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4828</v>
      </c>
      <c r="H2643" s="63" t="s">
        <v>4844</v>
      </c>
      <c r="I2643" s="64" t="s">
        <v>485</v>
      </c>
      <c r="J2643" s="63" t="s">
        <v>4845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4846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4861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4862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3610</v>
      </c>
      <c r="H2646" s="63" t="s">
        <v>4863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4149</v>
      </c>
      <c r="H2647" s="63" t="s">
        <v>4864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4865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2465</v>
      </c>
      <c r="H2649" s="63" t="s">
        <v>4866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3031</v>
      </c>
      <c r="F2650" s="64">
        <v>2</v>
      </c>
      <c r="G2650" s="72" t="s">
        <v>4867</v>
      </c>
      <c r="H2650" s="63" t="s">
        <v>4868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3031</v>
      </c>
      <c r="F2651" s="64">
        <v>2</v>
      </c>
      <c r="G2651" s="72" t="s">
        <v>3751</v>
      </c>
      <c r="H2651" s="63" t="s">
        <v>4869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3032</v>
      </c>
      <c r="F2652" s="64">
        <v>1</v>
      </c>
      <c r="G2652" s="72" t="s">
        <v>4870</v>
      </c>
      <c r="H2652" s="63" t="s">
        <v>4871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3032</v>
      </c>
      <c r="F2653" s="64">
        <v>2</v>
      </c>
      <c r="G2653" s="72" t="s">
        <v>4872</v>
      </c>
      <c r="H2653" s="63" t="s">
        <v>4873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1532</v>
      </c>
      <c r="F2654" s="64">
        <v>1</v>
      </c>
      <c r="G2654" s="72" t="s">
        <v>4874</v>
      </c>
      <c r="H2654" s="63" t="s">
        <v>4875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4876</v>
      </c>
      <c r="H2655" s="63" t="s">
        <v>4877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1536</v>
      </c>
      <c r="F2656" s="64">
        <v>1</v>
      </c>
      <c r="G2656" s="72" t="s">
        <v>2808</v>
      </c>
      <c r="H2656" s="63" t="s">
        <v>4878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4879</v>
      </c>
      <c r="H2657" s="63" t="s">
        <v>4880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1534</v>
      </c>
      <c r="F2658" s="64">
        <v>1</v>
      </c>
      <c r="G2658" s="72" t="s">
        <v>4881</v>
      </c>
      <c r="H2658" s="63" t="s">
        <v>4882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2103</v>
      </c>
      <c r="F2659" s="64">
        <v>1</v>
      </c>
      <c r="G2659" s="72" t="s">
        <v>392</v>
      </c>
      <c r="H2659" s="63" t="s">
        <v>4883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4884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4885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4886</v>
      </c>
      <c r="I2662" s="64" t="s">
        <v>490</v>
      </c>
      <c r="J2662" s="63" t="s">
        <v>2140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4815</v>
      </c>
      <c r="I2663" s="64" t="s">
        <v>480</v>
      </c>
      <c r="J2663" s="63" t="s">
        <v>4887</v>
      </c>
      <c r="K2663" s="64" t="s">
        <v>22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4815</v>
      </c>
      <c r="I2664" s="64" t="s">
        <v>480</v>
      </c>
      <c r="J2664" s="63" t="s">
        <v>4887</v>
      </c>
      <c r="K2664" s="64" t="s">
        <v>22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2063</v>
      </c>
      <c r="F2665" s="64">
        <v>2</v>
      </c>
      <c r="G2665" s="72" t="s">
        <v>1119</v>
      </c>
      <c r="H2665" s="63" t="s">
        <v>4888</v>
      </c>
      <c r="I2665" s="64" t="s">
        <v>490</v>
      </c>
      <c r="J2665" s="63" t="s">
        <v>2140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4879</v>
      </c>
      <c r="H2666" s="63" t="s">
        <v>4880</v>
      </c>
      <c r="I2666" s="64" t="s">
        <v>490</v>
      </c>
      <c r="J2666" s="63" t="s">
        <v>2140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2103</v>
      </c>
      <c r="F2667" s="64">
        <v>1</v>
      </c>
      <c r="G2667" s="72" t="s">
        <v>392</v>
      </c>
      <c r="H2667" s="63" t="s">
        <v>4883</v>
      </c>
      <c r="I2667" s="64" t="s">
        <v>490</v>
      </c>
      <c r="J2667" s="63" t="s">
        <v>2140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4787</v>
      </c>
      <c r="F2668" s="64">
        <v>2</v>
      </c>
      <c r="G2668" s="72">
        <v>130597289</v>
      </c>
      <c r="H2668" s="63" t="s">
        <v>4889</v>
      </c>
      <c r="I2668" s="64" t="s">
        <v>490</v>
      </c>
      <c r="J2668" s="63" t="s">
        <v>4890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4876</v>
      </c>
      <c r="H2669" s="63" t="s">
        <v>4877</v>
      </c>
      <c r="I2669" s="64" t="s">
        <v>480</v>
      </c>
      <c r="J2669" s="63" t="s">
        <v>4891</v>
      </c>
      <c r="K2669" s="64" t="s">
        <v>22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4916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4917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4918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4919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4920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4466</v>
      </c>
      <c r="F2675" s="64">
        <v>2</v>
      </c>
      <c r="G2675" s="72">
        <v>108930828</v>
      </c>
      <c r="H2675" s="63" t="s">
        <v>4921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3338</v>
      </c>
      <c r="H2676" s="63" t="s">
        <v>4922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2564</v>
      </c>
      <c r="H2677" s="63" t="s">
        <v>4923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3032</v>
      </c>
      <c r="F2678" s="64">
        <v>2</v>
      </c>
      <c r="G2678" s="72" t="s">
        <v>3470</v>
      </c>
      <c r="H2678" s="63" t="s">
        <v>4924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3032</v>
      </c>
      <c r="F2679" s="64">
        <v>2</v>
      </c>
      <c r="G2679" s="72" t="s">
        <v>3343</v>
      </c>
      <c r="H2679" s="63" t="s">
        <v>4925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4926</v>
      </c>
      <c r="H2680" s="63" t="s">
        <v>4927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4886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3030</v>
      </c>
      <c r="F2682" s="64">
        <v>2</v>
      </c>
      <c r="G2682" s="72" t="s">
        <v>3602</v>
      </c>
      <c r="H2682" s="63" t="s">
        <v>4928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2106</v>
      </c>
      <c r="H2683" s="63" t="s">
        <v>4929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4818</v>
      </c>
      <c r="H2684" s="63" t="s">
        <v>4819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4359</v>
      </c>
      <c r="F2685" s="64">
        <v>1</v>
      </c>
      <c r="G2685" s="72" t="s">
        <v>3053</v>
      </c>
      <c r="H2685" s="63" t="s">
        <v>4930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3031</v>
      </c>
      <c r="F2686" s="64">
        <v>1</v>
      </c>
      <c r="G2686" s="72" t="s">
        <v>4086</v>
      </c>
      <c r="H2686" s="63" t="s">
        <v>4931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3030</v>
      </c>
      <c r="F2687" s="64">
        <v>2</v>
      </c>
      <c r="G2687" s="72" t="s">
        <v>4371</v>
      </c>
      <c r="H2687" s="63" t="s">
        <v>4932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3031</v>
      </c>
      <c r="F2688" s="64">
        <v>2</v>
      </c>
      <c r="G2688" s="72" t="s">
        <v>4933</v>
      </c>
      <c r="H2688" s="63" t="s">
        <v>4934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1532</v>
      </c>
      <c r="F2689" s="64">
        <v>1</v>
      </c>
      <c r="G2689" s="72" t="s">
        <v>3803</v>
      </c>
      <c r="H2689" s="63" t="s">
        <v>4935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1537</v>
      </c>
      <c r="F2690" s="64">
        <v>1</v>
      </c>
      <c r="G2690" s="72" t="s">
        <v>3363</v>
      </c>
      <c r="H2690" s="63" t="s">
        <v>4936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2110</v>
      </c>
      <c r="H2691" s="63" t="s">
        <v>4937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1541</v>
      </c>
      <c r="F2692" s="64">
        <v>1</v>
      </c>
      <c r="G2692" s="72" t="s">
        <v>3618</v>
      </c>
      <c r="H2692" s="63" t="s">
        <v>4938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2064</v>
      </c>
      <c r="F2693" s="64">
        <v>2</v>
      </c>
      <c r="G2693" s="72" t="s">
        <v>2006</v>
      </c>
      <c r="H2693" s="63" t="s">
        <v>4939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2573</v>
      </c>
      <c r="H2694" s="63" t="s">
        <v>4940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1772</v>
      </c>
      <c r="F2695" s="64">
        <v>2</v>
      </c>
      <c r="G2695" s="72" t="s">
        <v>879</v>
      </c>
      <c r="H2695" s="63" t="s">
        <v>4941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4942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4943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4918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1541</v>
      </c>
      <c r="F2699" s="64">
        <v>1</v>
      </c>
      <c r="G2699" s="72" t="s">
        <v>3618</v>
      </c>
      <c r="H2699" s="63" t="s">
        <v>4938</v>
      </c>
      <c r="I2699" s="64" t="s">
        <v>490</v>
      </c>
      <c r="J2699" s="63" t="s">
        <v>4052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1541</v>
      </c>
      <c r="F2700" s="64">
        <v>1</v>
      </c>
      <c r="G2700" s="72" t="s">
        <v>3618</v>
      </c>
      <c r="H2700" s="63" t="s">
        <v>4938</v>
      </c>
      <c r="I2700" s="64" t="s">
        <v>490</v>
      </c>
      <c r="J2700" s="63" t="s">
        <v>2140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4828</v>
      </c>
      <c r="H2701" s="63" t="s">
        <v>4946</v>
      </c>
      <c r="I2701" s="64" t="s">
        <v>490</v>
      </c>
      <c r="J2701" s="63" t="s">
        <v>4947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4815</v>
      </c>
      <c r="I2702" s="64" t="s">
        <v>480</v>
      </c>
      <c r="J2702" s="63" t="s">
        <v>4887</v>
      </c>
      <c r="K2702" s="64" t="s">
        <v>22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4949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4944</v>
      </c>
      <c r="I2703" s="64" t="s">
        <v>480</v>
      </c>
      <c r="J2703" s="63" t="s">
        <v>4945</v>
      </c>
      <c r="K2703" s="64" t="s">
        <v>22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1532</v>
      </c>
      <c r="F2704" s="64">
        <v>1</v>
      </c>
      <c r="G2704" s="85" t="s">
        <v>4956</v>
      </c>
      <c r="H2704" s="63" t="s">
        <v>4955</v>
      </c>
      <c r="I2704" s="64" t="s">
        <v>700</v>
      </c>
      <c r="J2704" s="63" t="s">
        <v>4957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4846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4962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4963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2445</v>
      </c>
      <c r="H2707" s="63" t="s">
        <v>4964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4965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4359</v>
      </c>
      <c r="F2709" s="64">
        <v>2</v>
      </c>
      <c r="G2709" s="85" t="s">
        <v>4972</v>
      </c>
      <c r="H2709" s="63" t="s">
        <v>4966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4359</v>
      </c>
      <c r="F2710" s="64">
        <v>2</v>
      </c>
      <c r="G2710" s="85" t="s">
        <v>3422</v>
      </c>
      <c r="H2710" s="63" t="s">
        <v>4967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4359</v>
      </c>
      <c r="F2711" s="64">
        <v>2</v>
      </c>
      <c r="G2711" s="85" t="s">
        <v>3956</v>
      </c>
      <c r="H2711" s="63" t="s">
        <v>4968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4359</v>
      </c>
      <c r="F2712" s="64">
        <v>1</v>
      </c>
      <c r="G2712" s="85" t="s">
        <v>3236</v>
      </c>
      <c r="H2712" s="63" t="s">
        <v>4969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4961</v>
      </c>
      <c r="F2713" s="64">
        <v>1</v>
      </c>
      <c r="G2713" s="85" t="s">
        <v>4973</v>
      </c>
      <c r="H2713" s="63" t="s">
        <v>4970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3031</v>
      </c>
      <c r="F2714" s="64">
        <v>2</v>
      </c>
      <c r="G2714" s="85" t="s">
        <v>4933</v>
      </c>
      <c r="H2714" s="63" t="s">
        <v>4934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3030</v>
      </c>
      <c r="F2715" s="64">
        <v>2</v>
      </c>
      <c r="G2715" s="85" t="s">
        <v>4974</v>
      </c>
      <c r="H2715" s="63" t="s">
        <v>4971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4975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4726</v>
      </c>
      <c r="H2717" s="63" t="s">
        <v>4727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2064</v>
      </c>
      <c r="F2718" s="64">
        <v>2</v>
      </c>
      <c r="G2718" s="85" t="s">
        <v>830</v>
      </c>
      <c r="H2718" s="63" t="s">
        <v>4976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1536</v>
      </c>
      <c r="F2719" s="64">
        <v>1</v>
      </c>
      <c r="G2719" s="85" t="s">
        <v>2040</v>
      </c>
      <c r="H2719" s="63" t="s">
        <v>4977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4984</v>
      </c>
      <c r="H2720" s="63" t="s">
        <v>4978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4985</v>
      </c>
      <c r="H2721" s="63" t="s">
        <v>4979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4986</v>
      </c>
      <c r="H2722" s="63" t="s">
        <v>4980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4981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4982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4983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4963</v>
      </c>
      <c r="I2726" s="64" t="s">
        <v>490</v>
      </c>
      <c r="J2726" s="63" t="s">
        <v>4988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4978</v>
      </c>
      <c r="I2727" s="64" t="s">
        <v>490</v>
      </c>
      <c r="J2727" s="63" t="s">
        <v>3229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4787</v>
      </c>
      <c r="F2728" s="64">
        <v>2</v>
      </c>
      <c r="G2728" s="72" t="s">
        <v>4990</v>
      </c>
      <c r="H2728" s="63" t="s">
        <v>4989</v>
      </c>
      <c r="I2728" s="64" t="s">
        <v>490</v>
      </c>
      <c r="J2728" s="63" t="s">
        <v>4991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4987</v>
      </c>
      <c r="I2729" s="64" t="s">
        <v>490</v>
      </c>
      <c r="J2729" s="63" t="s">
        <v>4181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5002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5003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2537</v>
      </c>
      <c r="H2732" s="63" t="s">
        <v>5004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2638</v>
      </c>
      <c r="H2733" s="63" t="s">
        <v>5005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5006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3713</v>
      </c>
      <c r="H2735" s="63" t="s">
        <v>5007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4358</v>
      </c>
      <c r="F2736" s="64">
        <v>2</v>
      </c>
      <c r="G2736" s="72" t="s">
        <v>5008</v>
      </c>
      <c r="H2736" s="63" t="s">
        <v>5009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4359</v>
      </c>
      <c r="F2737" s="64">
        <v>1</v>
      </c>
      <c r="G2737" s="72" t="s">
        <v>3759</v>
      </c>
      <c r="H2737" s="63" t="s">
        <v>5010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3608</v>
      </c>
      <c r="H2738" s="63" t="s">
        <v>5011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2146</v>
      </c>
      <c r="H2739" s="63" t="s">
        <v>5012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1662</v>
      </c>
      <c r="H2740" s="63" t="s">
        <v>4721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5013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1455</v>
      </c>
      <c r="H2742" s="63" t="s">
        <v>5014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3765</v>
      </c>
      <c r="H2743" s="63" t="s">
        <v>5015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3850</v>
      </c>
      <c r="H2744" s="63" t="s">
        <v>5016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2891</v>
      </c>
      <c r="H2745" s="63" t="s">
        <v>5017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2163</v>
      </c>
      <c r="H2746" s="63" t="s">
        <v>5018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3680</v>
      </c>
      <c r="H2747" s="63" t="s">
        <v>5019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5020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5021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5006</v>
      </c>
      <c r="I2750" s="64" t="s">
        <v>490</v>
      </c>
      <c r="J2750" s="63" t="s">
        <v>5034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1541</v>
      </c>
      <c r="F2751" s="64">
        <v>1</v>
      </c>
      <c r="G2751" s="72" t="s">
        <v>5022</v>
      </c>
      <c r="H2751" s="63" t="s">
        <v>5023</v>
      </c>
      <c r="I2751" s="64" t="s">
        <v>490</v>
      </c>
      <c r="J2751" s="63" t="s">
        <v>2140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3680</v>
      </c>
      <c r="H2752" s="63" t="s">
        <v>5019</v>
      </c>
      <c r="I2752" s="64" t="s">
        <v>490</v>
      </c>
      <c r="J2752" s="63" t="s">
        <v>3229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2816</v>
      </c>
      <c r="F2753" s="64">
        <v>1</v>
      </c>
      <c r="G2753" s="72" t="s">
        <v>5024</v>
      </c>
      <c r="H2753" s="63" t="s">
        <v>5025</v>
      </c>
      <c r="I2753" s="64" t="s">
        <v>490</v>
      </c>
      <c r="J2753" s="63" t="s">
        <v>5026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5027</v>
      </c>
      <c r="H2754" s="63" t="s">
        <v>5028</v>
      </c>
      <c r="I2754" s="64" t="s">
        <v>490</v>
      </c>
      <c r="J2754" s="63" t="s">
        <v>2054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1538</v>
      </c>
      <c r="F2755" s="64">
        <v>1</v>
      </c>
      <c r="G2755" s="72" t="s">
        <v>830</v>
      </c>
      <c r="H2755" s="63" t="s">
        <v>4976</v>
      </c>
      <c r="I2755" s="64" t="s">
        <v>490</v>
      </c>
      <c r="J2755" s="63" t="s">
        <v>2054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1549</v>
      </c>
      <c r="F2756" s="64">
        <v>1</v>
      </c>
      <c r="G2756" s="72">
        <v>130606093</v>
      </c>
      <c r="H2756" s="63" t="s">
        <v>5029</v>
      </c>
      <c r="I2756" s="64" t="s">
        <v>490</v>
      </c>
      <c r="J2756" s="63" t="s">
        <v>5030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2563</v>
      </c>
      <c r="F2757" s="64">
        <v>1</v>
      </c>
      <c r="G2757" s="72" t="s">
        <v>4730</v>
      </c>
      <c r="H2757" s="63" t="s">
        <v>5031</v>
      </c>
      <c r="I2757" s="64" t="s">
        <v>490</v>
      </c>
      <c r="J2757" s="63" t="s">
        <v>2140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5013</v>
      </c>
      <c r="I2758" s="64" t="s">
        <v>490</v>
      </c>
      <c r="J2758" s="63" t="s">
        <v>5032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3850</v>
      </c>
      <c r="H2759" s="63" t="s">
        <v>5016</v>
      </c>
      <c r="I2759" s="64" t="s">
        <v>490</v>
      </c>
      <c r="J2759" s="63" t="s">
        <v>7534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1455</v>
      </c>
      <c r="H2760" s="63" t="s">
        <v>5014</v>
      </c>
      <c r="I2760" s="64" t="s">
        <v>490</v>
      </c>
      <c r="J2760" s="63" t="s">
        <v>2140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5035</v>
      </c>
      <c r="H2761" s="63" t="s">
        <v>5036</v>
      </c>
      <c r="I2761" s="64" t="s">
        <v>490</v>
      </c>
      <c r="J2761" s="63" t="s">
        <v>4052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3783</v>
      </c>
      <c r="F2762" s="64">
        <v>1</v>
      </c>
      <c r="G2762" s="85" t="s">
        <v>3963</v>
      </c>
      <c r="H2762" s="63" t="s">
        <v>5037</v>
      </c>
      <c r="I2762" s="64" t="s">
        <v>480</v>
      </c>
      <c r="J2762" s="63" t="s">
        <v>5038</v>
      </c>
      <c r="K2762" s="64" t="s">
        <v>22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5237</v>
      </c>
      <c r="U2762" s="63" t="s">
        <v>8005</v>
      </c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5043</v>
      </c>
      <c r="H2763" s="63" t="s">
        <v>5044</v>
      </c>
      <c r="I2763" s="64" t="s">
        <v>490</v>
      </c>
      <c r="J2763" s="63" t="s">
        <v>2722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5045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1826</v>
      </c>
      <c r="H2765" s="63" t="s">
        <v>5046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2279</v>
      </c>
      <c r="H2766" s="63" t="s">
        <v>5047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5048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1532</v>
      </c>
      <c r="F2768" s="64">
        <v>1</v>
      </c>
      <c r="G2768" s="72" t="s">
        <v>3803</v>
      </c>
      <c r="H2768" s="63" t="s">
        <v>4935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1536</v>
      </c>
      <c r="F2769" s="64">
        <v>1</v>
      </c>
      <c r="G2769" s="72" t="s">
        <v>3886</v>
      </c>
      <c r="H2769" s="63" t="s">
        <v>5049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1534</v>
      </c>
      <c r="F2770" s="64">
        <v>1</v>
      </c>
      <c r="G2770" s="72" t="s">
        <v>2601</v>
      </c>
      <c r="H2770" s="63" t="s">
        <v>5050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5051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5052</v>
      </c>
      <c r="I2772" s="64" t="s">
        <v>490</v>
      </c>
      <c r="J2772" s="63" t="s">
        <v>1710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1541</v>
      </c>
      <c r="F2773" s="64">
        <v>1</v>
      </c>
      <c r="G2773" s="72" t="s">
        <v>5022</v>
      </c>
      <c r="H2773" s="63" t="s">
        <v>5053</v>
      </c>
      <c r="I2773" s="64" t="s">
        <v>485</v>
      </c>
      <c r="J2773" s="63" t="s">
        <v>5054</v>
      </c>
      <c r="K2773" s="64" t="s">
        <v>22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5104</v>
      </c>
      <c r="W2773" s="63">
        <v>644027002</v>
      </c>
      <c r="X2773" s="63" t="s">
        <v>5103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2163</v>
      </c>
      <c r="H2774" s="63" t="s">
        <v>5018</v>
      </c>
      <c r="I2774" s="64" t="s">
        <v>490</v>
      </c>
      <c r="J2774" s="63" t="s">
        <v>4052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5074</v>
      </c>
      <c r="H2775" s="63" t="s">
        <v>5075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5076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2946</v>
      </c>
      <c r="H2777" s="63" t="s">
        <v>5077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5078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5079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4360</v>
      </c>
      <c r="F2780" s="64">
        <v>2</v>
      </c>
      <c r="G2780" s="72" t="s">
        <v>1005</v>
      </c>
      <c r="H2780" s="63" t="s">
        <v>5080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5081</v>
      </c>
      <c r="H2781" s="63" t="s">
        <v>5082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2805</v>
      </c>
      <c r="H2782" s="63" t="s">
        <v>5083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5084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5085</v>
      </c>
      <c r="I2784" s="64" t="s">
        <v>490</v>
      </c>
      <c r="J2784" s="63" t="s">
        <v>2136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5079</v>
      </c>
      <c r="I2785" s="64" t="s">
        <v>490</v>
      </c>
      <c r="J2785" s="63" t="s">
        <v>5086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1539</v>
      </c>
      <c r="F2786" s="64">
        <v>1</v>
      </c>
      <c r="G2786" s="72">
        <v>130597197</v>
      </c>
      <c r="H2786" s="63" t="s">
        <v>5087</v>
      </c>
      <c r="I2786" s="64" t="s">
        <v>490</v>
      </c>
      <c r="J2786" s="63" t="s">
        <v>4742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5088</v>
      </c>
      <c r="I2787" s="64" t="s">
        <v>490</v>
      </c>
      <c r="J2787" s="63" t="s">
        <v>5089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5090</v>
      </c>
      <c r="I2788" s="64" t="s">
        <v>490</v>
      </c>
      <c r="J2788" s="63" t="s">
        <v>5091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5092</v>
      </c>
      <c r="I2789" s="64" t="s">
        <v>490</v>
      </c>
      <c r="J2789" s="63" t="s">
        <v>5093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5094</v>
      </c>
      <c r="I2790" s="64" t="s">
        <v>490</v>
      </c>
      <c r="J2790" s="63" t="s">
        <v>1710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5095</v>
      </c>
      <c r="I2791" s="64" t="s">
        <v>490</v>
      </c>
      <c r="J2791" s="63" t="s">
        <v>5096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1547</v>
      </c>
      <c r="F2792" s="64">
        <v>1</v>
      </c>
      <c r="G2792" s="72">
        <v>130597248</v>
      </c>
      <c r="H2792" s="63" t="s">
        <v>5097</v>
      </c>
      <c r="I2792" s="64" t="s">
        <v>490</v>
      </c>
      <c r="J2792" s="63" t="s">
        <v>1710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4149</v>
      </c>
      <c r="H2793" s="63" t="s">
        <v>5112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1880</v>
      </c>
      <c r="H2794" s="63" t="s">
        <v>5113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3608</v>
      </c>
      <c r="H2795" s="63" t="s">
        <v>5114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5115</v>
      </c>
      <c r="H2796" s="63" t="s">
        <v>5116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4318</v>
      </c>
      <c r="H2797" s="63" t="s">
        <v>5117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3032</v>
      </c>
      <c r="F2798" s="64">
        <v>2</v>
      </c>
      <c r="G2798" s="72" t="s">
        <v>3800</v>
      </c>
      <c r="H2798" s="63" t="s">
        <v>5118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3032</v>
      </c>
      <c r="F2799" s="64">
        <v>2</v>
      </c>
      <c r="G2799" s="72" t="s">
        <v>3092</v>
      </c>
      <c r="H2799" s="63" t="s">
        <v>5119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5120</v>
      </c>
      <c r="H2800" s="63" t="s">
        <v>5121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5122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5123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3032</v>
      </c>
      <c r="F2803" s="64">
        <v>2</v>
      </c>
      <c r="G2803" s="72" t="s">
        <v>3397</v>
      </c>
      <c r="H2803" s="63" t="s">
        <v>5124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3032</v>
      </c>
      <c r="F2804" s="64">
        <v>1</v>
      </c>
      <c r="G2804" s="72" t="s">
        <v>3266</v>
      </c>
      <c r="H2804" s="63" t="s">
        <v>5125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3031</v>
      </c>
      <c r="F2805" s="64">
        <v>1</v>
      </c>
      <c r="G2805" s="72" t="s">
        <v>3208</v>
      </c>
      <c r="H2805" s="63" t="s">
        <v>5126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1535</v>
      </c>
      <c r="F2806" s="64">
        <v>1</v>
      </c>
      <c r="G2806" s="72" t="s">
        <v>5127</v>
      </c>
      <c r="H2806" s="63" t="s">
        <v>5128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1536</v>
      </c>
      <c r="F2807" s="64">
        <v>1</v>
      </c>
      <c r="G2807" s="72" t="s">
        <v>1505</v>
      </c>
      <c r="H2807" s="63" t="s">
        <v>5129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2671</v>
      </c>
      <c r="F2808" s="64">
        <v>1</v>
      </c>
      <c r="G2808" s="72" t="s">
        <v>3085</v>
      </c>
      <c r="H2808" s="63" t="s">
        <v>5130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2624</v>
      </c>
      <c r="F2809" s="64">
        <v>2</v>
      </c>
      <c r="G2809" s="72" t="s">
        <v>247</v>
      </c>
      <c r="H2809" s="63" t="s">
        <v>5131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4728</v>
      </c>
      <c r="H2810" s="63" t="s">
        <v>5132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4571</v>
      </c>
      <c r="H2811" s="63" t="s">
        <v>5133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5115</v>
      </c>
      <c r="H2812" s="63" t="s">
        <v>5116</v>
      </c>
      <c r="I2812" s="64" t="s">
        <v>490</v>
      </c>
      <c r="J2812" s="63" t="s">
        <v>5134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4318</v>
      </c>
      <c r="H2813" s="63" t="s">
        <v>5117</v>
      </c>
      <c r="I2813" s="64" t="s">
        <v>490</v>
      </c>
      <c r="J2813" s="63" t="s">
        <v>5135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5120</v>
      </c>
      <c r="H2814" s="63" t="s">
        <v>5121</v>
      </c>
      <c r="I2814" s="64" t="s">
        <v>480</v>
      </c>
      <c r="J2814" s="63" t="s">
        <v>5136</v>
      </c>
      <c r="K2814" s="64" t="s">
        <v>22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5181</v>
      </c>
      <c r="X2814" s="63" t="s">
        <v>5182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5085</v>
      </c>
      <c r="I2815" s="64" t="s">
        <v>490</v>
      </c>
      <c r="J2815" s="63" t="s">
        <v>2054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2891</v>
      </c>
      <c r="H2816" s="63" t="s">
        <v>5017</v>
      </c>
      <c r="I2816" s="64" t="s">
        <v>490</v>
      </c>
      <c r="J2816" s="63" t="s">
        <v>2136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5088</v>
      </c>
      <c r="I2817" s="64" t="s">
        <v>490</v>
      </c>
      <c r="J2817" s="63" t="s">
        <v>5089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4713</v>
      </c>
      <c r="F2818" s="64">
        <v>2</v>
      </c>
      <c r="G2818" s="72">
        <v>130606093</v>
      </c>
      <c r="H2818" s="63" t="s">
        <v>5137</v>
      </c>
      <c r="I2818" s="64" t="s">
        <v>490</v>
      </c>
      <c r="J2818" s="63" t="s">
        <v>5138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1589</v>
      </c>
      <c r="H2819" s="63" t="s">
        <v>5147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5148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5149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1823</v>
      </c>
      <c r="H2822" s="63" t="s">
        <v>5150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5151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3031</v>
      </c>
      <c r="F2824" s="64">
        <v>2</v>
      </c>
      <c r="G2824" s="72" t="s">
        <v>5152</v>
      </c>
      <c r="H2824" s="63" t="s">
        <v>5153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3032</v>
      </c>
      <c r="F2825" s="64">
        <v>1</v>
      </c>
      <c r="G2825" s="72" t="s">
        <v>3156</v>
      </c>
      <c r="H2825" s="63" t="s">
        <v>5154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1492</v>
      </c>
      <c r="F2826" s="64">
        <v>1</v>
      </c>
      <c r="G2826" s="72" t="s">
        <v>5155</v>
      </c>
      <c r="H2826" s="63" t="s">
        <v>5156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5157</v>
      </c>
      <c r="H2827" s="63" t="s">
        <v>5158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5159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1852</v>
      </c>
      <c r="H2829" s="63" t="s">
        <v>5160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1558</v>
      </c>
      <c r="H2830" s="63" t="s">
        <v>5161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4728</v>
      </c>
      <c r="H2831" s="63" t="s">
        <v>5162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2957</v>
      </c>
      <c r="H2832" s="63" t="s">
        <v>5163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5164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5165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5166</v>
      </c>
      <c r="I2835" s="64" t="s">
        <v>490</v>
      </c>
      <c r="J2835" s="63" t="s">
        <v>5167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1550</v>
      </c>
      <c r="F2836" s="64">
        <v>1</v>
      </c>
      <c r="G2836" s="72">
        <v>130597245</v>
      </c>
      <c r="H2836" s="63" t="s">
        <v>5168</v>
      </c>
      <c r="I2836" s="64" t="s">
        <v>490</v>
      </c>
      <c r="J2836" s="63" t="s">
        <v>5169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5088</v>
      </c>
      <c r="I2837" s="64" t="s">
        <v>490</v>
      </c>
      <c r="J2837" s="63" t="s">
        <v>5170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5171</v>
      </c>
      <c r="I2838" s="64" t="s">
        <v>490</v>
      </c>
      <c r="J2838" s="63" t="s">
        <v>5172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4728</v>
      </c>
      <c r="H2839" s="63" t="s">
        <v>5162</v>
      </c>
      <c r="I2839" s="64" t="s">
        <v>485</v>
      </c>
      <c r="J2839" s="63" t="s">
        <v>5173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4164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1589</v>
      </c>
      <c r="H2840" s="63" t="s">
        <v>5147</v>
      </c>
      <c r="I2840" s="64" t="s">
        <v>490</v>
      </c>
      <c r="J2840" s="63" t="s">
        <v>4052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5174</v>
      </c>
      <c r="I2841" s="64" t="s">
        <v>480</v>
      </c>
      <c r="J2841" s="63" t="s">
        <v>5175</v>
      </c>
      <c r="K2841" s="64" t="s">
        <v>22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5183</v>
      </c>
      <c r="X2841" s="63" t="s">
        <v>5184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4361</v>
      </c>
      <c r="F2842" s="64">
        <v>1</v>
      </c>
      <c r="G2842" s="72" t="s">
        <v>4397</v>
      </c>
      <c r="H2842" s="63" t="s">
        <v>5176</v>
      </c>
      <c r="I2842" s="64" t="s">
        <v>480</v>
      </c>
      <c r="J2842" s="63" t="s">
        <v>5177</v>
      </c>
      <c r="K2842" s="64" t="s">
        <v>22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5185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4961</v>
      </c>
      <c r="F2843" s="64">
        <v>1</v>
      </c>
      <c r="G2843" s="72" t="s">
        <v>4397</v>
      </c>
      <c r="H2843" s="63" t="s">
        <v>5176</v>
      </c>
      <c r="I2843" s="64" t="s">
        <v>480</v>
      </c>
      <c r="J2843" s="63" t="s">
        <v>5177</v>
      </c>
      <c r="K2843" s="64" t="s">
        <v>22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5185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5198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5199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5200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3032</v>
      </c>
      <c r="F2847" s="64">
        <v>1</v>
      </c>
      <c r="G2847" s="72" t="s">
        <v>5201</v>
      </c>
      <c r="H2847" s="63" t="s">
        <v>5202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5203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5204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5205</v>
      </c>
      <c r="H2850" s="63" t="s">
        <v>5206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3032</v>
      </c>
      <c r="F2851" s="64">
        <v>1</v>
      </c>
      <c r="G2851" s="72" t="s">
        <v>3188</v>
      </c>
      <c r="H2851" s="63" t="s">
        <v>5207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3032</v>
      </c>
      <c r="F2852" s="64">
        <v>1</v>
      </c>
      <c r="G2852" s="72" t="s">
        <v>3470</v>
      </c>
      <c r="H2852" s="63" t="s">
        <v>5208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5209</v>
      </c>
      <c r="H2853" s="63" t="s">
        <v>5210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2002</v>
      </c>
      <c r="H2854" s="63" t="s">
        <v>5211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8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5212</v>
      </c>
      <c r="H2855" s="63" t="s">
        <v>5213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9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4519</v>
      </c>
      <c r="H2856" s="63" t="s">
        <v>5214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2394</v>
      </c>
      <c r="H2857" s="63" t="s">
        <v>5215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5216</v>
      </c>
      <c r="H2858" s="63" t="s">
        <v>5217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3320</v>
      </c>
      <c r="H2859" s="63" t="s">
        <v>5218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2563</v>
      </c>
      <c r="F2860" s="64">
        <v>1</v>
      </c>
      <c r="G2860" s="72" t="s">
        <v>4701</v>
      </c>
      <c r="H2860" s="63" t="s">
        <v>5219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5220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5203</v>
      </c>
      <c r="I2862" s="64" t="s">
        <v>480</v>
      </c>
      <c r="J2862" s="63" t="s">
        <v>5241</v>
      </c>
      <c r="K2862" s="64" t="s">
        <v>22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5234</v>
      </c>
      <c r="U2862" s="69" t="s">
        <v>30</v>
      </c>
      <c r="V2862" s="63"/>
      <c r="W2862" s="63">
        <v>308693009</v>
      </c>
      <c r="X2862" s="63" t="s">
        <v>5242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5221</v>
      </c>
      <c r="H2863" s="63" t="s">
        <v>5222</v>
      </c>
      <c r="I2863" s="64" t="s">
        <v>490</v>
      </c>
      <c r="J2863" s="63" t="s">
        <v>5223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5200</v>
      </c>
      <c r="I2864" s="64" t="s">
        <v>490</v>
      </c>
      <c r="J2864" s="63" t="s">
        <v>5224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3032</v>
      </c>
      <c r="F2865" s="64">
        <v>1</v>
      </c>
      <c r="G2865" s="72" t="s">
        <v>3470</v>
      </c>
      <c r="H2865" s="63" t="s">
        <v>5208</v>
      </c>
      <c r="I2865" s="64" t="s">
        <v>490</v>
      </c>
      <c r="J2865" s="63" t="s">
        <v>5225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2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5039</v>
      </c>
      <c r="F2866" s="64">
        <v>1</v>
      </c>
      <c r="G2866" s="72" t="s">
        <v>5226</v>
      </c>
      <c r="H2866" s="63" t="s">
        <v>5227</v>
      </c>
      <c r="I2866" s="64" t="s">
        <v>480</v>
      </c>
      <c r="J2866" s="63" t="s">
        <v>5228</v>
      </c>
      <c r="K2866" s="64" t="s">
        <v>22</v>
      </c>
      <c r="L2866" s="64" t="s">
        <v>268</v>
      </c>
      <c r="M2866" s="100">
        <v>0.45833333333333331</v>
      </c>
      <c r="N2866" s="100">
        <v>0.55208333333333337</v>
      </c>
      <c r="O2866" s="66">
        <f t="shared" si="108"/>
        <v>9.3750000000000056E-2</v>
      </c>
      <c r="P2866" s="67">
        <v>2.25</v>
      </c>
      <c r="Q2866" s="68">
        <v>10</v>
      </c>
      <c r="R2866" s="68"/>
      <c r="S2866" s="120">
        <f t="shared" si="109"/>
        <v>22.5</v>
      </c>
      <c r="T2866" s="69" t="s">
        <v>27</v>
      </c>
      <c r="U2866" s="63" t="s">
        <v>30</v>
      </c>
      <c r="V2866" s="63"/>
      <c r="W2866" s="63">
        <v>580783001</v>
      </c>
      <c r="X2866" s="63" t="s">
        <v>8021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445</v>
      </c>
      <c r="C2867" s="64" t="s">
        <v>17</v>
      </c>
      <c r="D2867" s="64" t="s">
        <v>37</v>
      </c>
      <c r="E2867" s="64" t="s">
        <v>5039</v>
      </c>
      <c r="F2867" s="64">
        <v>1</v>
      </c>
      <c r="G2867" s="72" t="s">
        <v>5226</v>
      </c>
      <c r="H2867" s="63" t="s">
        <v>5227</v>
      </c>
      <c r="I2867" s="64" t="s">
        <v>480</v>
      </c>
      <c r="J2867" s="63" t="s">
        <v>8023</v>
      </c>
      <c r="K2867" s="64" t="s">
        <v>22</v>
      </c>
      <c r="L2867" s="64" t="s">
        <v>268</v>
      </c>
      <c r="M2867" s="100">
        <v>0.55208333333333337</v>
      </c>
      <c r="N2867" s="100">
        <v>0.64583333333333337</v>
      </c>
      <c r="O2867" s="66">
        <f t="shared" ref="O2867" si="110">IF(N2867-M2867&gt;0,N2867-M2867,N2867-M2867+24)</f>
        <v>9.375E-2</v>
      </c>
      <c r="P2867" s="67">
        <v>2.25</v>
      </c>
      <c r="Q2867" s="68">
        <v>10</v>
      </c>
      <c r="R2867" s="68"/>
      <c r="S2867" s="120">
        <f t="shared" ref="S2867" si="111">P2867*Q2867</f>
        <v>22.5</v>
      </c>
      <c r="T2867" s="69" t="s">
        <v>27</v>
      </c>
      <c r="U2867" s="63" t="s">
        <v>30</v>
      </c>
      <c r="V2867" s="63"/>
      <c r="W2867" s="63">
        <v>658995001</v>
      </c>
      <c r="X2867" s="63" t="s">
        <v>8022</v>
      </c>
      <c r="Y2867" s="63"/>
      <c r="Z2867" s="63"/>
      <c r="AA2867" s="63">
        <v>2026050146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1549</v>
      </c>
      <c r="F2868" s="64">
        <v>1</v>
      </c>
      <c r="G2868" s="72">
        <v>130606098</v>
      </c>
      <c r="H2868" s="63" t="s">
        <v>5229</v>
      </c>
      <c r="I2868" s="64" t="s">
        <v>490</v>
      </c>
      <c r="J2868" s="63" t="s">
        <v>4839</v>
      </c>
      <c r="K2868" s="64" t="s">
        <v>281</v>
      </c>
      <c r="L2868" s="64" t="s">
        <v>268</v>
      </c>
      <c r="M2868" s="100">
        <v>0.625</v>
      </c>
      <c r="N2868" s="100">
        <v>0.63194444444444442</v>
      </c>
      <c r="O2868" s="66">
        <f t="shared" si="108"/>
        <v>6.9444444444444198E-3</v>
      </c>
      <c r="P2868" s="67">
        <v>0.16</v>
      </c>
      <c r="Q2868" s="68">
        <v>7</v>
      </c>
      <c r="R2868" s="68"/>
      <c r="S2868" s="120">
        <f t="shared" si="109"/>
        <v>1.1200000000000001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2026050147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5197</v>
      </c>
      <c r="F2869" s="64">
        <v>2</v>
      </c>
      <c r="G2869" s="72">
        <v>130868002</v>
      </c>
      <c r="H2869" s="63" t="s">
        <v>5171</v>
      </c>
      <c r="I2869" s="64" t="s">
        <v>490</v>
      </c>
      <c r="J2869" s="63" t="s">
        <v>5230</v>
      </c>
      <c r="K2869" s="64" t="s">
        <v>281</v>
      </c>
      <c r="L2869" s="64" t="s">
        <v>268</v>
      </c>
      <c r="M2869" s="100">
        <v>0.81944444444444442</v>
      </c>
      <c r="N2869" s="100">
        <v>0.84722222222222221</v>
      </c>
      <c r="O2869" s="66">
        <f t="shared" si="108"/>
        <v>2.777777777777779E-2</v>
      </c>
      <c r="P2869" s="67">
        <v>0.8</v>
      </c>
      <c r="Q2869" s="68">
        <v>6</v>
      </c>
      <c r="R2869" s="68"/>
      <c r="S2869" s="120">
        <f t="shared" si="109"/>
        <v>4.8000000000000007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2026050148</v>
      </c>
    </row>
    <row r="2870" spans="1:27" s="71" customFormat="1" ht="23.5" customHeight="1" x14ac:dyDescent="0.35">
      <c r="A2870" s="62">
        <v>46170</v>
      </c>
      <c r="B2870" s="63" t="s">
        <v>34</v>
      </c>
      <c r="C2870" s="64" t="s">
        <v>18</v>
      </c>
      <c r="D2870" s="64" t="s">
        <v>19</v>
      </c>
      <c r="E2870" s="64" t="s">
        <v>1543</v>
      </c>
      <c r="F2870" s="64">
        <v>1</v>
      </c>
      <c r="G2870" s="72">
        <v>130868002</v>
      </c>
      <c r="H2870" s="63" t="s">
        <v>5171</v>
      </c>
      <c r="I2870" s="64" t="s">
        <v>490</v>
      </c>
      <c r="J2870" s="63" t="s">
        <v>5170</v>
      </c>
      <c r="K2870" s="64" t="s">
        <v>281</v>
      </c>
      <c r="L2870" s="64" t="s">
        <v>268</v>
      </c>
      <c r="M2870" s="100">
        <v>0.68263888888888891</v>
      </c>
      <c r="N2870" s="100">
        <v>0.72430555555555554</v>
      </c>
      <c r="O2870" s="66">
        <f t="shared" si="108"/>
        <v>4.166666666666663E-2</v>
      </c>
      <c r="P2870" s="67">
        <v>1</v>
      </c>
      <c r="Q2870" s="68">
        <v>9</v>
      </c>
      <c r="R2870" s="68"/>
      <c r="S2870" s="120">
        <f t="shared" si="109"/>
        <v>9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2026050149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386</v>
      </c>
      <c r="F2871" s="64">
        <v>1</v>
      </c>
      <c r="G2871" s="72" t="s">
        <v>3271</v>
      </c>
      <c r="H2871" s="63" t="s">
        <v>5231</v>
      </c>
      <c r="I2871" s="64" t="s">
        <v>490</v>
      </c>
      <c r="J2871" s="63" t="s">
        <v>2140</v>
      </c>
      <c r="K2871" s="64" t="s">
        <v>281</v>
      </c>
      <c r="L2871" s="64" t="s">
        <v>268</v>
      </c>
      <c r="M2871" s="100">
        <v>0.3125</v>
      </c>
      <c r="N2871" s="100">
        <v>0.41666666666666669</v>
      </c>
      <c r="O2871" s="66">
        <f t="shared" si="108"/>
        <v>0.10416666666666669</v>
      </c>
      <c r="P2871" s="67">
        <v>1.5</v>
      </c>
      <c r="Q2871" s="68">
        <v>24</v>
      </c>
      <c r="R2871" s="68"/>
      <c r="S2871" s="120">
        <f t="shared" si="109"/>
        <v>36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2026050150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1492</v>
      </c>
      <c r="F2872" s="64">
        <v>1</v>
      </c>
      <c r="G2872" s="72" t="s">
        <v>5232</v>
      </c>
      <c r="H2872" s="63" t="s">
        <v>5233</v>
      </c>
      <c r="I2872" s="64" t="s">
        <v>490</v>
      </c>
      <c r="J2872" s="63" t="s">
        <v>2140</v>
      </c>
      <c r="K2872" s="64" t="s">
        <v>281</v>
      </c>
      <c r="L2872" s="64" t="s">
        <v>268</v>
      </c>
      <c r="M2872" s="100">
        <v>0.41666666666666669</v>
      </c>
      <c r="N2872" s="100">
        <v>0.47916666666666669</v>
      </c>
      <c r="O2872" s="66">
        <f t="shared" si="108"/>
        <v>6.25E-2</v>
      </c>
      <c r="P2872" s="67">
        <v>1.5</v>
      </c>
      <c r="Q2872" s="68">
        <v>29</v>
      </c>
      <c r="R2872" s="68"/>
      <c r="S2872" s="120">
        <f t="shared" si="109"/>
        <v>43.5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2026050151</v>
      </c>
    </row>
    <row r="2873" spans="1:27" s="71" customFormat="1" ht="23.5" customHeight="1" x14ac:dyDescent="0.35">
      <c r="A2873" s="62">
        <v>46170</v>
      </c>
      <c r="B2873" s="63" t="s">
        <v>445</v>
      </c>
      <c r="C2873" s="64" t="s">
        <v>18</v>
      </c>
      <c r="D2873" s="64" t="s">
        <v>37</v>
      </c>
      <c r="E2873" s="64" t="s">
        <v>2563</v>
      </c>
      <c r="F2873" s="64">
        <v>1</v>
      </c>
      <c r="G2873" s="85" t="s">
        <v>4701</v>
      </c>
      <c r="H2873" s="63" t="s">
        <v>5219</v>
      </c>
      <c r="I2873" s="64" t="s">
        <v>490</v>
      </c>
      <c r="J2873" s="63" t="s">
        <v>5238</v>
      </c>
      <c r="K2873" s="64" t="s">
        <v>281</v>
      </c>
      <c r="L2873" s="64" t="s">
        <v>268</v>
      </c>
      <c r="M2873" s="100">
        <v>0.3125</v>
      </c>
      <c r="N2873" s="100">
        <v>0.33333333333333331</v>
      </c>
      <c r="O2873" s="66">
        <f t="shared" si="108"/>
        <v>2.0833333333333315E-2</v>
      </c>
      <c r="P2873" s="67">
        <v>0.5</v>
      </c>
      <c r="Q2873" s="68">
        <v>21</v>
      </c>
      <c r="R2873" s="68"/>
      <c r="S2873" s="68">
        <f t="shared" si="109"/>
        <v>10.5</v>
      </c>
      <c r="T2873" s="69" t="s">
        <v>52</v>
      </c>
      <c r="U2873" s="63" t="s">
        <v>52</v>
      </c>
      <c r="V2873" s="63"/>
      <c r="W2873" s="63"/>
      <c r="X2873" s="63"/>
      <c r="Y2873" s="63"/>
      <c r="Z2873" s="63"/>
      <c r="AA2873" s="63">
        <v>2026050152</v>
      </c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612</v>
      </c>
      <c r="F2874" s="64">
        <v>1</v>
      </c>
      <c r="G2874" s="72">
        <v>130597093</v>
      </c>
      <c r="H2874" s="63" t="s">
        <v>5251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0.5</v>
      </c>
      <c r="Q2874" s="68">
        <v>1</v>
      </c>
      <c r="R2874" s="68"/>
      <c r="S2874" s="68">
        <f t="shared" si="109"/>
        <v>0.5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17</v>
      </c>
      <c r="D2875" s="64" t="s">
        <v>19</v>
      </c>
      <c r="E2875" s="64" t="s">
        <v>278</v>
      </c>
      <c r="F2875" s="64">
        <v>1</v>
      </c>
      <c r="G2875" s="72">
        <v>130597093</v>
      </c>
      <c r="H2875" s="63" t="s">
        <v>5252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0.33</v>
      </c>
      <c r="Q2875" s="68">
        <v>10</v>
      </c>
      <c r="R2875" s="68"/>
      <c r="S2875" s="68">
        <f t="shared" si="109"/>
        <v>3.3000000000000003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1550</v>
      </c>
      <c r="F2876" s="64">
        <v>1</v>
      </c>
      <c r="G2876" s="72">
        <v>130597291</v>
      </c>
      <c r="H2876" s="63" t="s">
        <v>5253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9</v>
      </c>
      <c r="R2876" s="68"/>
      <c r="S2876" s="68">
        <f t="shared" si="109"/>
        <v>4.5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789</v>
      </c>
      <c r="F2877" s="64">
        <v>1</v>
      </c>
      <c r="G2877" s="72">
        <v>130597315</v>
      </c>
      <c r="H2877" s="63" t="s">
        <v>5254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8</v>
      </c>
      <c r="R2877" s="68"/>
      <c r="S2877" s="68">
        <f t="shared" si="109"/>
        <v>4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18</v>
      </c>
      <c r="D2878" s="64" t="s">
        <v>19</v>
      </c>
      <c r="E2878" s="64" t="s">
        <v>1547</v>
      </c>
      <c r="F2878" s="64">
        <v>1</v>
      </c>
      <c r="G2878" s="72">
        <v>130597397</v>
      </c>
      <c r="H2878" s="63" t="s">
        <v>5255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0.5</v>
      </c>
      <c r="Q2878" s="68">
        <v>9</v>
      </c>
      <c r="R2878" s="68"/>
      <c r="S2878" s="68">
        <f t="shared" si="109"/>
        <v>4.5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1149</v>
      </c>
      <c r="F2879" s="64">
        <v>2</v>
      </c>
      <c r="G2879" s="72" t="s">
        <v>301</v>
      </c>
      <c r="H2879" s="63" t="s">
        <v>5256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993</v>
      </c>
      <c r="F2880" s="64">
        <v>2</v>
      </c>
      <c r="G2880" s="72" t="s">
        <v>301</v>
      </c>
      <c r="H2880" s="63" t="s">
        <v>5257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0.33</v>
      </c>
      <c r="Q2880" s="68">
        <v>12</v>
      </c>
      <c r="R2880" s="68"/>
      <c r="S2880" s="68">
        <f t="shared" si="109"/>
        <v>3.96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345</v>
      </c>
      <c r="F2881" s="64">
        <v>2</v>
      </c>
      <c r="G2881" s="72" t="s">
        <v>5258</v>
      </c>
      <c r="H2881" s="63" t="s">
        <v>5259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1.17</v>
      </c>
      <c r="Q2881" s="68">
        <v>11</v>
      </c>
      <c r="R2881" s="68"/>
      <c r="S2881" s="68">
        <f t="shared" si="109"/>
        <v>12.87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612</v>
      </c>
      <c r="F2882" s="64">
        <v>1</v>
      </c>
      <c r="G2882" s="72">
        <v>130597401</v>
      </c>
      <c r="H2882" s="63" t="s">
        <v>5260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0.5</v>
      </c>
      <c r="Q2882" s="68">
        <v>2</v>
      </c>
      <c r="R2882" s="68"/>
      <c r="S2882" s="68">
        <f t="shared" si="109"/>
        <v>1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17</v>
      </c>
      <c r="D2883" s="64" t="s">
        <v>19</v>
      </c>
      <c r="E2883" s="64" t="s">
        <v>278</v>
      </c>
      <c r="F2883" s="64">
        <v>2</v>
      </c>
      <c r="G2883" s="72">
        <v>130597401</v>
      </c>
      <c r="H2883" s="63" t="s">
        <v>5261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0.33</v>
      </c>
      <c r="Q2883" s="68">
        <v>10</v>
      </c>
      <c r="R2883" s="68"/>
      <c r="S2883" s="68">
        <f t="shared" si="109"/>
        <v>3.3000000000000003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34</v>
      </c>
      <c r="C2884" s="64" t="s">
        <v>18</v>
      </c>
      <c r="D2884" s="64" t="s">
        <v>19</v>
      </c>
      <c r="E2884" s="64" t="s">
        <v>351</v>
      </c>
      <c r="F2884" s="64">
        <v>1</v>
      </c>
      <c r="G2884" s="72">
        <v>130868001</v>
      </c>
      <c r="H2884" s="63" t="s">
        <v>5262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0.5</v>
      </c>
      <c r="Q2884" s="68">
        <v>7</v>
      </c>
      <c r="R2884" s="68"/>
      <c r="S2884" s="68">
        <f t="shared" si="109"/>
        <v>3.5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269</v>
      </c>
      <c r="F2885" s="64">
        <v>2</v>
      </c>
      <c r="G2885" s="72" t="s">
        <v>2392</v>
      </c>
      <c r="H2885" s="63" t="s">
        <v>5263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0.33</v>
      </c>
      <c r="Q2885" s="68">
        <v>18</v>
      </c>
      <c r="R2885" s="68"/>
      <c r="S2885" s="68">
        <f t="shared" si="109"/>
        <v>5.94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368</v>
      </c>
      <c r="F2886" s="64">
        <v>2</v>
      </c>
      <c r="G2886" s="72" t="s">
        <v>5264</v>
      </c>
      <c r="H2886" s="63" t="s">
        <v>5265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0.8</v>
      </c>
      <c r="Q2886" s="68">
        <v>23</v>
      </c>
      <c r="R2886" s="68"/>
      <c r="S2886" s="68">
        <f t="shared" si="109"/>
        <v>18.400000000000002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265</v>
      </c>
      <c r="F2887" s="64">
        <v>1</v>
      </c>
      <c r="G2887" s="72" t="s">
        <v>5266</v>
      </c>
      <c r="H2887" s="63" t="s">
        <v>5267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0.1</v>
      </c>
      <c r="Q2887" s="68">
        <v>22</v>
      </c>
      <c r="R2887" s="68"/>
      <c r="S2887" s="68">
        <f t="shared" si="109"/>
        <v>2.2000000000000002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365</v>
      </c>
      <c r="F2888" s="64">
        <v>2</v>
      </c>
      <c r="G2888" s="72" t="s">
        <v>2065</v>
      </c>
      <c r="H2888" s="63" t="s">
        <v>5268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0.8</v>
      </c>
      <c r="Q2888" s="68">
        <v>27</v>
      </c>
      <c r="R2888" s="68"/>
      <c r="S2888" s="68">
        <f t="shared" si="109"/>
        <v>21.6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235</v>
      </c>
      <c r="F2889" s="64">
        <v>1</v>
      </c>
      <c r="G2889" s="72" t="s">
        <v>3530</v>
      </c>
      <c r="H2889" s="63" t="s">
        <v>5269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0.67</v>
      </c>
      <c r="Q2889" s="68">
        <v>29</v>
      </c>
      <c r="R2889" s="68"/>
      <c r="S2889" s="68">
        <f t="shared" si="109"/>
        <v>19.43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17</v>
      </c>
      <c r="D2890" s="64" t="s">
        <v>37</v>
      </c>
      <c r="E2890" s="64" t="s">
        <v>265</v>
      </c>
      <c r="F2890" s="64">
        <v>1</v>
      </c>
      <c r="G2890" s="72" t="s">
        <v>3079</v>
      </c>
      <c r="H2890" s="63" t="s">
        <v>5270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23</v>
      </c>
      <c r="R2890" s="68"/>
      <c r="S2890" s="68">
        <f t="shared" si="109"/>
        <v>2.3000000000000003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3457</v>
      </c>
      <c r="F2891" s="64">
        <v>2</v>
      </c>
      <c r="G2891" s="72" t="s">
        <v>5271</v>
      </c>
      <c r="H2891" s="63" t="s">
        <v>5272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24</v>
      </c>
      <c r="R2891" s="68"/>
      <c r="S2891" s="68">
        <f t="shared" si="109"/>
        <v>2.4000000000000004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900</v>
      </c>
      <c r="F2892" s="64">
        <v>1</v>
      </c>
      <c r="G2892" s="72" t="s">
        <v>5273</v>
      </c>
      <c r="H2892" s="63" t="s">
        <v>5274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0.1</v>
      </c>
      <c r="Q2892" s="68">
        <v>37</v>
      </c>
      <c r="R2892" s="68"/>
      <c r="S2892" s="68">
        <f t="shared" si="109"/>
        <v>3.7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1535</v>
      </c>
      <c r="F2893" s="64">
        <v>1</v>
      </c>
      <c r="G2893" s="72" t="s">
        <v>3083</v>
      </c>
      <c r="H2893" s="63" t="s">
        <v>5275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0.67</v>
      </c>
      <c r="Q2893" s="68">
        <v>27</v>
      </c>
      <c r="R2893" s="68"/>
      <c r="S2893" s="68">
        <f t="shared" si="109"/>
        <v>18.09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328</v>
      </c>
      <c r="F2894" s="64">
        <v>2</v>
      </c>
      <c r="G2894" s="72" t="s">
        <v>4767</v>
      </c>
      <c r="H2894" s="63" t="s">
        <v>5276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0.1</v>
      </c>
      <c r="Q2894" s="68">
        <v>16</v>
      </c>
      <c r="R2894" s="68"/>
      <c r="S2894" s="68">
        <f t="shared" si="109"/>
        <v>1.6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3783</v>
      </c>
      <c r="F2895" s="64">
        <v>1</v>
      </c>
      <c r="G2895" s="72" t="s">
        <v>3811</v>
      </c>
      <c r="H2895" s="63" t="s">
        <v>5277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20</v>
      </c>
      <c r="R2895" s="68"/>
      <c r="S2895" s="68">
        <f t="shared" si="109"/>
        <v>10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554</v>
      </c>
      <c r="F2896" s="64">
        <v>1</v>
      </c>
      <c r="G2896" s="72" t="s">
        <v>3351</v>
      </c>
      <c r="H2896" s="63" t="s">
        <v>5278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0.67</v>
      </c>
      <c r="Q2896" s="68">
        <v>18</v>
      </c>
      <c r="R2896" s="68"/>
      <c r="S2896" s="68">
        <f t="shared" si="109"/>
        <v>12.06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331</v>
      </c>
      <c r="F2897" s="64">
        <v>2</v>
      </c>
      <c r="G2897" s="72">
        <v>204208029</v>
      </c>
      <c r="H2897" s="63" t="s">
        <v>5279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3</v>
      </c>
      <c r="R2897" s="68"/>
      <c r="S2897" s="68">
        <f t="shared" si="109"/>
        <v>0.30000000000000004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18</v>
      </c>
      <c r="D2898" s="64" t="s">
        <v>37</v>
      </c>
      <c r="E2898" s="64" t="s">
        <v>615</v>
      </c>
      <c r="F2898" s="64">
        <v>1</v>
      </c>
      <c r="G2898" s="72">
        <v>305681015</v>
      </c>
      <c r="H2898" s="63" t="s">
        <v>5280</v>
      </c>
      <c r="I2898" s="64" t="s">
        <v>493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0.1</v>
      </c>
      <c r="Q2898" s="68">
        <v>9</v>
      </c>
      <c r="R2898" s="68"/>
      <c r="S2898" s="68">
        <f t="shared" si="109"/>
        <v>0.9</v>
      </c>
      <c r="T2898" s="69" t="s">
        <v>547</v>
      </c>
      <c r="U2898" s="63" t="s">
        <v>52</v>
      </c>
      <c r="V2898" s="63"/>
      <c r="W2898" s="63"/>
      <c r="X2898" s="63"/>
      <c r="Y2898" s="63"/>
      <c r="Z2898" s="63"/>
      <c r="AA2898" s="63"/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368</v>
      </c>
      <c r="F2899" s="64">
        <v>1</v>
      </c>
      <c r="G2899" s="72" t="s">
        <v>5264</v>
      </c>
      <c r="H2899" s="63" t="s">
        <v>5265</v>
      </c>
      <c r="I2899" s="64" t="s">
        <v>490</v>
      </c>
      <c r="J2899" s="63" t="s">
        <v>2140</v>
      </c>
      <c r="K2899" s="64" t="s">
        <v>281</v>
      </c>
      <c r="L2899" s="64" t="s">
        <v>268</v>
      </c>
      <c r="M2899" s="100">
        <v>0.3888888888888889</v>
      </c>
      <c r="N2899" s="100">
        <v>0.4513888888888889</v>
      </c>
      <c r="O2899" s="66">
        <f t="shared" si="108"/>
        <v>6.25E-2</v>
      </c>
      <c r="P2899" s="67">
        <v>1.5</v>
      </c>
      <c r="Q2899" s="68">
        <v>23</v>
      </c>
      <c r="R2899" s="68"/>
      <c r="S2899" s="68">
        <f t="shared" si="109"/>
        <v>34.5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2026050153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365</v>
      </c>
      <c r="F2900" s="64">
        <v>1</v>
      </c>
      <c r="G2900" s="72" t="s">
        <v>3530</v>
      </c>
      <c r="H2900" s="63" t="s">
        <v>5269</v>
      </c>
      <c r="I2900" s="64" t="s">
        <v>490</v>
      </c>
      <c r="J2900" s="63" t="s">
        <v>2140</v>
      </c>
      <c r="K2900" s="64" t="s">
        <v>281</v>
      </c>
      <c r="L2900" s="64" t="s">
        <v>268</v>
      </c>
      <c r="M2900" s="100">
        <v>0.54166666666666663</v>
      </c>
      <c r="N2900" s="100">
        <v>0.58333333333333337</v>
      </c>
      <c r="O2900" s="66">
        <f t="shared" si="108"/>
        <v>4.1666666666666741E-2</v>
      </c>
      <c r="P2900" s="67">
        <v>1</v>
      </c>
      <c r="Q2900" s="68">
        <v>32</v>
      </c>
      <c r="R2900" s="68"/>
      <c r="S2900" s="68">
        <f t="shared" si="109"/>
        <v>32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2026050154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898</v>
      </c>
      <c r="F2901" s="64">
        <v>2</v>
      </c>
      <c r="G2901" s="72" t="s">
        <v>4318</v>
      </c>
      <c r="H2901" s="63" t="s">
        <v>5281</v>
      </c>
      <c r="I2901" s="64" t="s">
        <v>490</v>
      </c>
      <c r="J2901" s="63" t="s">
        <v>5282</v>
      </c>
      <c r="K2901" s="64" t="s">
        <v>281</v>
      </c>
      <c r="L2901" s="64" t="s">
        <v>268</v>
      </c>
      <c r="M2901" s="100">
        <v>0.13194444444444445</v>
      </c>
      <c r="N2901" s="100">
        <v>0.1736111111111111</v>
      </c>
      <c r="O2901" s="66">
        <f t="shared" si="108"/>
        <v>4.1666666666666657E-2</v>
      </c>
      <c r="P2901" s="67">
        <v>1</v>
      </c>
      <c r="Q2901" s="68">
        <v>24</v>
      </c>
      <c r="R2901" s="68"/>
      <c r="S2901" s="68">
        <f t="shared" si="109"/>
        <v>24</v>
      </c>
      <c r="T2901" s="69" t="s">
        <v>52</v>
      </c>
      <c r="U2901" s="63" t="s">
        <v>52</v>
      </c>
      <c r="V2901" s="63"/>
      <c r="W2901" s="63"/>
      <c r="X2901" s="63"/>
      <c r="Y2901" s="63"/>
      <c r="Z2901" s="63"/>
      <c r="AA2901" s="63">
        <v>2026050155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269</v>
      </c>
      <c r="F2902" s="64">
        <v>2</v>
      </c>
      <c r="G2902" s="72" t="s">
        <v>2392</v>
      </c>
      <c r="H2902" s="63" t="s">
        <v>5263</v>
      </c>
      <c r="I2902" s="64" t="s">
        <v>480</v>
      </c>
      <c r="J2902" s="63" t="s">
        <v>5283</v>
      </c>
      <c r="K2902" s="64" t="s">
        <v>22</v>
      </c>
      <c r="L2902" s="64" t="s">
        <v>268</v>
      </c>
      <c r="M2902" s="100">
        <v>0.89583333333333337</v>
      </c>
      <c r="N2902" s="100">
        <v>0.9375</v>
      </c>
      <c r="O2902" s="66">
        <f t="shared" si="108"/>
        <v>4.166666666666663E-2</v>
      </c>
      <c r="P2902" s="67">
        <v>1</v>
      </c>
      <c r="Q2902" s="68">
        <v>18</v>
      </c>
      <c r="R2902" s="68"/>
      <c r="S2902" s="68">
        <f t="shared" si="109"/>
        <v>18</v>
      </c>
      <c r="T2902" s="69" t="s">
        <v>5234</v>
      </c>
      <c r="U2902" s="63" t="s">
        <v>30</v>
      </c>
      <c r="V2902" s="63"/>
      <c r="W2902" s="63">
        <v>319129001</v>
      </c>
      <c r="X2902" s="63" t="s">
        <v>5289</v>
      </c>
      <c r="Y2902" s="63"/>
      <c r="Z2902" s="63"/>
      <c r="AA2902" s="63">
        <v>2026050156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3032</v>
      </c>
      <c r="F2903" s="64">
        <v>2</v>
      </c>
      <c r="G2903" s="72" t="s">
        <v>3188</v>
      </c>
      <c r="H2903" s="63" t="s">
        <v>5207</v>
      </c>
      <c r="I2903" s="64" t="s">
        <v>482</v>
      </c>
      <c r="J2903" s="63" t="s">
        <v>5284</v>
      </c>
      <c r="K2903" s="64" t="s">
        <v>2580</v>
      </c>
      <c r="L2903" s="64" t="s">
        <v>268</v>
      </c>
      <c r="M2903" s="100">
        <v>0.20833333333333334</v>
      </c>
      <c r="N2903" s="100">
        <v>0.22222222222222221</v>
      </c>
      <c r="O2903" s="66">
        <f t="shared" si="108"/>
        <v>1.3888888888888867E-2</v>
      </c>
      <c r="P2903" s="67">
        <v>0.33</v>
      </c>
      <c r="Q2903" s="68">
        <v>10</v>
      </c>
      <c r="R2903" s="68"/>
      <c r="S2903" s="68">
        <f t="shared" si="109"/>
        <v>3.3000000000000003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2026050157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17</v>
      </c>
      <c r="D2904" s="64" t="s">
        <v>37</v>
      </c>
      <c r="E2904" s="64" t="s">
        <v>3032</v>
      </c>
      <c r="F2904" s="64">
        <v>2</v>
      </c>
      <c r="G2904" s="72" t="s">
        <v>3188</v>
      </c>
      <c r="H2904" s="63" t="s">
        <v>5207</v>
      </c>
      <c r="I2904" s="64" t="s">
        <v>482</v>
      </c>
      <c r="J2904" s="63" t="s">
        <v>5284</v>
      </c>
      <c r="K2904" s="64" t="s">
        <v>2580</v>
      </c>
      <c r="L2904" s="64" t="s">
        <v>268</v>
      </c>
      <c r="M2904" s="100">
        <v>0.25</v>
      </c>
      <c r="N2904" s="100">
        <v>0.3125</v>
      </c>
      <c r="O2904" s="66">
        <f t="shared" si="108"/>
        <v>6.25E-2</v>
      </c>
      <c r="P2904" s="67">
        <v>1.5</v>
      </c>
      <c r="Q2904" s="68">
        <v>10</v>
      </c>
      <c r="R2904" s="68"/>
      <c r="S2904" s="68">
        <f t="shared" si="109"/>
        <v>15</v>
      </c>
      <c r="T2904" s="69" t="s">
        <v>65</v>
      </c>
      <c r="U2904" s="63" t="s">
        <v>79</v>
      </c>
      <c r="V2904" s="63"/>
      <c r="W2904" s="63">
        <v>524577001</v>
      </c>
      <c r="X2904" s="63" t="s">
        <v>548</v>
      </c>
      <c r="Y2904" s="63"/>
      <c r="Z2904" s="63"/>
      <c r="AA2904" s="63">
        <v>2026050158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260</v>
      </c>
      <c r="F2905" s="64">
        <v>2</v>
      </c>
      <c r="G2905" s="72" t="s">
        <v>5285</v>
      </c>
      <c r="H2905" s="63" t="s">
        <v>5286</v>
      </c>
      <c r="I2905" s="64" t="s">
        <v>490</v>
      </c>
      <c r="J2905" s="63" t="s">
        <v>2054</v>
      </c>
      <c r="K2905" s="64" t="s">
        <v>281</v>
      </c>
      <c r="L2905" s="64" t="s">
        <v>268</v>
      </c>
      <c r="M2905" s="100">
        <v>7.6388888888888895E-2</v>
      </c>
      <c r="N2905" s="100">
        <v>9.0277777777777776E-2</v>
      </c>
      <c r="O2905" s="66">
        <f t="shared" si="108"/>
        <v>1.3888888888888881E-2</v>
      </c>
      <c r="P2905" s="67">
        <v>0.33</v>
      </c>
      <c r="Q2905" s="68">
        <v>22</v>
      </c>
      <c r="R2905" s="68"/>
      <c r="S2905" s="68">
        <f t="shared" si="109"/>
        <v>7.2600000000000007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2026050159</v>
      </c>
    </row>
    <row r="2906" spans="1:27" s="71" customFormat="1" ht="23.5" customHeight="1" x14ac:dyDescent="0.35">
      <c r="A2906" s="62">
        <v>46171</v>
      </c>
      <c r="B2906" s="63" t="s">
        <v>445</v>
      </c>
      <c r="C2906" s="64" t="s">
        <v>18</v>
      </c>
      <c r="D2906" s="64" t="s">
        <v>37</v>
      </c>
      <c r="E2906" s="64" t="s">
        <v>3783</v>
      </c>
      <c r="F2906" s="64">
        <v>1</v>
      </c>
      <c r="G2906" s="72" t="s">
        <v>3811</v>
      </c>
      <c r="H2906" s="63" t="s">
        <v>5277</v>
      </c>
      <c r="I2906" s="64" t="s">
        <v>490</v>
      </c>
      <c r="J2906" s="63" t="s">
        <v>2140</v>
      </c>
      <c r="K2906" s="64" t="s">
        <v>281</v>
      </c>
      <c r="L2906" s="64" t="s">
        <v>268</v>
      </c>
      <c r="M2906" s="100">
        <v>0.40625</v>
      </c>
      <c r="N2906" s="100">
        <v>0.4375</v>
      </c>
      <c r="O2906" s="66">
        <f t="shared" si="108"/>
        <v>3.125E-2</v>
      </c>
      <c r="P2906" s="67">
        <v>0.75</v>
      </c>
      <c r="Q2906" s="68">
        <v>20</v>
      </c>
      <c r="R2906" s="68"/>
      <c r="S2906" s="68">
        <f t="shared" si="109"/>
        <v>15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2026050160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1539</v>
      </c>
      <c r="F2907" s="64">
        <v>1</v>
      </c>
      <c r="G2907" s="72">
        <v>130597197</v>
      </c>
      <c r="H2907" s="63" t="s">
        <v>5287</v>
      </c>
      <c r="I2907" s="64" t="s">
        <v>490</v>
      </c>
      <c r="J2907" s="63" t="s">
        <v>5288</v>
      </c>
      <c r="K2907" s="64" t="s">
        <v>281</v>
      </c>
      <c r="L2907" s="64" t="s">
        <v>268</v>
      </c>
      <c r="M2907" s="100">
        <v>0.3125</v>
      </c>
      <c r="N2907" s="100">
        <v>0.33333333333333331</v>
      </c>
      <c r="O2907" s="66">
        <f t="shared" si="108"/>
        <v>2.0833333333333315E-2</v>
      </c>
      <c r="P2907" s="67">
        <v>0.5</v>
      </c>
      <c r="Q2907" s="68">
        <v>8</v>
      </c>
      <c r="R2907" s="68"/>
      <c r="S2907" s="68">
        <f t="shared" si="109"/>
        <v>4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2026050161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1550</v>
      </c>
      <c r="F2908" s="64">
        <v>1</v>
      </c>
      <c r="G2908" s="72">
        <v>130597291</v>
      </c>
      <c r="H2908" s="63" t="s">
        <v>5253</v>
      </c>
      <c r="I2908" s="64" t="s">
        <v>490</v>
      </c>
      <c r="J2908" s="63" t="s">
        <v>1710</v>
      </c>
      <c r="K2908" s="64" t="s">
        <v>281</v>
      </c>
      <c r="L2908" s="64" t="s">
        <v>268</v>
      </c>
      <c r="M2908" s="100">
        <v>0.4375</v>
      </c>
      <c r="N2908" s="100">
        <v>0.44791666666666669</v>
      </c>
      <c r="O2908" s="66">
        <f t="shared" si="108"/>
        <v>1.0416666666666685E-2</v>
      </c>
      <c r="P2908" s="67">
        <v>0.25</v>
      </c>
      <c r="Q2908" s="68">
        <v>9</v>
      </c>
      <c r="R2908" s="68"/>
      <c r="S2908" s="68">
        <f t="shared" si="109"/>
        <v>2.25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2026050162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1543</v>
      </c>
      <c r="F2909" s="64">
        <v>1</v>
      </c>
      <c r="G2909" s="72">
        <v>130868002</v>
      </c>
      <c r="H2909" s="63" t="s">
        <v>5171</v>
      </c>
      <c r="I2909" s="64" t="s">
        <v>490</v>
      </c>
      <c r="J2909" s="63" t="s">
        <v>5288</v>
      </c>
      <c r="K2909" s="64" t="s">
        <v>281</v>
      </c>
      <c r="L2909" s="64" t="s">
        <v>268</v>
      </c>
      <c r="M2909" s="100">
        <v>0.38194444444444442</v>
      </c>
      <c r="N2909" s="100">
        <v>0.52222222222222225</v>
      </c>
      <c r="O2909" s="66">
        <f t="shared" si="108"/>
        <v>0.14027777777777783</v>
      </c>
      <c r="P2909" s="67">
        <v>3.2</v>
      </c>
      <c r="Q2909" s="68">
        <v>8</v>
      </c>
      <c r="R2909" s="68"/>
      <c r="S2909" s="68">
        <f t="shared" si="109"/>
        <v>25.6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2026050164</v>
      </c>
    </row>
    <row r="2910" spans="1:27" s="71" customFormat="1" ht="23.5" customHeight="1" x14ac:dyDescent="0.35">
      <c r="A2910" s="62">
        <v>46171</v>
      </c>
      <c r="B2910" s="63" t="s">
        <v>34</v>
      </c>
      <c r="C2910" s="64" t="s">
        <v>18</v>
      </c>
      <c r="D2910" s="64" t="s">
        <v>19</v>
      </c>
      <c r="E2910" s="64" t="s">
        <v>789</v>
      </c>
      <c r="F2910" s="64">
        <v>1</v>
      </c>
      <c r="G2910" s="72">
        <v>130597315</v>
      </c>
      <c r="H2910" s="63" t="s">
        <v>5254</v>
      </c>
      <c r="I2910" s="64" t="s">
        <v>490</v>
      </c>
      <c r="J2910" s="63" t="s">
        <v>5096</v>
      </c>
      <c r="K2910" s="64" t="s">
        <v>281</v>
      </c>
      <c r="L2910" s="64" t="s">
        <v>268</v>
      </c>
      <c r="M2910" s="100">
        <v>0.45833333333333331</v>
      </c>
      <c r="N2910" s="100">
        <v>0.52083333333333337</v>
      </c>
      <c r="O2910" s="66">
        <f t="shared" si="108"/>
        <v>6.2500000000000056E-2</v>
      </c>
      <c r="P2910" s="67">
        <v>1.5</v>
      </c>
      <c r="Q2910" s="68">
        <v>8</v>
      </c>
      <c r="R2910" s="68"/>
      <c r="S2910" s="68">
        <f t="shared" si="109"/>
        <v>12</v>
      </c>
      <c r="T2910" s="69" t="s">
        <v>52</v>
      </c>
      <c r="U2910" s="63" t="s">
        <v>52</v>
      </c>
      <c r="V2910" s="63"/>
      <c r="W2910" s="63"/>
      <c r="X2910" s="63"/>
      <c r="Y2910" s="63"/>
      <c r="Z2910" s="63"/>
      <c r="AA2910" s="63">
        <v>2026050165</v>
      </c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17</v>
      </c>
      <c r="D2911" s="64" t="s">
        <v>19</v>
      </c>
      <c r="E2911" s="64" t="s">
        <v>278</v>
      </c>
      <c r="F2911" s="64">
        <v>2</v>
      </c>
      <c r="G2911" s="72">
        <v>130597093</v>
      </c>
      <c r="H2911" s="63" t="s">
        <v>5304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0.5</v>
      </c>
      <c r="Q2911" s="68">
        <v>10</v>
      </c>
      <c r="R2911" s="68"/>
      <c r="S2911" s="68">
        <f t="shared" si="109"/>
        <v>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34</v>
      </c>
      <c r="C2912" s="64" t="s">
        <v>18</v>
      </c>
      <c r="D2912" s="64" t="s">
        <v>19</v>
      </c>
      <c r="E2912" s="64" t="s">
        <v>1540</v>
      </c>
      <c r="F2912" s="64">
        <v>1</v>
      </c>
      <c r="G2912" s="72">
        <v>130606093</v>
      </c>
      <c r="H2912" s="63" t="s">
        <v>5305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0.8</v>
      </c>
      <c r="Q2912" s="68">
        <v>7</v>
      </c>
      <c r="R2912" s="68"/>
      <c r="S2912" s="68">
        <f t="shared" si="109"/>
        <v>5.6000000000000005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235</v>
      </c>
      <c r="F2913" s="64">
        <v>2</v>
      </c>
      <c r="G2913" s="72" t="s">
        <v>642</v>
      </c>
      <c r="H2913" s="63" t="s">
        <v>5306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0.5</v>
      </c>
      <c r="Q2913" s="68">
        <v>19</v>
      </c>
      <c r="R2913" s="68"/>
      <c r="S2913" s="68">
        <f t="shared" si="109"/>
        <v>9.5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269</v>
      </c>
      <c r="F2914" s="64">
        <v>2</v>
      </c>
      <c r="G2914" s="72" t="s">
        <v>2282</v>
      </c>
      <c r="H2914" s="63" t="s">
        <v>5307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0.1</v>
      </c>
      <c r="Q2914" s="68">
        <v>16</v>
      </c>
      <c r="R2914" s="68"/>
      <c r="S2914" s="68">
        <f t="shared" si="109"/>
        <v>1.6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365</v>
      </c>
      <c r="F2915" s="64">
        <v>1</v>
      </c>
      <c r="G2915" s="72" t="s">
        <v>2676</v>
      </c>
      <c r="H2915" s="63" t="s">
        <v>5308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0.8</v>
      </c>
      <c r="Q2915" s="68">
        <v>25</v>
      </c>
      <c r="R2915" s="68"/>
      <c r="S2915" s="68">
        <f t="shared" si="109"/>
        <v>20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3031</v>
      </c>
      <c r="F2916" s="64">
        <v>2</v>
      </c>
      <c r="G2916" s="72" t="s">
        <v>3432</v>
      </c>
      <c r="H2916" s="63" t="s">
        <v>5309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0.42</v>
      </c>
      <c r="Q2916" s="68">
        <v>10</v>
      </c>
      <c r="R2916" s="68"/>
      <c r="S2916" s="68">
        <f t="shared" si="109"/>
        <v>4.2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3031</v>
      </c>
      <c r="F2917" s="64">
        <v>1</v>
      </c>
      <c r="G2917" s="72" t="s">
        <v>3313</v>
      </c>
      <c r="H2917" s="63" t="s">
        <v>5310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0.5</v>
      </c>
      <c r="Q2917" s="68">
        <v>10</v>
      </c>
      <c r="R2917" s="68"/>
      <c r="S2917" s="68">
        <f t="shared" si="109"/>
        <v>5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3031</v>
      </c>
      <c r="F2918" s="64">
        <v>2</v>
      </c>
      <c r="G2918" s="72" t="s">
        <v>4823</v>
      </c>
      <c r="H2918" s="63" t="s">
        <v>5311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si="108"/>
        <v>24</v>
      </c>
      <c r="P2918" s="67">
        <v>0.18</v>
      </c>
      <c r="Q2918" s="68">
        <v>7</v>
      </c>
      <c r="R2918" s="68"/>
      <c r="S2918" s="68">
        <f t="shared" si="109"/>
        <v>1.26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17</v>
      </c>
      <c r="D2919" s="64" t="s">
        <v>37</v>
      </c>
      <c r="E2919" s="64" t="s">
        <v>265</v>
      </c>
      <c r="F2919" s="64">
        <v>1</v>
      </c>
      <c r="G2919" s="72" t="s">
        <v>1013</v>
      </c>
      <c r="H2919" s="63" t="s">
        <v>5312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ref="O2919:O2983" si="112">IF(N2919-M2919&gt;0,N2919-M2919,N2919-M2919+24)</f>
        <v>24</v>
      </c>
      <c r="P2919" s="67">
        <v>0.1</v>
      </c>
      <c r="Q2919" s="68">
        <v>15</v>
      </c>
      <c r="R2919" s="68"/>
      <c r="S2919" s="68">
        <f t="shared" si="109"/>
        <v>1.5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1424</v>
      </c>
      <c r="F2920" s="64">
        <v>2</v>
      </c>
      <c r="G2920" s="72" t="s">
        <v>734</v>
      </c>
      <c r="H2920" s="63" t="s">
        <v>5313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2"/>
        <v>24</v>
      </c>
      <c r="P2920" s="67">
        <v>0.1</v>
      </c>
      <c r="Q2920" s="68">
        <v>24</v>
      </c>
      <c r="R2920" s="68"/>
      <c r="S2920" s="68">
        <f t="shared" ref="S2920:S2983" si="113">P2920*Q2920</f>
        <v>2.4000000000000004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323</v>
      </c>
      <c r="F2921" s="64">
        <v>1</v>
      </c>
      <c r="G2921" s="72" t="s">
        <v>2708</v>
      </c>
      <c r="H2921" s="63" t="s">
        <v>5314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2"/>
        <v>24</v>
      </c>
      <c r="P2921" s="67">
        <v>8.3000000000000004E-2</v>
      </c>
      <c r="Q2921" s="68">
        <v>24</v>
      </c>
      <c r="R2921" s="68"/>
      <c r="S2921" s="68">
        <f t="shared" si="113"/>
        <v>1.992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867</v>
      </c>
      <c r="F2922" s="64">
        <v>1</v>
      </c>
      <c r="G2922" s="72" t="s">
        <v>3278</v>
      </c>
      <c r="H2922" s="63" t="s">
        <v>5315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2"/>
        <v>24</v>
      </c>
      <c r="P2922" s="67">
        <v>0.1</v>
      </c>
      <c r="Q2922" s="68">
        <v>20</v>
      </c>
      <c r="R2922" s="68"/>
      <c r="S2922" s="68">
        <f t="shared" si="113"/>
        <v>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553</v>
      </c>
      <c r="F2923" s="64">
        <v>1</v>
      </c>
      <c r="G2923" s="72" t="s">
        <v>250</v>
      </c>
      <c r="H2923" s="63" t="s">
        <v>5316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2"/>
        <v>24</v>
      </c>
      <c r="P2923" s="67">
        <v>0.1</v>
      </c>
      <c r="Q2923" s="68">
        <v>22</v>
      </c>
      <c r="R2923" s="68"/>
      <c r="S2923" s="68">
        <f t="shared" si="113"/>
        <v>2.2000000000000002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815</v>
      </c>
      <c r="F2924" s="64">
        <v>1</v>
      </c>
      <c r="G2924" s="72">
        <v>317339001</v>
      </c>
      <c r="H2924" s="63" t="s">
        <v>5317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2"/>
        <v>24</v>
      </c>
      <c r="P2924" s="67">
        <v>0.1</v>
      </c>
      <c r="Q2924" s="68">
        <v>5</v>
      </c>
      <c r="R2924" s="68"/>
      <c r="S2924" s="68">
        <f t="shared" si="113"/>
        <v>0.5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445</v>
      </c>
      <c r="C2925" s="64" t="s">
        <v>18</v>
      </c>
      <c r="D2925" s="64" t="s">
        <v>37</v>
      </c>
      <c r="E2925" s="64" t="s">
        <v>751</v>
      </c>
      <c r="F2925" s="64">
        <v>1</v>
      </c>
      <c r="G2925" s="72">
        <v>62032003</v>
      </c>
      <c r="H2925" s="63" t="s">
        <v>5187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2"/>
        <v>24</v>
      </c>
      <c r="P2925" s="67">
        <v>0.67</v>
      </c>
      <c r="Q2925" s="68">
        <v>10</v>
      </c>
      <c r="R2925" s="68"/>
      <c r="S2925" s="68">
        <f t="shared" si="113"/>
        <v>6.7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34</v>
      </c>
      <c r="C2926" s="64" t="s">
        <v>18</v>
      </c>
      <c r="D2926" s="64" t="s">
        <v>19</v>
      </c>
      <c r="E2926" s="64" t="s">
        <v>1540</v>
      </c>
      <c r="F2926" s="64">
        <v>1</v>
      </c>
      <c r="G2926" s="72">
        <v>130606093</v>
      </c>
      <c r="H2926" s="63" t="s">
        <v>5305</v>
      </c>
      <c r="I2926" s="64" t="s">
        <v>493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12"/>
        <v>24</v>
      </c>
      <c r="P2926" s="67">
        <v>0.8</v>
      </c>
      <c r="Q2926" s="68">
        <v>7</v>
      </c>
      <c r="R2926" s="68"/>
      <c r="S2926" s="68">
        <f t="shared" si="113"/>
        <v>5.6000000000000005</v>
      </c>
      <c r="T2926" s="69" t="s">
        <v>547</v>
      </c>
      <c r="U2926" s="63" t="s">
        <v>52</v>
      </c>
      <c r="V2926" s="63"/>
      <c r="W2926" s="63"/>
      <c r="X2926" s="63"/>
      <c r="Y2926" s="63"/>
      <c r="Z2926" s="63"/>
      <c r="AA2926" s="63"/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3032</v>
      </c>
      <c r="F2927" s="64">
        <v>1</v>
      </c>
      <c r="G2927" s="72" t="s">
        <v>3188</v>
      </c>
      <c r="H2927" s="63" t="s">
        <v>5207</v>
      </c>
      <c r="I2927" s="64" t="s">
        <v>482</v>
      </c>
      <c r="J2927" s="63" t="s">
        <v>5284</v>
      </c>
      <c r="K2927" s="64" t="s">
        <v>2580</v>
      </c>
      <c r="L2927" s="64" t="s">
        <v>268</v>
      </c>
      <c r="M2927" s="100">
        <v>0.3125</v>
      </c>
      <c r="N2927" s="100">
        <v>0.41666666666666669</v>
      </c>
      <c r="O2927" s="66">
        <f t="shared" si="112"/>
        <v>0.10416666666666669</v>
      </c>
      <c r="P2927" s="67">
        <v>2.5</v>
      </c>
      <c r="Q2927" s="68">
        <v>8</v>
      </c>
      <c r="R2927" s="68"/>
      <c r="S2927" s="68">
        <f t="shared" si="113"/>
        <v>20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2026060001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3032</v>
      </c>
      <c r="F2928" s="64">
        <v>1</v>
      </c>
      <c r="G2928" s="72" t="s">
        <v>3188</v>
      </c>
      <c r="H2928" s="63" t="s">
        <v>5207</v>
      </c>
      <c r="I2928" s="64" t="s">
        <v>482</v>
      </c>
      <c r="J2928" s="63" t="s">
        <v>5284</v>
      </c>
      <c r="K2928" s="64" t="s">
        <v>2580</v>
      </c>
      <c r="L2928" s="64" t="s">
        <v>268</v>
      </c>
      <c r="M2928" s="100">
        <v>0.45833333333333331</v>
      </c>
      <c r="N2928" s="100">
        <v>0.61805555555555558</v>
      </c>
      <c r="O2928" s="66">
        <f t="shared" si="112"/>
        <v>0.15972222222222227</v>
      </c>
      <c r="P2928" s="67">
        <v>3.83</v>
      </c>
      <c r="Q2928" s="68">
        <v>8</v>
      </c>
      <c r="R2928" s="68"/>
      <c r="S2928" s="68">
        <f t="shared" si="113"/>
        <v>30.64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2026060002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3032</v>
      </c>
      <c r="F2929" s="64">
        <v>2</v>
      </c>
      <c r="G2929" s="72" t="s">
        <v>3188</v>
      </c>
      <c r="H2929" s="63" t="s">
        <v>5207</v>
      </c>
      <c r="I2929" s="64" t="s">
        <v>482</v>
      </c>
      <c r="J2929" s="63" t="s">
        <v>5284</v>
      </c>
      <c r="K2929" s="64" t="s">
        <v>2580</v>
      </c>
      <c r="L2929" s="64" t="s">
        <v>268</v>
      </c>
      <c r="M2929" s="100">
        <v>4.1666666666666664E-2</v>
      </c>
      <c r="N2929" s="100">
        <v>6.25E-2</v>
      </c>
      <c r="O2929" s="66">
        <f t="shared" si="112"/>
        <v>2.0833333333333336E-2</v>
      </c>
      <c r="P2929" s="67">
        <v>0.5</v>
      </c>
      <c r="Q2929" s="68">
        <v>8</v>
      </c>
      <c r="R2929" s="68"/>
      <c r="S2929" s="68">
        <f t="shared" si="113"/>
        <v>4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2026060003</v>
      </c>
    </row>
    <row r="2930" spans="1:27" s="71" customFormat="1" ht="23.5" customHeight="1" x14ac:dyDescent="0.35">
      <c r="A2930" s="62">
        <v>46172</v>
      </c>
      <c r="B2930" s="63" t="s">
        <v>445</v>
      </c>
      <c r="C2930" s="64" t="s">
        <v>17</v>
      </c>
      <c r="D2930" s="64" t="s">
        <v>37</v>
      </c>
      <c r="E2930" s="64" t="s">
        <v>3032</v>
      </c>
      <c r="F2930" s="64">
        <v>2</v>
      </c>
      <c r="G2930" s="72" t="s">
        <v>3188</v>
      </c>
      <c r="H2930" s="63" t="s">
        <v>5207</v>
      </c>
      <c r="I2930" s="64" t="s">
        <v>482</v>
      </c>
      <c r="J2930" s="63" t="s">
        <v>5284</v>
      </c>
      <c r="K2930" s="64" t="s">
        <v>2580</v>
      </c>
      <c r="L2930" s="64" t="s">
        <v>268</v>
      </c>
      <c r="M2930" s="100">
        <v>0.10416666666666667</v>
      </c>
      <c r="N2930" s="100">
        <v>0.19444444444444445</v>
      </c>
      <c r="O2930" s="66">
        <f t="shared" si="112"/>
        <v>9.0277777777777776E-2</v>
      </c>
      <c r="P2930" s="67">
        <v>2.17</v>
      </c>
      <c r="Q2930" s="68">
        <v>8</v>
      </c>
      <c r="R2930" s="68"/>
      <c r="S2930" s="68">
        <f t="shared" si="113"/>
        <v>17.36</v>
      </c>
      <c r="T2930" s="69" t="s">
        <v>65</v>
      </c>
      <c r="U2930" s="63" t="s">
        <v>79</v>
      </c>
      <c r="V2930" s="63"/>
      <c r="W2930" s="63">
        <v>524577001</v>
      </c>
      <c r="X2930" s="63" t="s">
        <v>548</v>
      </c>
      <c r="Y2930" s="63"/>
      <c r="Z2930" s="63"/>
      <c r="AA2930" s="63">
        <v>2026060004</v>
      </c>
    </row>
    <row r="2931" spans="1:27" s="71" customFormat="1" ht="23.5" customHeight="1" x14ac:dyDescent="0.35">
      <c r="A2931" s="62">
        <v>46172</v>
      </c>
      <c r="B2931" s="63" t="s">
        <v>34</v>
      </c>
      <c r="C2931" s="64" t="s">
        <v>18</v>
      </c>
      <c r="D2931" s="64" t="s">
        <v>19</v>
      </c>
      <c r="E2931" s="64" t="s">
        <v>1543</v>
      </c>
      <c r="F2931" s="64">
        <v>1</v>
      </c>
      <c r="G2931" s="72">
        <v>130868002</v>
      </c>
      <c r="H2931" s="63" t="s">
        <v>5318</v>
      </c>
      <c r="I2931" s="64" t="s">
        <v>490</v>
      </c>
      <c r="J2931" s="63" t="s">
        <v>5288</v>
      </c>
      <c r="K2931" s="64" t="s">
        <v>281</v>
      </c>
      <c r="L2931" s="64" t="s">
        <v>268</v>
      </c>
      <c r="M2931" s="100">
        <v>0.41319444444444442</v>
      </c>
      <c r="N2931" s="100">
        <v>0.43055555555555558</v>
      </c>
      <c r="O2931" s="66">
        <f t="shared" si="112"/>
        <v>1.736111111111116E-2</v>
      </c>
      <c r="P2931" s="67">
        <v>0.41</v>
      </c>
      <c r="Q2931" s="68">
        <v>8</v>
      </c>
      <c r="R2931" s="68"/>
      <c r="S2931" s="68">
        <f t="shared" si="113"/>
        <v>3.28</v>
      </c>
      <c r="T2931" s="69" t="s">
        <v>52</v>
      </c>
      <c r="U2931" s="63" t="s">
        <v>52</v>
      </c>
      <c r="V2931" s="63"/>
      <c r="W2931" s="63"/>
      <c r="X2931" s="63"/>
      <c r="Y2931" s="63"/>
      <c r="Z2931" s="63"/>
      <c r="AA2931" s="63">
        <v>2026060005</v>
      </c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731</v>
      </c>
      <c r="H2932" s="63" t="s">
        <v>5328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2"/>
        <v>24</v>
      </c>
      <c r="P2932" s="67">
        <v>0.17</v>
      </c>
      <c r="Q2932" s="68">
        <v>11</v>
      </c>
      <c r="R2932" s="68"/>
      <c r="S2932" s="68">
        <f t="shared" si="113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1066</v>
      </c>
      <c r="F2933" s="64">
        <v>1</v>
      </c>
      <c r="G2933" s="72" t="s">
        <v>3610</v>
      </c>
      <c r="H2933" s="63" t="s">
        <v>5329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2"/>
        <v>24</v>
      </c>
      <c r="P2933" s="67">
        <v>0.17</v>
      </c>
      <c r="Q2933" s="68">
        <v>11</v>
      </c>
      <c r="R2933" s="68"/>
      <c r="S2933" s="68">
        <f t="shared" si="113"/>
        <v>1.87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5330</v>
      </c>
      <c r="H2934" s="63" t="s">
        <v>5331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2"/>
        <v>24</v>
      </c>
      <c r="P2934" s="67">
        <v>0.5</v>
      </c>
      <c r="Q2934" s="68">
        <v>12</v>
      </c>
      <c r="R2934" s="68"/>
      <c r="S2934" s="68">
        <f t="shared" si="113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34</v>
      </c>
      <c r="C2935" s="64" t="s">
        <v>17</v>
      </c>
      <c r="D2935" s="64" t="s">
        <v>19</v>
      </c>
      <c r="E2935" s="64" t="s">
        <v>371</v>
      </c>
      <c r="F2935" s="64">
        <v>2</v>
      </c>
      <c r="G2935" s="72" t="s">
        <v>1826</v>
      </c>
      <c r="H2935" s="63" t="s">
        <v>5332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2"/>
        <v>24</v>
      </c>
      <c r="P2935" s="67">
        <v>0.5</v>
      </c>
      <c r="Q2935" s="68">
        <v>12</v>
      </c>
      <c r="R2935" s="68"/>
      <c r="S2935" s="68">
        <f t="shared" si="113"/>
        <v>6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365</v>
      </c>
      <c r="F2936" s="64">
        <v>1</v>
      </c>
      <c r="G2936" s="72" t="s">
        <v>3948</v>
      </c>
      <c r="H2936" s="63" t="s">
        <v>5333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2"/>
        <v>24</v>
      </c>
      <c r="P2936" s="67">
        <v>0.1</v>
      </c>
      <c r="Q2936" s="68">
        <v>27</v>
      </c>
      <c r="R2936" s="68"/>
      <c r="S2936" s="68">
        <f t="shared" si="113"/>
        <v>2.7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3031</v>
      </c>
      <c r="F2937" s="64">
        <v>2</v>
      </c>
      <c r="G2937" s="72" t="s">
        <v>4208</v>
      </c>
      <c r="H2937" s="63" t="s">
        <v>5334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2"/>
        <v>24</v>
      </c>
      <c r="P2937" s="67">
        <v>0.2</v>
      </c>
      <c r="Q2937" s="68">
        <v>9</v>
      </c>
      <c r="R2937" s="68"/>
      <c r="S2937" s="68">
        <f t="shared" si="113"/>
        <v>1.8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3031</v>
      </c>
      <c r="F2938" s="64">
        <v>2</v>
      </c>
      <c r="G2938" s="72" t="s">
        <v>5335</v>
      </c>
      <c r="H2938" s="63" t="s">
        <v>5336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2"/>
        <v>24</v>
      </c>
      <c r="P2938" s="67">
        <v>0.33</v>
      </c>
      <c r="Q2938" s="68">
        <v>8</v>
      </c>
      <c r="R2938" s="68"/>
      <c r="S2938" s="68">
        <f t="shared" si="113"/>
        <v>2.64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3032</v>
      </c>
      <c r="F2939" s="64">
        <v>1</v>
      </c>
      <c r="G2939" s="72" t="s">
        <v>3092</v>
      </c>
      <c r="H2939" s="63" t="s">
        <v>5337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2"/>
        <v>24</v>
      </c>
      <c r="P2939" s="67">
        <v>0.22</v>
      </c>
      <c r="Q2939" s="68">
        <v>8</v>
      </c>
      <c r="R2939" s="68"/>
      <c r="S2939" s="68">
        <f t="shared" si="113"/>
        <v>1.76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17</v>
      </c>
      <c r="D2940" s="64" t="s">
        <v>37</v>
      </c>
      <c r="E2940" s="64" t="s">
        <v>3031</v>
      </c>
      <c r="F2940" s="64">
        <v>2</v>
      </c>
      <c r="G2940" s="72" t="s">
        <v>3397</v>
      </c>
      <c r="H2940" s="63" t="s">
        <v>5338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2"/>
        <v>24</v>
      </c>
      <c r="P2940" s="67">
        <v>0.5</v>
      </c>
      <c r="Q2940" s="68">
        <v>8</v>
      </c>
      <c r="R2940" s="68"/>
      <c r="S2940" s="68">
        <f t="shared" si="113"/>
        <v>4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1689</v>
      </c>
      <c r="F2941" s="64">
        <v>2</v>
      </c>
      <c r="G2941" s="72" t="s">
        <v>5339</v>
      </c>
      <c r="H2941" s="63" t="s">
        <v>5340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2"/>
        <v>24</v>
      </c>
      <c r="P2941" s="67">
        <v>0.1</v>
      </c>
      <c r="Q2941" s="68">
        <v>7</v>
      </c>
      <c r="R2941" s="68"/>
      <c r="S2941" s="68">
        <f t="shared" si="113"/>
        <v>0.70000000000000007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386</v>
      </c>
      <c r="F2942" s="64">
        <v>1</v>
      </c>
      <c r="G2942" s="72" t="s">
        <v>2575</v>
      </c>
      <c r="H2942" s="63" t="s">
        <v>5341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2"/>
        <v>24</v>
      </c>
      <c r="P2942" s="67">
        <v>0.83</v>
      </c>
      <c r="Q2942" s="68">
        <v>30</v>
      </c>
      <c r="R2942" s="68"/>
      <c r="S2942" s="68">
        <f t="shared" si="113"/>
        <v>24.9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1536</v>
      </c>
      <c r="F2943" s="64">
        <v>1</v>
      </c>
      <c r="G2943" s="72" t="s">
        <v>5342</v>
      </c>
      <c r="H2943" s="63" t="s">
        <v>5343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2"/>
        <v>24</v>
      </c>
      <c r="P2943" s="67">
        <v>0.1</v>
      </c>
      <c r="Q2943" s="68">
        <v>15</v>
      </c>
      <c r="R2943" s="68"/>
      <c r="S2943" s="68">
        <f t="shared" si="113"/>
        <v>1.5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1424</v>
      </c>
      <c r="F2944" s="64">
        <v>2</v>
      </c>
      <c r="G2944" s="72" t="s">
        <v>390</v>
      </c>
      <c r="H2944" s="63" t="s">
        <v>5344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2"/>
        <v>24</v>
      </c>
      <c r="P2944" s="67">
        <v>0.1</v>
      </c>
      <c r="Q2944" s="68">
        <v>19</v>
      </c>
      <c r="R2944" s="68"/>
      <c r="S2944" s="68">
        <f t="shared" si="113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389</v>
      </c>
      <c r="F2945" s="64">
        <v>2</v>
      </c>
      <c r="G2945" s="72">
        <v>159316008</v>
      </c>
      <c r="H2945" s="63" t="s">
        <v>5345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2"/>
        <v>24</v>
      </c>
      <c r="P2945" s="67">
        <v>0.1</v>
      </c>
      <c r="Q2945" s="68">
        <v>19</v>
      </c>
      <c r="R2945" s="68"/>
      <c r="S2945" s="68">
        <f t="shared" si="113"/>
        <v>1.9000000000000001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230527007</v>
      </c>
      <c r="H2946" s="63" t="s">
        <v>5346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2"/>
        <v>24</v>
      </c>
      <c r="P2946" s="67">
        <v>0.1</v>
      </c>
      <c r="Q2946" s="68">
        <v>7</v>
      </c>
      <c r="R2946" s="68"/>
      <c r="S2946" s="68">
        <f t="shared" si="113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335</v>
      </c>
      <c r="F2947" s="64">
        <v>1</v>
      </c>
      <c r="G2947" s="72">
        <v>230840007</v>
      </c>
      <c r="H2947" s="63" t="s">
        <v>5347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2"/>
        <v>24</v>
      </c>
      <c r="P2947" s="67">
        <v>0.1</v>
      </c>
      <c r="Q2947" s="68">
        <v>7</v>
      </c>
      <c r="R2947" s="68"/>
      <c r="S2947" s="68">
        <f t="shared" si="113"/>
        <v>0.70000000000000007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291102002</v>
      </c>
      <c r="H2948" s="63" t="s">
        <v>5348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2"/>
        <v>24</v>
      </c>
      <c r="P2948" s="67">
        <v>0.1</v>
      </c>
      <c r="Q2948" s="68">
        <v>2</v>
      </c>
      <c r="R2948" s="68"/>
      <c r="S2948" s="68">
        <f t="shared" si="113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339</v>
      </c>
      <c r="F2949" s="64">
        <v>1</v>
      </c>
      <c r="G2949" s="72">
        <v>292086004</v>
      </c>
      <c r="H2949" s="63" t="s">
        <v>5349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2"/>
        <v>24</v>
      </c>
      <c r="P2949" s="67">
        <v>0.1</v>
      </c>
      <c r="Q2949" s="68">
        <v>2</v>
      </c>
      <c r="R2949" s="68"/>
      <c r="S2949" s="68">
        <f t="shared" si="113"/>
        <v>0.2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680</v>
      </c>
      <c r="F2950" s="64">
        <v>2</v>
      </c>
      <c r="G2950" s="72">
        <v>316292007</v>
      </c>
      <c r="H2950" s="63" t="s">
        <v>5350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2"/>
        <v>24</v>
      </c>
      <c r="P2950" s="67">
        <v>0.1</v>
      </c>
      <c r="Q2950" s="68">
        <v>11</v>
      </c>
      <c r="R2950" s="68"/>
      <c r="S2950" s="68">
        <f t="shared" si="113"/>
        <v>1.1000000000000001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445</v>
      </c>
      <c r="C2951" s="64" t="s">
        <v>18</v>
      </c>
      <c r="D2951" s="64" t="s">
        <v>37</v>
      </c>
      <c r="E2951" s="64" t="s">
        <v>1650</v>
      </c>
      <c r="F2951" s="64">
        <v>2</v>
      </c>
      <c r="G2951" s="72">
        <v>318972002</v>
      </c>
      <c r="H2951" s="63" t="s">
        <v>5351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2"/>
        <v>24</v>
      </c>
      <c r="P2951" s="67">
        <v>0.1</v>
      </c>
      <c r="Q2951" s="68">
        <v>12</v>
      </c>
      <c r="R2951" s="68"/>
      <c r="S2951" s="68">
        <f t="shared" si="113"/>
        <v>1.2000000000000002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354</v>
      </c>
      <c r="F2952" s="64">
        <v>1</v>
      </c>
      <c r="G2952" s="72">
        <v>130597250</v>
      </c>
      <c r="H2952" s="63" t="s">
        <v>5352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2"/>
        <v>24</v>
      </c>
      <c r="P2952" s="67">
        <v>0.5</v>
      </c>
      <c r="Q2952" s="68">
        <v>9</v>
      </c>
      <c r="R2952" s="68"/>
      <c r="S2952" s="68">
        <f t="shared" si="113"/>
        <v>4.5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130597380</v>
      </c>
      <c r="H2953" s="63" t="s">
        <v>5353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2"/>
        <v>24</v>
      </c>
      <c r="P2953" s="67">
        <v>0.57999999999999996</v>
      </c>
      <c r="Q2953" s="68">
        <v>8</v>
      </c>
      <c r="R2953" s="68"/>
      <c r="S2953" s="68">
        <f t="shared" si="113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34</v>
      </c>
      <c r="C2954" s="64" t="s">
        <v>18</v>
      </c>
      <c r="D2954" s="64" t="s">
        <v>19</v>
      </c>
      <c r="E2954" s="64" t="s">
        <v>834</v>
      </c>
      <c r="F2954" s="64">
        <v>1</v>
      </c>
      <c r="G2954" s="72">
        <v>130597401</v>
      </c>
      <c r="H2954" s="63" t="s">
        <v>5354</v>
      </c>
      <c r="I2954" s="64" t="s">
        <v>493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2"/>
        <v>24</v>
      </c>
      <c r="P2954" s="67">
        <v>0.57999999999999996</v>
      </c>
      <c r="Q2954" s="68">
        <v>8</v>
      </c>
      <c r="R2954" s="68"/>
      <c r="S2954" s="68">
        <f t="shared" si="113"/>
        <v>4.6399999999999997</v>
      </c>
      <c r="T2954" s="69" t="s">
        <v>547</v>
      </c>
      <c r="U2954" s="63" t="s">
        <v>52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17</v>
      </c>
      <c r="D2955" s="64" t="s">
        <v>37</v>
      </c>
      <c r="E2955" s="64" t="s">
        <v>365</v>
      </c>
      <c r="F2955" s="64">
        <v>1</v>
      </c>
      <c r="G2955" s="72" t="s">
        <v>642</v>
      </c>
      <c r="H2955" s="63" t="s">
        <v>5306</v>
      </c>
      <c r="I2955" s="64" t="s">
        <v>485</v>
      </c>
      <c r="J2955" s="63" t="s">
        <v>5355</v>
      </c>
      <c r="K2955" s="64" t="s">
        <v>702</v>
      </c>
      <c r="L2955" s="64" t="s">
        <v>268</v>
      </c>
      <c r="M2955" s="100">
        <v>0.3125</v>
      </c>
      <c r="N2955" s="100">
        <v>0.47916666666666669</v>
      </c>
      <c r="O2955" s="66">
        <f t="shared" si="112"/>
        <v>0.16666666666666669</v>
      </c>
      <c r="P2955" s="67">
        <v>4</v>
      </c>
      <c r="Q2955" s="68">
        <v>24</v>
      </c>
      <c r="R2955" s="68"/>
      <c r="S2955" s="68">
        <f t="shared" si="113"/>
        <v>96</v>
      </c>
      <c r="T2955" s="69" t="s">
        <v>126</v>
      </c>
      <c r="U2955" s="63" t="s">
        <v>126</v>
      </c>
      <c r="V2955" s="63"/>
      <c r="W2955" s="63"/>
      <c r="X2955" s="63"/>
      <c r="Y2955" s="63"/>
      <c r="Z2955" s="63"/>
      <c r="AA2955" s="63"/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2064</v>
      </c>
      <c r="F2956" s="64">
        <v>2</v>
      </c>
      <c r="G2956" s="72" t="s">
        <v>830</v>
      </c>
      <c r="H2956" s="63" t="s">
        <v>5356</v>
      </c>
      <c r="I2956" s="64" t="s">
        <v>490</v>
      </c>
      <c r="J2956" s="63" t="s">
        <v>1710</v>
      </c>
      <c r="K2956" s="64" t="s">
        <v>281</v>
      </c>
      <c r="L2956" s="64" t="s">
        <v>268</v>
      </c>
      <c r="M2956" s="100">
        <v>0.1736111111111111</v>
      </c>
      <c r="N2956" s="100">
        <v>0.21527777777777779</v>
      </c>
      <c r="O2956" s="66">
        <f t="shared" si="112"/>
        <v>4.1666666666666685E-2</v>
      </c>
      <c r="P2956" s="67">
        <v>1</v>
      </c>
      <c r="Q2956" s="68">
        <v>32</v>
      </c>
      <c r="R2956" s="68"/>
      <c r="S2956" s="68">
        <f t="shared" si="113"/>
        <v>32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2026060007</v>
      </c>
    </row>
    <row r="2957" spans="1:27" s="71" customFormat="1" ht="23.5" customHeight="1" x14ac:dyDescent="0.35">
      <c r="A2957" s="62">
        <v>46174</v>
      </c>
      <c r="B2957" s="63" t="s">
        <v>445</v>
      </c>
      <c r="C2957" s="64" t="s">
        <v>18</v>
      </c>
      <c r="D2957" s="64" t="s">
        <v>37</v>
      </c>
      <c r="E2957" s="64" t="s">
        <v>2064</v>
      </c>
      <c r="F2957" s="64">
        <v>2</v>
      </c>
      <c r="G2957" s="72" t="s">
        <v>830</v>
      </c>
      <c r="H2957" s="63" t="s">
        <v>5356</v>
      </c>
      <c r="I2957" s="64" t="s">
        <v>490</v>
      </c>
      <c r="J2957" s="63" t="s">
        <v>2136</v>
      </c>
      <c r="K2957" s="64" t="s">
        <v>281</v>
      </c>
      <c r="L2957" s="64" t="s">
        <v>268</v>
      </c>
      <c r="M2957" s="100">
        <v>0.15625</v>
      </c>
      <c r="N2957" s="100">
        <v>0.15972222222222221</v>
      </c>
      <c r="O2957" s="66">
        <f t="shared" si="112"/>
        <v>3.4722222222222099E-3</v>
      </c>
      <c r="P2957" s="67">
        <v>8.3000000000000004E-2</v>
      </c>
      <c r="Q2957" s="68">
        <v>32</v>
      </c>
      <c r="R2957" s="68"/>
      <c r="S2957" s="68">
        <f t="shared" si="113"/>
        <v>2.6560000000000001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2026060008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5327</v>
      </c>
      <c r="F2958" s="64">
        <v>2</v>
      </c>
      <c r="G2958" s="72">
        <v>130690040</v>
      </c>
      <c r="H2958" s="63" t="s">
        <v>5357</v>
      </c>
      <c r="I2958" s="64" t="s">
        <v>490</v>
      </c>
      <c r="J2958" s="63" t="s">
        <v>4742</v>
      </c>
      <c r="K2958" s="64" t="s">
        <v>281</v>
      </c>
      <c r="L2958" s="64" t="s">
        <v>268</v>
      </c>
      <c r="M2958" s="100">
        <v>0.88888888888888884</v>
      </c>
      <c r="N2958" s="100">
        <v>0.90625</v>
      </c>
      <c r="O2958" s="66">
        <f t="shared" si="112"/>
        <v>1.736111111111116E-2</v>
      </c>
      <c r="P2958" s="67">
        <v>0.42</v>
      </c>
      <c r="Q2958" s="68">
        <v>8</v>
      </c>
      <c r="R2958" s="68"/>
      <c r="S2958" s="68">
        <f t="shared" si="113"/>
        <v>3.36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2026060009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1545</v>
      </c>
      <c r="F2959" s="64">
        <v>1</v>
      </c>
      <c r="G2959" s="72">
        <v>130597291</v>
      </c>
      <c r="H2959" s="63" t="s">
        <v>5358</v>
      </c>
      <c r="I2959" s="64" t="s">
        <v>490</v>
      </c>
      <c r="J2959" s="63" t="s">
        <v>2054</v>
      </c>
      <c r="K2959" s="64" t="s">
        <v>281</v>
      </c>
      <c r="L2959" s="64" t="s">
        <v>268</v>
      </c>
      <c r="M2959" s="100">
        <v>0.3263888888888889</v>
      </c>
      <c r="N2959" s="100">
        <v>0.34375</v>
      </c>
      <c r="O2959" s="66">
        <f t="shared" si="112"/>
        <v>1.7361111111111105E-2</v>
      </c>
      <c r="P2959" s="67">
        <v>0.42</v>
      </c>
      <c r="Q2959" s="68">
        <v>9</v>
      </c>
      <c r="R2959" s="68"/>
      <c r="S2959" s="68">
        <f t="shared" si="113"/>
        <v>3.78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2026060010</v>
      </c>
    </row>
    <row r="2960" spans="1:27" s="71" customFormat="1" ht="23.5" customHeight="1" x14ac:dyDescent="0.35">
      <c r="A2960" s="62">
        <v>46174</v>
      </c>
      <c r="B2960" s="63" t="s">
        <v>34</v>
      </c>
      <c r="C2960" s="64" t="s">
        <v>18</v>
      </c>
      <c r="D2960" s="64" t="s">
        <v>19</v>
      </c>
      <c r="E2960" s="64" t="s">
        <v>789</v>
      </c>
      <c r="F2960" s="64">
        <v>1</v>
      </c>
      <c r="G2960" s="72">
        <v>130597315</v>
      </c>
      <c r="H2960" s="63" t="s">
        <v>5359</v>
      </c>
      <c r="I2960" s="64" t="s">
        <v>490</v>
      </c>
      <c r="J2960" s="63" t="s">
        <v>4131</v>
      </c>
      <c r="K2960" s="64" t="s">
        <v>281</v>
      </c>
      <c r="L2960" s="64" t="s">
        <v>268</v>
      </c>
      <c r="M2960" s="100">
        <v>0.59375</v>
      </c>
      <c r="N2960" s="100">
        <v>0.62152777777777779</v>
      </c>
      <c r="O2960" s="66">
        <f t="shared" si="112"/>
        <v>2.777777777777779E-2</v>
      </c>
      <c r="P2960" s="67">
        <v>0.8</v>
      </c>
      <c r="Q2960" s="68">
        <v>9</v>
      </c>
      <c r="R2960" s="68"/>
      <c r="S2960" s="68">
        <f t="shared" si="113"/>
        <v>7.2</v>
      </c>
      <c r="T2960" s="69" t="s">
        <v>52</v>
      </c>
      <c r="U2960" s="63" t="s">
        <v>52</v>
      </c>
      <c r="V2960" s="63"/>
      <c r="W2960" s="63"/>
      <c r="X2960" s="63"/>
      <c r="Y2960" s="63"/>
      <c r="Z2960" s="63"/>
      <c r="AA2960" s="63">
        <v>2026060011</v>
      </c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130597184</v>
      </c>
      <c r="H2961" s="63" t="s">
        <v>5380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2"/>
        <v>24</v>
      </c>
      <c r="P2961" s="67">
        <v>0.25</v>
      </c>
      <c r="Q2961" s="68">
        <v>13</v>
      </c>
      <c r="R2961" s="68"/>
      <c r="S2961" s="68">
        <f t="shared" si="113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614</v>
      </c>
      <c r="F2962" s="64">
        <v>2</v>
      </c>
      <c r="G2962" s="72">
        <v>130597185</v>
      </c>
      <c r="H2962" s="63" t="s">
        <v>5381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2"/>
        <v>24</v>
      </c>
      <c r="P2962" s="67">
        <v>0.25</v>
      </c>
      <c r="Q2962" s="68">
        <v>13</v>
      </c>
      <c r="R2962" s="68"/>
      <c r="S2962" s="68">
        <f t="shared" si="113"/>
        <v>3.25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34</v>
      </c>
      <c r="C2963" s="64" t="s">
        <v>17</v>
      </c>
      <c r="D2963" s="64" t="s">
        <v>19</v>
      </c>
      <c r="E2963" s="64" t="s">
        <v>1066</v>
      </c>
      <c r="F2963" s="64">
        <v>1</v>
      </c>
      <c r="G2963" s="72" t="s">
        <v>4149</v>
      </c>
      <c r="H2963" s="63" t="s">
        <v>5382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2"/>
        <v>24</v>
      </c>
      <c r="P2963" s="67">
        <v>0.5</v>
      </c>
      <c r="Q2963" s="68">
        <v>12</v>
      </c>
      <c r="R2963" s="68"/>
      <c r="S2963" s="68">
        <f t="shared" si="113"/>
        <v>6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289</v>
      </c>
      <c r="F2964" s="64">
        <v>2</v>
      </c>
      <c r="G2964" s="72" t="s">
        <v>1331</v>
      </c>
      <c r="H2964" s="63" t="s">
        <v>5383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2"/>
        <v>24</v>
      </c>
      <c r="P2964" s="67">
        <v>0.1</v>
      </c>
      <c r="Q2964" s="68">
        <v>27</v>
      </c>
      <c r="R2964" s="68"/>
      <c r="S2964" s="68">
        <f t="shared" si="113"/>
        <v>2.7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365</v>
      </c>
      <c r="F2965" s="64">
        <v>1</v>
      </c>
      <c r="G2965" s="72" t="s">
        <v>1173</v>
      </c>
      <c r="H2965" s="63" t="s">
        <v>5384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2"/>
        <v>24</v>
      </c>
      <c r="P2965" s="67">
        <v>0.1</v>
      </c>
      <c r="Q2965" s="68">
        <v>24</v>
      </c>
      <c r="R2965" s="68"/>
      <c r="S2965" s="68">
        <f t="shared" si="113"/>
        <v>2.4000000000000004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3031</v>
      </c>
      <c r="F2966" s="64">
        <v>1</v>
      </c>
      <c r="G2966" s="72" t="s">
        <v>5385</v>
      </c>
      <c r="H2966" s="63" t="s">
        <v>5386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2"/>
        <v>24</v>
      </c>
      <c r="P2966" s="67">
        <v>0.33</v>
      </c>
      <c r="Q2966" s="68">
        <v>8</v>
      </c>
      <c r="R2966" s="68"/>
      <c r="S2966" s="68">
        <f t="shared" si="113"/>
        <v>2.64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3032</v>
      </c>
      <c r="F2967" s="64">
        <v>2</v>
      </c>
      <c r="G2967" s="72" t="s">
        <v>3426</v>
      </c>
      <c r="H2967" s="63" t="s">
        <v>5387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2"/>
        <v>24</v>
      </c>
      <c r="P2967" s="67">
        <v>0.33</v>
      </c>
      <c r="Q2967" s="68">
        <v>15</v>
      </c>
      <c r="R2967" s="68"/>
      <c r="S2967" s="68">
        <f t="shared" si="113"/>
        <v>4.95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289</v>
      </c>
      <c r="F2968" s="64">
        <v>1</v>
      </c>
      <c r="G2968" s="72" t="s">
        <v>3713</v>
      </c>
      <c r="H2968" s="63" t="s">
        <v>5388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2"/>
        <v>24</v>
      </c>
      <c r="P2968" s="67">
        <v>0.1</v>
      </c>
      <c r="Q2968" s="68">
        <v>27</v>
      </c>
      <c r="R2968" s="68"/>
      <c r="S2968" s="68">
        <f t="shared" si="113"/>
        <v>2.7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17</v>
      </c>
      <c r="D2969" s="64" t="s">
        <v>37</v>
      </c>
      <c r="E2969" s="64" t="s">
        <v>3032</v>
      </c>
      <c r="F2969" s="64">
        <v>1</v>
      </c>
      <c r="G2969" s="72" t="s">
        <v>4972</v>
      </c>
      <c r="H2969" s="63" t="s">
        <v>5389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2"/>
        <v>24</v>
      </c>
      <c r="P2969" s="67">
        <v>0.5</v>
      </c>
      <c r="Q2969" s="68">
        <v>15</v>
      </c>
      <c r="R2969" s="68"/>
      <c r="S2969" s="68">
        <f t="shared" si="113"/>
        <v>7.5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638</v>
      </c>
      <c r="F2970" s="64">
        <v>2</v>
      </c>
      <c r="G2970" s="72" t="s">
        <v>3510</v>
      </c>
      <c r="H2970" s="63" t="s">
        <v>5390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2"/>
        <v>24</v>
      </c>
      <c r="P2970" s="67">
        <v>0.1</v>
      </c>
      <c r="Q2970" s="68">
        <v>25</v>
      </c>
      <c r="R2970" s="68"/>
      <c r="S2970" s="68">
        <f t="shared" si="113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2671</v>
      </c>
      <c r="F2971" s="64">
        <v>1</v>
      </c>
      <c r="G2971" s="72" t="s">
        <v>5391</v>
      </c>
      <c r="H2971" s="63" t="s">
        <v>5392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2"/>
        <v>24</v>
      </c>
      <c r="P2971" s="67">
        <v>0.1</v>
      </c>
      <c r="Q2971" s="68">
        <v>25</v>
      </c>
      <c r="R2971" s="68"/>
      <c r="S2971" s="68">
        <f t="shared" si="113"/>
        <v>2.5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3457</v>
      </c>
      <c r="F2972" s="64">
        <v>2</v>
      </c>
      <c r="G2972" s="72" t="s">
        <v>519</v>
      </c>
      <c r="H2972" s="63" t="s">
        <v>5393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2"/>
        <v>24</v>
      </c>
      <c r="P2972" s="67">
        <v>0.1</v>
      </c>
      <c r="Q2972" s="68">
        <v>21</v>
      </c>
      <c r="R2972" s="68"/>
      <c r="S2972" s="68">
        <f t="shared" si="113"/>
        <v>2.1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2563</v>
      </c>
      <c r="F2973" s="64">
        <v>1</v>
      </c>
      <c r="G2973" s="72" t="s">
        <v>1931</v>
      </c>
      <c r="H2973" s="63" t="s">
        <v>5394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2"/>
        <v>24</v>
      </c>
      <c r="P2973" s="67">
        <v>1.25</v>
      </c>
      <c r="Q2973" s="68">
        <v>19</v>
      </c>
      <c r="R2973" s="68"/>
      <c r="S2973" s="68">
        <f t="shared" si="113"/>
        <v>23.75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900</v>
      </c>
      <c r="F2974" s="64">
        <v>1</v>
      </c>
      <c r="G2974" s="72">
        <v>159283005</v>
      </c>
      <c r="H2974" s="63" t="s">
        <v>5395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2"/>
        <v>24</v>
      </c>
      <c r="P2974" s="67">
        <v>0.25</v>
      </c>
      <c r="Q2974" s="68">
        <v>23</v>
      </c>
      <c r="R2974" s="68"/>
      <c r="S2974" s="68">
        <f t="shared" si="113"/>
        <v>5.75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339</v>
      </c>
      <c r="F2975" s="64">
        <v>1</v>
      </c>
      <c r="G2975" s="72">
        <v>316292011</v>
      </c>
      <c r="H2975" s="63" t="s">
        <v>5396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2"/>
        <v>24</v>
      </c>
      <c r="P2975" s="67">
        <v>0.1</v>
      </c>
      <c r="Q2975" s="68">
        <v>12</v>
      </c>
      <c r="R2975" s="68"/>
      <c r="S2975" s="68">
        <f t="shared" si="113"/>
        <v>1.2000000000000002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899</v>
      </c>
      <c r="F2976" s="64">
        <v>1</v>
      </c>
      <c r="G2976" s="72">
        <v>317336002</v>
      </c>
      <c r="H2976" s="63" t="s">
        <v>5397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2"/>
        <v>24</v>
      </c>
      <c r="P2976" s="67">
        <v>0.1</v>
      </c>
      <c r="Q2976" s="68">
        <v>8</v>
      </c>
      <c r="R2976" s="68"/>
      <c r="S2976" s="68">
        <f t="shared" si="113"/>
        <v>0.8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18</v>
      </c>
      <c r="D2977" s="64" t="s">
        <v>37</v>
      </c>
      <c r="E2977" s="64" t="s">
        <v>323</v>
      </c>
      <c r="F2977" s="64">
        <v>1</v>
      </c>
      <c r="G2977" s="72" t="s">
        <v>5398</v>
      </c>
      <c r="H2977" s="63" t="s">
        <v>5399</v>
      </c>
      <c r="I2977" s="64" t="s">
        <v>493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2"/>
        <v>24</v>
      </c>
      <c r="P2977" s="67">
        <v>0.75</v>
      </c>
      <c r="Q2977" s="68">
        <v>24</v>
      </c>
      <c r="R2977" s="68"/>
      <c r="S2977" s="68">
        <f t="shared" si="113"/>
        <v>18</v>
      </c>
      <c r="T2977" s="69" t="s">
        <v>547</v>
      </c>
      <c r="U2977" s="63" t="s">
        <v>52</v>
      </c>
      <c r="V2977" s="63"/>
      <c r="W2977" s="63"/>
      <c r="X2977" s="63"/>
      <c r="Y2977" s="63"/>
      <c r="Z2977" s="63"/>
      <c r="AA2977" s="63"/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898</v>
      </c>
      <c r="F2978" s="64">
        <v>1</v>
      </c>
      <c r="G2978" s="72" t="s">
        <v>4318</v>
      </c>
      <c r="H2978" s="63" t="s">
        <v>5281</v>
      </c>
      <c r="I2978" s="64" t="s">
        <v>485</v>
      </c>
      <c r="J2978" s="63" t="s">
        <v>5400</v>
      </c>
      <c r="K2978" s="64" t="s">
        <v>702</v>
      </c>
      <c r="L2978" s="64" t="s">
        <v>268</v>
      </c>
      <c r="M2978" s="100">
        <v>0.33333333333333331</v>
      </c>
      <c r="N2978" s="100">
        <v>0.375</v>
      </c>
      <c r="O2978" s="66">
        <f t="shared" si="112"/>
        <v>4.1666666666666685E-2</v>
      </c>
      <c r="P2978" s="67">
        <v>1</v>
      </c>
      <c r="Q2978" s="68">
        <v>23</v>
      </c>
      <c r="R2978" s="68"/>
      <c r="S2978" s="68">
        <f t="shared" si="113"/>
        <v>23</v>
      </c>
      <c r="T2978" s="69" t="s">
        <v>27</v>
      </c>
      <c r="U2978" s="63" t="s">
        <v>5404</v>
      </c>
      <c r="V2978" s="63"/>
      <c r="W2978" s="63"/>
      <c r="X2978" s="63"/>
      <c r="Y2978" s="63"/>
      <c r="Z2978" s="63"/>
      <c r="AA2978" s="63">
        <v>2026060012</v>
      </c>
    </row>
    <row r="2979" spans="1:27" s="71" customFormat="1" ht="23.5" customHeight="1" x14ac:dyDescent="0.35">
      <c r="A2979" s="62">
        <v>46175</v>
      </c>
      <c r="B2979" s="63" t="s">
        <v>445</v>
      </c>
      <c r="C2979" s="64" t="s">
        <v>17</v>
      </c>
      <c r="D2979" s="64" t="s">
        <v>37</v>
      </c>
      <c r="E2979" s="64" t="s">
        <v>265</v>
      </c>
      <c r="F2979" s="64">
        <v>2</v>
      </c>
      <c r="G2979" s="72" t="s">
        <v>1013</v>
      </c>
      <c r="H2979" s="63" t="s">
        <v>5312</v>
      </c>
      <c r="I2979" s="64" t="s">
        <v>490</v>
      </c>
      <c r="J2979" s="63" t="s">
        <v>5401</v>
      </c>
      <c r="K2979" s="64" t="s">
        <v>281</v>
      </c>
      <c r="L2979" s="64" t="s">
        <v>268</v>
      </c>
      <c r="M2979" s="100">
        <v>0.20833333333333334</v>
      </c>
      <c r="N2979" s="100">
        <v>0.25</v>
      </c>
      <c r="O2979" s="66">
        <f t="shared" si="112"/>
        <v>4.1666666666666657E-2</v>
      </c>
      <c r="P2979" s="67">
        <v>1</v>
      </c>
      <c r="Q2979" s="68">
        <v>22</v>
      </c>
      <c r="R2979" s="68"/>
      <c r="S2979" s="68">
        <f t="shared" si="113"/>
        <v>22</v>
      </c>
      <c r="T2979" s="69" t="s">
        <v>27</v>
      </c>
      <c r="U2979" s="63" t="s">
        <v>52</v>
      </c>
      <c r="V2979" s="63"/>
      <c r="W2979" s="63"/>
      <c r="X2979" s="63"/>
      <c r="Y2979" s="63"/>
      <c r="Z2979" s="63"/>
      <c r="AA2979" s="63">
        <v>2026060013</v>
      </c>
    </row>
    <row r="2980" spans="1:27" s="71" customFormat="1" ht="23.5" customHeight="1" x14ac:dyDescent="0.35">
      <c r="A2980" s="62">
        <v>46175</v>
      </c>
      <c r="B2980" s="63" t="s">
        <v>34</v>
      </c>
      <c r="C2980" s="64" t="s">
        <v>18</v>
      </c>
      <c r="D2980" s="64" t="s">
        <v>19</v>
      </c>
      <c r="E2980" s="64" t="s">
        <v>4362</v>
      </c>
      <c r="F2980" s="64">
        <v>1</v>
      </c>
      <c r="G2980" s="72">
        <v>130597245</v>
      </c>
      <c r="H2980" s="63" t="s">
        <v>5402</v>
      </c>
      <c r="I2980" s="64" t="s">
        <v>490</v>
      </c>
      <c r="J2980" s="63" t="s">
        <v>5403</v>
      </c>
      <c r="K2980" s="64" t="s">
        <v>281</v>
      </c>
      <c r="L2980" s="64" t="s">
        <v>268</v>
      </c>
      <c r="M2980" s="100">
        <v>0.40277777777777779</v>
      </c>
      <c r="N2980" s="100">
        <v>0.40625</v>
      </c>
      <c r="O2980" s="66">
        <f t="shared" si="112"/>
        <v>3.4722222222222099E-3</v>
      </c>
      <c r="P2980" s="67">
        <v>8.3000000000000004E-2</v>
      </c>
      <c r="Q2980" s="68">
        <v>8</v>
      </c>
      <c r="R2980" s="68"/>
      <c r="S2980" s="68">
        <f t="shared" si="113"/>
        <v>0.66400000000000003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2026060014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2671</v>
      </c>
      <c r="F2981" s="64">
        <v>1</v>
      </c>
      <c r="G2981" s="72" t="s">
        <v>5391</v>
      </c>
      <c r="H2981" s="63" t="s">
        <v>5392</v>
      </c>
      <c r="I2981" s="64" t="s">
        <v>490</v>
      </c>
      <c r="J2981" s="63" t="s">
        <v>2140</v>
      </c>
      <c r="K2981" s="64" t="s">
        <v>281</v>
      </c>
      <c r="L2981" s="64" t="s">
        <v>268</v>
      </c>
      <c r="M2981" s="100">
        <v>0.35416666666666669</v>
      </c>
      <c r="N2981" s="100">
        <v>0.39583333333333331</v>
      </c>
      <c r="O2981" s="66">
        <f t="shared" si="112"/>
        <v>4.166666666666663E-2</v>
      </c>
      <c r="P2981" s="67">
        <v>1</v>
      </c>
      <c r="Q2981" s="68">
        <v>25</v>
      </c>
      <c r="R2981" s="68"/>
      <c r="S2981" s="68">
        <f t="shared" si="113"/>
        <v>25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2026060015</v>
      </c>
    </row>
    <row r="2982" spans="1:27" s="71" customFormat="1" ht="23.5" customHeight="1" x14ac:dyDescent="0.35">
      <c r="A2982" s="62">
        <v>46175</v>
      </c>
      <c r="B2982" s="63" t="s">
        <v>445</v>
      </c>
      <c r="C2982" s="64" t="s">
        <v>18</v>
      </c>
      <c r="D2982" s="64" t="s">
        <v>37</v>
      </c>
      <c r="E2982" s="64" t="s">
        <v>2563</v>
      </c>
      <c r="F2982" s="64">
        <v>1</v>
      </c>
      <c r="G2982" s="72" t="s">
        <v>1931</v>
      </c>
      <c r="H2982" s="63" t="s">
        <v>5394</v>
      </c>
      <c r="I2982" s="64" t="s">
        <v>490</v>
      </c>
      <c r="J2982" s="63" t="s">
        <v>2140</v>
      </c>
      <c r="K2982" s="64" t="s">
        <v>281</v>
      </c>
      <c r="L2982" s="64" t="s">
        <v>268</v>
      </c>
      <c r="M2982" s="100">
        <v>0.34375</v>
      </c>
      <c r="N2982" s="100">
        <v>0.36458333333333331</v>
      </c>
      <c r="O2982" s="66">
        <f t="shared" si="112"/>
        <v>2.0833333333333315E-2</v>
      </c>
      <c r="P2982" s="67">
        <v>0.5</v>
      </c>
      <c r="Q2982" s="68">
        <v>19</v>
      </c>
      <c r="R2982" s="68"/>
      <c r="S2982" s="68">
        <f t="shared" si="113"/>
        <v>9.5</v>
      </c>
      <c r="T2982" s="69" t="s">
        <v>52</v>
      </c>
      <c r="U2982" s="63" t="s">
        <v>52</v>
      </c>
      <c r="V2982" s="63"/>
      <c r="W2982" s="63"/>
      <c r="X2982" s="63"/>
      <c r="Y2982" s="63"/>
      <c r="Z2982" s="63"/>
      <c r="AA2982" s="63">
        <v>2026060016</v>
      </c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287</v>
      </c>
      <c r="H2983" s="63" t="s">
        <v>5417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2"/>
        <v>24</v>
      </c>
      <c r="P2983" s="67">
        <v>0.1</v>
      </c>
      <c r="Q2983" s="68">
        <v>58</v>
      </c>
      <c r="R2983" s="68"/>
      <c r="S2983" s="68">
        <f t="shared" si="113"/>
        <v>5.8000000000000007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265</v>
      </c>
      <c r="F2984" s="64">
        <v>2</v>
      </c>
      <c r="G2984" s="72" t="s">
        <v>755</v>
      </c>
      <c r="H2984" s="63" t="s">
        <v>5418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ref="O2984:O3047" si="114">IF(N2984-M2984&gt;0,N2984-M2984,N2984-M2984+24)</f>
        <v>24</v>
      </c>
      <c r="P2984" s="67">
        <v>0.67</v>
      </c>
      <c r="Q2984" s="68">
        <v>60</v>
      </c>
      <c r="R2984" s="68"/>
      <c r="S2984" s="68">
        <f t="shared" ref="S2984:S3047" si="115">P2984*Q2984</f>
        <v>40.200000000000003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445</v>
      </c>
      <c r="C2985" s="64" t="s">
        <v>17</v>
      </c>
      <c r="D2985" s="64" t="s">
        <v>37</v>
      </c>
      <c r="E2985" s="64" t="s">
        <v>269</v>
      </c>
      <c r="F2985" s="64">
        <v>1</v>
      </c>
      <c r="G2985" s="72" t="s">
        <v>462</v>
      </c>
      <c r="H2985" s="63" t="s">
        <v>5419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4"/>
        <v>24</v>
      </c>
      <c r="P2985" s="67">
        <v>0.1</v>
      </c>
      <c r="Q2985" s="68">
        <v>30</v>
      </c>
      <c r="R2985" s="68"/>
      <c r="S2985" s="68">
        <f t="shared" si="115"/>
        <v>3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34</v>
      </c>
      <c r="C2986" s="64" t="s">
        <v>17</v>
      </c>
      <c r="D2986" s="64" t="s">
        <v>19</v>
      </c>
      <c r="E2986" s="64" t="s">
        <v>993</v>
      </c>
      <c r="F2986" s="64">
        <v>1</v>
      </c>
      <c r="G2986" s="72" t="s">
        <v>761</v>
      </c>
      <c r="H2986" s="63" t="s">
        <v>5420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4"/>
        <v>24</v>
      </c>
      <c r="P2986" s="67">
        <v>0.33</v>
      </c>
      <c r="Q2986" s="68">
        <v>12</v>
      </c>
      <c r="R2986" s="68"/>
      <c r="S2986" s="68">
        <f t="shared" si="115"/>
        <v>3.96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3031</v>
      </c>
      <c r="F2987" s="64">
        <v>2</v>
      </c>
      <c r="G2987" s="72" t="s">
        <v>4208</v>
      </c>
      <c r="H2987" s="63" t="s">
        <v>5421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4"/>
        <v>24</v>
      </c>
      <c r="P2987" s="67">
        <v>0.18</v>
      </c>
      <c r="Q2987" s="68">
        <v>8</v>
      </c>
      <c r="R2987" s="68"/>
      <c r="S2987" s="68">
        <f t="shared" si="115"/>
        <v>1.44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3031</v>
      </c>
      <c r="F2988" s="64">
        <v>1</v>
      </c>
      <c r="G2988" s="72" t="s">
        <v>3053</v>
      </c>
      <c r="H2988" s="63" t="s">
        <v>5422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4"/>
        <v>24</v>
      </c>
      <c r="P2988" s="67">
        <v>0.25</v>
      </c>
      <c r="Q2988" s="68">
        <v>8</v>
      </c>
      <c r="R2988" s="68"/>
      <c r="S2988" s="68">
        <f t="shared" si="115"/>
        <v>2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17</v>
      </c>
      <c r="D2989" s="64" t="s">
        <v>37</v>
      </c>
      <c r="E2989" s="64" t="s">
        <v>3032</v>
      </c>
      <c r="F2989" s="64">
        <v>1</v>
      </c>
      <c r="G2989" s="72" t="s">
        <v>4867</v>
      </c>
      <c r="H2989" s="63" t="s">
        <v>5423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4"/>
        <v>24</v>
      </c>
      <c r="P2989" s="67">
        <v>0.1</v>
      </c>
      <c r="Q2989" s="68">
        <v>10</v>
      </c>
      <c r="R2989" s="68"/>
      <c r="S2989" s="68">
        <f t="shared" si="115"/>
        <v>1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1536</v>
      </c>
      <c r="F2990" s="64">
        <v>1</v>
      </c>
      <c r="G2990" s="72" t="s">
        <v>3886</v>
      </c>
      <c r="H2990" s="63" t="s">
        <v>5424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4"/>
        <v>24</v>
      </c>
      <c r="P2990" s="67">
        <v>0.5</v>
      </c>
      <c r="Q2990" s="68">
        <v>20</v>
      </c>
      <c r="R2990" s="68"/>
      <c r="S2990" s="68">
        <f t="shared" si="115"/>
        <v>10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2103</v>
      </c>
      <c r="F2991" s="64">
        <v>1</v>
      </c>
      <c r="G2991" s="72" t="s">
        <v>5425</v>
      </c>
      <c r="H2991" s="63" t="s">
        <v>5426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4"/>
        <v>24</v>
      </c>
      <c r="P2991" s="67">
        <v>0.1</v>
      </c>
      <c r="Q2991" s="68">
        <v>23</v>
      </c>
      <c r="R2991" s="68"/>
      <c r="S2991" s="68">
        <f t="shared" si="115"/>
        <v>2.3000000000000003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867</v>
      </c>
      <c r="F2992" s="64">
        <v>1</v>
      </c>
      <c r="G2992" s="72" t="s">
        <v>2785</v>
      </c>
      <c r="H2992" s="63" t="s">
        <v>5427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4"/>
        <v>24</v>
      </c>
      <c r="P2992" s="67">
        <v>0.1</v>
      </c>
      <c r="Q2992" s="68">
        <v>15</v>
      </c>
      <c r="R2992" s="68"/>
      <c r="S2992" s="68">
        <f t="shared" si="115"/>
        <v>1.5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900</v>
      </c>
      <c r="F2993" s="64">
        <v>1</v>
      </c>
      <c r="G2993" s="72" t="s">
        <v>4879</v>
      </c>
      <c r="H2993" s="63" t="s">
        <v>5428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4"/>
        <v>24</v>
      </c>
      <c r="P2993" s="67">
        <v>0.1</v>
      </c>
      <c r="Q2993" s="68">
        <v>25</v>
      </c>
      <c r="R2993" s="68"/>
      <c r="S2993" s="68">
        <f t="shared" si="115"/>
        <v>2.5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994</v>
      </c>
      <c r="F2994" s="64">
        <v>2</v>
      </c>
      <c r="G2994" s="72" t="s">
        <v>920</v>
      </c>
      <c r="H2994" s="63" t="s">
        <v>5429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4"/>
        <v>24</v>
      </c>
      <c r="P2994" s="67">
        <v>0.1</v>
      </c>
      <c r="Q2994" s="68">
        <v>28</v>
      </c>
      <c r="R2994" s="68"/>
      <c r="S2994" s="68">
        <f t="shared" si="115"/>
        <v>2.8000000000000003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335</v>
      </c>
      <c r="F2995" s="64">
        <v>1</v>
      </c>
      <c r="G2995" s="72">
        <v>313157004</v>
      </c>
      <c r="H2995" s="63" t="s">
        <v>5430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4"/>
        <v>24</v>
      </c>
      <c r="P2995" s="67">
        <v>0.1</v>
      </c>
      <c r="Q2995" s="68">
        <v>11</v>
      </c>
      <c r="R2995" s="68"/>
      <c r="S2995" s="68">
        <f t="shared" si="115"/>
        <v>1.1000000000000001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445</v>
      </c>
      <c r="C2996" s="64" t="s">
        <v>18</v>
      </c>
      <c r="D2996" s="64" t="s">
        <v>37</v>
      </c>
      <c r="E2996" s="64" t="s">
        <v>815</v>
      </c>
      <c r="F2996" s="64">
        <v>1</v>
      </c>
      <c r="G2996" s="72">
        <v>317342003</v>
      </c>
      <c r="H2996" s="63" t="s">
        <v>5431</v>
      </c>
      <c r="I2996" s="64" t="s">
        <v>493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4"/>
        <v>24</v>
      </c>
      <c r="P2996" s="67">
        <v>0.1</v>
      </c>
      <c r="Q2996" s="68">
        <v>8</v>
      </c>
      <c r="R2996" s="68"/>
      <c r="S2996" s="68">
        <f t="shared" si="115"/>
        <v>0.8</v>
      </c>
      <c r="T2996" s="69" t="s">
        <v>547</v>
      </c>
      <c r="U2996" s="63" t="s">
        <v>52</v>
      </c>
      <c r="V2996" s="63"/>
      <c r="W2996" s="63"/>
      <c r="X2996" s="63"/>
      <c r="Y2996" s="63"/>
      <c r="Z2996" s="63"/>
      <c r="AA2996" s="63"/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841</v>
      </c>
      <c r="F2997" s="64">
        <v>1</v>
      </c>
      <c r="G2997" s="72">
        <v>130597368</v>
      </c>
      <c r="H2997" s="63" t="s">
        <v>5432</v>
      </c>
      <c r="I2997" s="64" t="s">
        <v>490</v>
      </c>
      <c r="J2997" s="63" t="s">
        <v>1710</v>
      </c>
      <c r="K2997" s="64" t="s">
        <v>281</v>
      </c>
      <c r="L2997" s="64" t="s">
        <v>268</v>
      </c>
      <c r="M2997" s="100">
        <v>0.52777777777777779</v>
      </c>
      <c r="N2997" s="100">
        <v>0.54861111111111116</v>
      </c>
      <c r="O2997" s="66">
        <f t="shared" si="114"/>
        <v>2.083333333333337E-2</v>
      </c>
      <c r="P2997" s="67">
        <v>0.5</v>
      </c>
      <c r="Q2997" s="68">
        <v>8</v>
      </c>
      <c r="R2997" s="68"/>
      <c r="S2997" s="68">
        <f t="shared" si="115"/>
        <v>4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2026060017</v>
      </c>
    </row>
    <row r="2998" spans="1:27" s="71" customFormat="1" ht="23.5" customHeight="1" x14ac:dyDescent="0.35">
      <c r="A2998" s="62">
        <v>46176</v>
      </c>
      <c r="B2998" s="63" t="s">
        <v>34</v>
      </c>
      <c r="C2998" s="64" t="s">
        <v>18</v>
      </c>
      <c r="D2998" s="64" t="s">
        <v>19</v>
      </c>
      <c r="E2998" s="64" t="s">
        <v>1542</v>
      </c>
      <c r="F2998" s="64">
        <v>1</v>
      </c>
      <c r="G2998" s="72">
        <v>130597401</v>
      </c>
      <c r="H2998" s="63" t="s">
        <v>5433</v>
      </c>
      <c r="I2998" s="64" t="s">
        <v>490</v>
      </c>
      <c r="J2998" s="63" t="s">
        <v>5434</v>
      </c>
      <c r="K2998" s="64" t="s">
        <v>281</v>
      </c>
      <c r="L2998" s="64" t="s">
        <v>268</v>
      </c>
      <c r="M2998" s="100">
        <v>0.31944444444444442</v>
      </c>
      <c r="N2998" s="100">
        <v>0.34722222222222221</v>
      </c>
      <c r="O2998" s="66">
        <f t="shared" si="114"/>
        <v>2.777777777777779E-2</v>
      </c>
      <c r="P2998" s="67">
        <v>0.67</v>
      </c>
      <c r="Q2998" s="68">
        <v>5</v>
      </c>
      <c r="R2998" s="68"/>
      <c r="S2998" s="68">
        <f t="shared" si="115"/>
        <v>3.35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2026060018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269</v>
      </c>
      <c r="F2999" s="64">
        <v>1</v>
      </c>
      <c r="G2999" s="72" t="s">
        <v>462</v>
      </c>
      <c r="H2999" s="63" t="s">
        <v>5419</v>
      </c>
      <c r="I2999" s="64" t="s">
        <v>490</v>
      </c>
      <c r="J2999" s="63" t="s">
        <v>5435</v>
      </c>
      <c r="K2999" s="64" t="s">
        <v>281</v>
      </c>
      <c r="L2999" s="64" t="s">
        <v>268</v>
      </c>
      <c r="M2999" s="100">
        <v>0.34375</v>
      </c>
      <c r="N2999" s="100">
        <v>0.36458333333333331</v>
      </c>
      <c r="O2999" s="66">
        <f t="shared" si="114"/>
        <v>2.0833333333333315E-2</v>
      </c>
      <c r="P2999" s="67">
        <v>0.5</v>
      </c>
      <c r="Q2999" s="68">
        <v>30</v>
      </c>
      <c r="R2999" s="68"/>
      <c r="S2999" s="68">
        <f t="shared" si="115"/>
        <v>15</v>
      </c>
      <c r="T2999" s="69" t="s">
        <v>52</v>
      </c>
      <c r="U2999" s="63" t="s">
        <v>52</v>
      </c>
      <c r="V2999" s="63"/>
      <c r="W2999" s="63"/>
      <c r="X2999" s="63"/>
      <c r="Y2999" s="63"/>
      <c r="Z2999" s="63"/>
      <c r="AA2999" s="63">
        <v>2026060019</v>
      </c>
    </row>
    <row r="3000" spans="1:27" s="71" customFormat="1" ht="23.5" customHeight="1" x14ac:dyDescent="0.35">
      <c r="A3000" s="62">
        <v>46176</v>
      </c>
      <c r="B3000" s="63" t="s">
        <v>445</v>
      </c>
      <c r="C3000" s="64" t="s">
        <v>17</v>
      </c>
      <c r="D3000" s="64" t="s">
        <v>37</v>
      </c>
      <c r="E3000" s="64" t="s">
        <v>365</v>
      </c>
      <c r="F3000" s="64">
        <v>2</v>
      </c>
      <c r="G3000" s="72" t="s">
        <v>871</v>
      </c>
      <c r="H3000" s="63" t="s">
        <v>5436</v>
      </c>
      <c r="I3000" s="64" t="s">
        <v>480</v>
      </c>
      <c r="J3000" s="63" t="s">
        <v>5437</v>
      </c>
      <c r="K3000" s="64" t="s">
        <v>22</v>
      </c>
      <c r="L3000" s="64" t="s">
        <v>268</v>
      </c>
      <c r="M3000" s="100">
        <v>0.83333333333333337</v>
      </c>
      <c r="N3000" s="100">
        <v>0.25</v>
      </c>
      <c r="O3000" s="66">
        <f t="shared" si="114"/>
        <v>23.416666666666668</v>
      </c>
      <c r="P3000" s="67">
        <v>10</v>
      </c>
      <c r="Q3000" s="68">
        <v>10</v>
      </c>
      <c r="R3000" s="68"/>
      <c r="S3000" s="68">
        <f t="shared" si="115"/>
        <v>100</v>
      </c>
      <c r="T3000" s="69" t="s">
        <v>30</v>
      </c>
      <c r="U3000" s="63" t="s">
        <v>30</v>
      </c>
      <c r="V3000" s="63"/>
      <c r="W3000" s="63">
        <v>548884002</v>
      </c>
      <c r="X3000" s="63" t="s">
        <v>548</v>
      </c>
      <c r="Y3000" s="63"/>
      <c r="Z3000" s="63"/>
      <c r="AA3000" s="63">
        <v>2026060020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1112</v>
      </c>
      <c r="F3001" s="64">
        <v>2</v>
      </c>
      <c r="G3001" s="72">
        <v>130597401</v>
      </c>
      <c r="H3001" s="63" t="s">
        <v>5445</v>
      </c>
      <c r="I3001" s="64" t="s">
        <v>482</v>
      </c>
      <c r="J3001" s="63" t="s">
        <v>5448</v>
      </c>
      <c r="K3001" s="64" t="s">
        <v>2580</v>
      </c>
      <c r="L3001" s="64" t="s">
        <v>268</v>
      </c>
      <c r="M3001" s="100">
        <v>0.22916666666666666</v>
      </c>
      <c r="N3001" s="100">
        <v>0.2638888888888889</v>
      </c>
      <c r="O3001" s="66">
        <f t="shared" si="114"/>
        <v>3.4722222222222238E-2</v>
      </c>
      <c r="P3001" s="67">
        <v>0.83</v>
      </c>
      <c r="Q3001" s="68">
        <v>6</v>
      </c>
      <c r="R3001" s="68"/>
      <c r="S3001" s="68">
        <f t="shared" si="115"/>
        <v>4.9799999999999995</v>
      </c>
      <c r="T3001" s="69" t="s">
        <v>65</v>
      </c>
      <c r="U3001" s="63" t="s">
        <v>79</v>
      </c>
      <c r="V3001" s="63"/>
      <c r="W3001" s="63">
        <v>316708030</v>
      </c>
      <c r="X3001" s="63" t="s">
        <v>5449</v>
      </c>
      <c r="Y3001" s="63"/>
      <c r="Z3001" s="63"/>
      <c r="AA3001" s="63">
        <v>2026060021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5444</v>
      </c>
      <c r="F3002" s="64">
        <v>2</v>
      </c>
      <c r="G3002" s="72">
        <v>130597339</v>
      </c>
      <c r="H3002" s="63" t="s">
        <v>5446</v>
      </c>
      <c r="I3002" s="64" t="s">
        <v>482</v>
      </c>
      <c r="J3002" s="63" t="s">
        <v>5448</v>
      </c>
      <c r="K3002" s="64" t="s">
        <v>2580</v>
      </c>
      <c r="L3002" s="64" t="s">
        <v>268</v>
      </c>
      <c r="M3002" s="100">
        <v>0.14583333333333334</v>
      </c>
      <c r="N3002" s="100">
        <v>0.2361111111111111</v>
      </c>
      <c r="O3002" s="66">
        <f t="shared" si="114"/>
        <v>9.0277777777777762E-2</v>
      </c>
      <c r="P3002" s="67">
        <v>2.17</v>
      </c>
      <c r="Q3002" s="68">
        <v>9</v>
      </c>
      <c r="R3002" s="68"/>
      <c r="S3002" s="68">
        <f t="shared" si="115"/>
        <v>19.53</v>
      </c>
      <c r="T3002" s="69" t="s">
        <v>65</v>
      </c>
      <c r="U3002" s="63" t="s">
        <v>79</v>
      </c>
      <c r="V3002" s="63"/>
      <c r="W3002" s="63">
        <v>316702016</v>
      </c>
      <c r="X3002" s="63" t="s">
        <v>5449</v>
      </c>
      <c r="Y3002" s="63"/>
      <c r="Z3002" s="63"/>
      <c r="AA3002" s="63">
        <v>2026060022</v>
      </c>
    </row>
    <row r="3003" spans="1:27" s="71" customFormat="1" ht="23.5" customHeight="1" x14ac:dyDescent="0.35">
      <c r="A3003" s="62">
        <v>46177</v>
      </c>
      <c r="B3003" s="63" t="s">
        <v>34</v>
      </c>
      <c r="C3003" s="64" t="s">
        <v>18</v>
      </c>
      <c r="D3003" s="64" t="s">
        <v>19</v>
      </c>
      <c r="E3003" s="64" t="s">
        <v>641</v>
      </c>
      <c r="F3003" s="64">
        <v>2</v>
      </c>
      <c r="G3003" s="72">
        <v>130597380</v>
      </c>
      <c r="H3003" s="63" t="s">
        <v>5447</v>
      </c>
      <c r="I3003" s="64" t="s">
        <v>482</v>
      </c>
      <c r="J3003" s="63" t="s">
        <v>5448</v>
      </c>
      <c r="K3003" s="64" t="s">
        <v>2580</v>
      </c>
      <c r="L3003" s="64" t="s">
        <v>268</v>
      </c>
      <c r="M3003" s="100">
        <v>0.22222222222222221</v>
      </c>
      <c r="N3003" s="100">
        <v>0.25</v>
      </c>
      <c r="O3003" s="66">
        <f t="shared" si="114"/>
        <v>2.777777777777779E-2</v>
      </c>
      <c r="P3003" s="67">
        <v>0.67</v>
      </c>
      <c r="Q3003" s="68">
        <v>9</v>
      </c>
      <c r="R3003" s="68"/>
      <c r="S3003" s="68">
        <f t="shared" si="115"/>
        <v>6.03</v>
      </c>
      <c r="T3003" s="69" t="s">
        <v>65</v>
      </c>
      <c r="U3003" s="63" t="s">
        <v>79</v>
      </c>
      <c r="V3003" s="63"/>
      <c r="W3003" s="63">
        <v>316478003</v>
      </c>
      <c r="X3003" s="63" t="s">
        <v>5449</v>
      </c>
      <c r="Y3003" s="63"/>
      <c r="Z3003" s="63"/>
      <c r="AA3003" s="63">
        <v>2026060024</v>
      </c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265</v>
      </c>
      <c r="F3004" s="64">
        <v>1</v>
      </c>
      <c r="G3004" s="72" t="s">
        <v>1843</v>
      </c>
      <c r="H3004" s="63" t="s">
        <v>5457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4"/>
        <v>24</v>
      </c>
      <c r="P3004" s="67">
        <v>0.1</v>
      </c>
      <c r="Q3004" s="68">
        <v>50</v>
      </c>
      <c r="R3004" s="68"/>
      <c r="S3004" s="68">
        <f t="shared" si="115"/>
        <v>5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235</v>
      </c>
      <c r="F3005" s="64">
        <v>1</v>
      </c>
      <c r="G3005" s="72" t="s">
        <v>5266</v>
      </c>
      <c r="H3005" s="63" t="s">
        <v>5458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4"/>
        <v>24</v>
      </c>
      <c r="P3005" s="67">
        <v>0.1</v>
      </c>
      <c r="Q3005" s="68">
        <v>43</v>
      </c>
      <c r="R3005" s="68"/>
      <c r="S3005" s="68">
        <f t="shared" si="115"/>
        <v>4.3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445</v>
      </c>
      <c r="C3006" s="64" t="s">
        <v>17</v>
      </c>
      <c r="D3006" s="64" t="s">
        <v>37</v>
      </c>
      <c r="E3006" s="64" t="s">
        <v>269</v>
      </c>
      <c r="F3006" s="64">
        <v>2</v>
      </c>
      <c r="G3006" s="72" t="s">
        <v>871</v>
      </c>
      <c r="H3006" s="63" t="s">
        <v>5436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4"/>
        <v>24</v>
      </c>
      <c r="P3006" s="67">
        <v>0.1</v>
      </c>
      <c r="Q3006" s="68">
        <v>52</v>
      </c>
      <c r="R3006" s="68"/>
      <c r="S3006" s="68">
        <f t="shared" si="115"/>
        <v>5.2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993</v>
      </c>
      <c r="F3007" s="64">
        <v>1</v>
      </c>
      <c r="G3007" s="72" t="s">
        <v>731</v>
      </c>
      <c r="H3007" s="63" t="s">
        <v>5459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4"/>
        <v>24</v>
      </c>
      <c r="P3007" s="67">
        <v>0.17</v>
      </c>
      <c r="Q3007" s="68">
        <v>12</v>
      </c>
      <c r="R3007" s="68"/>
      <c r="S3007" s="68">
        <f t="shared" si="115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1066</v>
      </c>
      <c r="F3008" s="64">
        <v>2</v>
      </c>
      <c r="G3008" s="72" t="s">
        <v>1826</v>
      </c>
      <c r="H3008" s="63" t="s">
        <v>5460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4"/>
        <v>24</v>
      </c>
      <c r="P3008" s="67">
        <v>0.17</v>
      </c>
      <c r="Q3008" s="68">
        <v>12</v>
      </c>
      <c r="R3008" s="68"/>
      <c r="S3008" s="68">
        <f t="shared" si="115"/>
        <v>2.04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720</v>
      </c>
      <c r="F3009" s="64">
        <v>2</v>
      </c>
      <c r="G3009" s="72">
        <v>130670008</v>
      </c>
      <c r="H3009" s="63" t="s">
        <v>5461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4"/>
        <v>24</v>
      </c>
      <c r="P3009" s="67">
        <v>0.5</v>
      </c>
      <c r="Q3009" s="68">
        <v>12</v>
      </c>
      <c r="R3009" s="68"/>
      <c r="S3009" s="68">
        <f t="shared" si="115"/>
        <v>6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34</v>
      </c>
      <c r="C3010" s="64" t="s">
        <v>17</v>
      </c>
      <c r="D3010" s="64" t="s">
        <v>19</v>
      </c>
      <c r="E3010" s="64" t="s">
        <v>4961</v>
      </c>
      <c r="F3010" s="64">
        <v>1</v>
      </c>
      <c r="G3010" s="72" t="s">
        <v>4397</v>
      </c>
      <c r="H3010" s="63" t="s">
        <v>5462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4"/>
        <v>24</v>
      </c>
      <c r="P3010" s="67">
        <v>0.67</v>
      </c>
      <c r="Q3010" s="68">
        <v>8.5</v>
      </c>
      <c r="R3010" s="68"/>
      <c r="S3010" s="68">
        <f t="shared" si="115"/>
        <v>5.6950000000000003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3031</v>
      </c>
      <c r="F3011" s="64">
        <v>2</v>
      </c>
      <c r="G3011" s="72" t="s">
        <v>3536</v>
      </c>
      <c r="H3011" s="63" t="s">
        <v>5463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4"/>
        <v>24</v>
      </c>
      <c r="P3011" s="67">
        <v>0.83</v>
      </c>
      <c r="Q3011" s="68">
        <v>10</v>
      </c>
      <c r="R3011" s="68"/>
      <c r="S3011" s="68">
        <f t="shared" si="115"/>
        <v>8.2999999999999989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3031</v>
      </c>
      <c r="F3012" s="64">
        <v>2</v>
      </c>
      <c r="G3012" s="72" t="s">
        <v>4371</v>
      </c>
      <c r="H3012" s="63" t="s">
        <v>5464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4"/>
        <v>24</v>
      </c>
      <c r="P3012" s="67">
        <v>0.33</v>
      </c>
      <c r="Q3012" s="68">
        <v>10</v>
      </c>
      <c r="R3012" s="68"/>
      <c r="S3012" s="68">
        <f t="shared" si="115"/>
        <v>3.3000000000000003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17</v>
      </c>
      <c r="D3013" s="64" t="s">
        <v>37</v>
      </c>
      <c r="E3013" s="64" t="s">
        <v>3032</v>
      </c>
      <c r="F3013" s="64">
        <v>1</v>
      </c>
      <c r="G3013" s="72" t="s">
        <v>3307</v>
      </c>
      <c r="H3013" s="63" t="s">
        <v>5465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4"/>
        <v>24</v>
      </c>
      <c r="P3013" s="67">
        <v>0.5</v>
      </c>
      <c r="Q3013" s="68">
        <v>7</v>
      </c>
      <c r="R3013" s="68"/>
      <c r="S3013" s="68">
        <f t="shared" si="115"/>
        <v>3.5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554</v>
      </c>
      <c r="F3014" s="64">
        <v>1</v>
      </c>
      <c r="G3014" s="72" t="s">
        <v>3159</v>
      </c>
      <c r="H3014" s="63" t="s">
        <v>5466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4"/>
        <v>24</v>
      </c>
      <c r="P3014" s="67">
        <v>0.1</v>
      </c>
      <c r="Q3014" s="68">
        <v>9.5</v>
      </c>
      <c r="R3014" s="68"/>
      <c r="S3014" s="68">
        <f t="shared" si="115"/>
        <v>0.95000000000000007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1492</v>
      </c>
      <c r="F3015" s="64">
        <v>1</v>
      </c>
      <c r="G3015" s="72" t="s">
        <v>2950</v>
      </c>
      <c r="H3015" s="63" t="s">
        <v>4518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4"/>
        <v>24</v>
      </c>
      <c r="P3015" s="67">
        <v>0.1</v>
      </c>
      <c r="Q3015" s="68">
        <v>15</v>
      </c>
      <c r="R3015" s="68"/>
      <c r="S3015" s="68">
        <f t="shared" si="115"/>
        <v>1.5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2671</v>
      </c>
      <c r="F3016" s="64">
        <v>1</v>
      </c>
      <c r="G3016" s="72" t="s">
        <v>2080</v>
      </c>
      <c r="H3016" s="63" t="s">
        <v>5467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4"/>
        <v>24</v>
      </c>
      <c r="P3016" s="67">
        <v>0.1</v>
      </c>
      <c r="Q3016" s="68">
        <v>22</v>
      </c>
      <c r="R3016" s="68"/>
      <c r="S3016" s="68">
        <f t="shared" si="115"/>
        <v>2.2000000000000002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2624</v>
      </c>
      <c r="F3017" s="64">
        <v>2</v>
      </c>
      <c r="G3017" s="72" t="s">
        <v>247</v>
      </c>
      <c r="H3017" s="63" t="s">
        <v>5468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4"/>
        <v>24</v>
      </c>
      <c r="P3017" s="67">
        <v>0.1</v>
      </c>
      <c r="Q3017" s="68">
        <v>21</v>
      </c>
      <c r="R3017" s="68"/>
      <c r="S3017" s="68">
        <f t="shared" si="115"/>
        <v>2.1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1535</v>
      </c>
      <c r="F3018" s="64">
        <v>1</v>
      </c>
      <c r="G3018" s="72" t="s">
        <v>2403</v>
      </c>
      <c r="H3018" s="63" t="s">
        <v>5469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4"/>
        <v>24</v>
      </c>
      <c r="P3018" s="67">
        <v>0.8</v>
      </c>
      <c r="Q3018" s="68">
        <v>25</v>
      </c>
      <c r="R3018" s="68"/>
      <c r="S3018" s="68">
        <f t="shared" si="115"/>
        <v>20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317</v>
      </c>
      <c r="F3019" s="64">
        <v>1</v>
      </c>
      <c r="G3019" s="72" t="s">
        <v>1508</v>
      </c>
      <c r="H3019" s="63" t="s">
        <v>5470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4"/>
        <v>24</v>
      </c>
      <c r="P3019" s="67">
        <v>0.8</v>
      </c>
      <c r="Q3019" s="68">
        <v>27</v>
      </c>
      <c r="R3019" s="68"/>
      <c r="S3019" s="68">
        <f t="shared" si="115"/>
        <v>21.6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252</v>
      </c>
      <c r="F3020" s="64">
        <v>2</v>
      </c>
      <c r="G3020" s="72" t="s">
        <v>2150</v>
      </c>
      <c r="H3020" s="63" t="s">
        <v>5471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4"/>
        <v>24</v>
      </c>
      <c r="P3020" s="67">
        <v>0.1</v>
      </c>
      <c r="Q3020" s="68">
        <v>21</v>
      </c>
      <c r="R3020" s="68"/>
      <c r="S3020" s="68">
        <f t="shared" si="115"/>
        <v>2.1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1301</v>
      </c>
      <c r="F3021" s="64">
        <v>2</v>
      </c>
      <c r="G3021" s="72" t="s">
        <v>471</v>
      </c>
      <c r="H3021" s="63" t="s">
        <v>5472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4"/>
        <v>24</v>
      </c>
      <c r="P3021" s="67">
        <v>0.1</v>
      </c>
      <c r="Q3021" s="68">
        <v>19</v>
      </c>
      <c r="R3021" s="68"/>
      <c r="S3021" s="68">
        <f t="shared" si="115"/>
        <v>1.9000000000000001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2103</v>
      </c>
      <c r="F3022" s="64">
        <v>1</v>
      </c>
      <c r="G3022" s="72" t="s">
        <v>324</v>
      </c>
      <c r="H3022" s="63" t="s">
        <v>5473</v>
      </c>
      <c r="I3022" s="64" t="s">
        <v>493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4"/>
        <v>24</v>
      </c>
      <c r="P3022" s="67">
        <v>0.1</v>
      </c>
      <c r="Q3022" s="68">
        <v>29</v>
      </c>
      <c r="R3022" s="68"/>
      <c r="S3022" s="68">
        <f t="shared" si="115"/>
        <v>2.9000000000000004</v>
      </c>
      <c r="T3022" s="69" t="s">
        <v>547</v>
      </c>
      <c r="U3022" s="63" t="s">
        <v>52</v>
      </c>
      <c r="V3022" s="63"/>
      <c r="W3022" s="63"/>
      <c r="X3022" s="63"/>
      <c r="Y3022" s="63"/>
      <c r="Z3022" s="63"/>
      <c r="AA3022" s="63"/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1535</v>
      </c>
      <c r="F3023" s="64">
        <v>1</v>
      </c>
      <c r="G3023" s="72" t="s">
        <v>2403</v>
      </c>
      <c r="H3023" s="63" t="s">
        <v>5469</v>
      </c>
      <c r="I3023" s="64" t="s">
        <v>490</v>
      </c>
      <c r="J3023" s="63" t="s">
        <v>2140</v>
      </c>
      <c r="K3023" s="64" t="s">
        <v>281</v>
      </c>
      <c r="L3023" s="64" t="s">
        <v>268</v>
      </c>
      <c r="M3023" s="100">
        <v>0.34375</v>
      </c>
      <c r="N3023" s="100">
        <v>0.36458333333333331</v>
      </c>
      <c r="O3023" s="66">
        <f t="shared" si="114"/>
        <v>2.0833333333333315E-2</v>
      </c>
      <c r="P3023" s="67">
        <v>0.5</v>
      </c>
      <c r="Q3023" s="68">
        <v>25</v>
      </c>
      <c r="R3023" s="68"/>
      <c r="S3023" s="68">
        <f t="shared" si="115"/>
        <v>12.5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2026060025</v>
      </c>
    </row>
    <row r="3024" spans="1:27" s="71" customFormat="1" ht="23.5" customHeight="1" x14ac:dyDescent="0.35">
      <c r="A3024" s="62">
        <v>46177</v>
      </c>
      <c r="B3024" s="63" t="s">
        <v>445</v>
      </c>
      <c r="C3024" s="64" t="s">
        <v>18</v>
      </c>
      <c r="D3024" s="64" t="s">
        <v>37</v>
      </c>
      <c r="E3024" s="64" t="s">
        <v>317</v>
      </c>
      <c r="F3024" s="64">
        <v>1</v>
      </c>
      <c r="G3024" s="72" t="s">
        <v>1508</v>
      </c>
      <c r="H3024" s="63" t="s">
        <v>5470</v>
      </c>
      <c r="I3024" s="64" t="s">
        <v>490</v>
      </c>
      <c r="J3024" s="63" t="s">
        <v>2140</v>
      </c>
      <c r="K3024" s="64" t="s">
        <v>281</v>
      </c>
      <c r="L3024" s="64" t="s">
        <v>268</v>
      </c>
      <c r="M3024" s="100">
        <v>0.3125</v>
      </c>
      <c r="N3024" s="100">
        <v>0.375</v>
      </c>
      <c r="O3024" s="66">
        <f t="shared" si="114"/>
        <v>6.25E-2</v>
      </c>
      <c r="P3024" s="67">
        <v>1.5</v>
      </c>
      <c r="Q3024" s="68">
        <v>27</v>
      </c>
      <c r="R3024" s="68"/>
      <c r="S3024" s="68">
        <f t="shared" si="115"/>
        <v>40.5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2026060026</v>
      </c>
    </row>
    <row r="3025" spans="1:27" s="71" customFormat="1" ht="23.5" customHeight="1" x14ac:dyDescent="0.35">
      <c r="A3025" s="62">
        <v>46177</v>
      </c>
      <c r="B3025" s="63" t="s">
        <v>34</v>
      </c>
      <c r="C3025" s="64" t="s">
        <v>18</v>
      </c>
      <c r="D3025" s="64" t="s">
        <v>19</v>
      </c>
      <c r="E3025" s="64" t="s">
        <v>1545</v>
      </c>
      <c r="F3025" s="64">
        <v>1</v>
      </c>
      <c r="G3025" s="72">
        <v>130597380</v>
      </c>
      <c r="H3025" s="63" t="s">
        <v>5474</v>
      </c>
      <c r="I3025" s="64" t="s">
        <v>490</v>
      </c>
      <c r="J3025" s="63" t="s">
        <v>5475</v>
      </c>
      <c r="K3025" s="64" t="s">
        <v>281</v>
      </c>
      <c r="L3025" s="64" t="s">
        <v>268</v>
      </c>
      <c r="M3025" s="100">
        <v>0.57638888888888884</v>
      </c>
      <c r="N3025" s="100">
        <v>0.58680555555555558</v>
      </c>
      <c r="O3025" s="66">
        <f t="shared" si="114"/>
        <v>1.0416666666666741E-2</v>
      </c>
      <c r="P3025" s="67">
        <v>0.25</v>
      </c>
      <c r="Q3025" s="68">
        <v>9</v>
      </c>
      <c r="R3025" s="68"/>
      <c r="S3025" s="68">
        <f t="shared" si="115"/>
        <v>2.25</v>
      </c>
      <c r="T3025" s="69" t="s">
        <v>52</v>
      </c>
      <c r="U3025" s="63" t="s">
        <v>52</v>
      </c>
      <c r="V3025" s="63"/>
      <c r="W3025" s="63"/>
      <c r="X3025" s="63"/>
      <c r="Y3025" s="63"/>
      <c r="Z3025" s="63"/>
      <c r="AA3025" s="63">
        <v>2026060027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292</v>
      </c>
      <c r="F3026" s="64">
        <v>1</v>
      </c>
      <c r="G3026" s="72" t="s">
        <v>3079</v>
      </c>
      <c r="H3026" s="63" t="s">
        <v>5476</v>
      </c>
      <c r="I3026" s="64" t="s">
        <v>480</v>
      </c>
      <c r="J3026" s="63" t="s">
        <v>5477</v>
      </c>
      <c r="K3026" s="64" t="s">
        <v>22</v>
      </c>
      <c r="L3026" s="64" t="s">
        <v>268</v>
      </c>
      <c r="M3026" s="100">
        <v>0.5</v>
      </c>
      <c r="N3026" s="100">
        <v>0.64583333333333337</v>
      </c>
      <c r="O3026" s="66">
        <f t="shared" si="114"/>
        <v>0.14583333333333337</v>
      </c>
      <c r="P3026" s="67">
        <v>3.5</v>
      </c>
      <c r="Q3026" s="68">
        <v>25</v>
      </c>
      <c r="R3026" s="68"/>
      <c r="S3026" s="68">
        <f t="shared" si="115"/>
        <v>87.5</v>
      </c>
      <c r="T3026" s="69" t="s">
        <v>27</v>
      </c>
      <c r="U3026" s="63" t="s">
        <v>30</v>
      </c>
      <c r="V3026" s="63"/>
      <c r="W3026" s="63">
        <v>644605001</v>
      </c>
      <c r="X3026" s="63" t="s">
        <v>5479</v>
      </c>
      <c r="Y3026" s="63"/>
      <c r="Z3026" s="63"/>
      <c r="AA3026" s="63">
        <v>2026060028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3031</v>
      </c>
      <c r="F3027" s="64">
        <v>1</v>
      </c>
      <c r="G3027" s="72" t="s">
        <v>3536</v>
      </c>
      <c r="H3027" s="63" t="s">
        <v>5463</v>
      </c>
      <c r="I3027" s="64" t="s">
        <v>485</v>
      </c>
      <c r="J3027" s="63" t="s">
        <v>5478</v>
      </c>
      <c r="K3027" s="64" t="s">
        <v>22</v>
      </c>
      <c r="L3027" s="64" t="s">
        <v>268</v>
      </c>
      <c r="M3027" s="100">
        <v>0.41666666666666669</v>
      </c>
      <c r="N3027" s="100">
        <v>0.64583333333333337</v>
      </c>
      <c r="O3027" s="66">
        <f t="shared" si="114"/>
        <v>0.22916666666666669</v>
      </c>
      <c r="P3027" s="67">
        <v>5.5</v>
      </c>
      <c r="Q3027" s="68">
        <v>10</v>
      </c>
      <c r="R3027" s="68"/>
      <c r="S3027" s="68">
        <f t="shared" si="115"/>
        <v>55</v>
      </c>
      <c r="T3027" s="69" t="s">
        <v>27</v>
      </c>
      <c r="U3027" s="63" t="s">
        <v>61</v>
      </c>
      <c r="V3027" s="63"/>
      <c r="W3027" s="63">
        <v>564194001</v>
      </c>
      <c r="X3027" s="63"/>
      <c r="Y3027" s="63"/>
      <c r="Z3027" s="63"/>
      <c r="AA3027" s="63">
        <v>2026060029</v>
      </c>
    </row>
    <row r="3028" spans="1:27" s="71" customFormat="1" ht="23.5" customHeight="1" x14ac:dyDescent="0.35">
      <c r="A3028" s="62">
        <v>46177</v>
      </c>
      <c r="B3028" s="63" t="s">
        <v>445</v>
      </c>
      <c r="C3028" s="64" t="s">
        <v>17</v>
      </c>
      <c r="D3028" s="64" t="s">
        <v>37</v>
      </c>
      <c r="E3028" s="64" t="s">
        <v>3031</v>
      </c>
      <c r="F3028" s="64">
        <v>1</v>
      </c>
      <c r="G3028" s="72" t="s">
        <v>3536</v>
      </c>
      <c r="H3028" s="63" t="s">
        <v>5463</v>
      </c>
      <c r="I3028" s="64" t="s">
        <v>490</v>
      </c>
      <c r="J3028" s="63" t="s">
        <v>2140</v>
      </c>
      <c r="K3028" s="64" t="s">
        <v>281</v>
      </c>
      <c r="L3028" s="64" t="s">
        <v>268</v>
      </c>
      <c r="M3028" s="100">
        <v>0.34722222222222221</v>
      </c>
      <c r="N3028" s="100">
        <v>0.38194444444444442</v>
      </c>
      <c r="O3028" s="66">
        <f t="shared" si="114"/>
        <v>3.472222222222221E-2</v>
      </c>
      <c r="P3028" s="67">
        <v>0.83</v>
      </c>
      <c r="Q3028" s="68">
        <v>10</v>
      </c>
      <c r="R3028" s="68"/>
      <c r="S3028" s="68">
        <f t="shared" si="115"/>
        <v>8.2999999999999989</v>
      </c>
      <c r="T3028" s="69" t="s">
        <v>52</v>
      </c>
      <c r="U3028" s="63" t="s">
        <v>52</v>
      </c>
      <c r="V3028" s="63"/>
      <c r="W3028" s="63"/>
      <c r="X3028" s="63"/>
      <c r="Y3028" s="63"/>
      <c r="Z3028" s="63"/>
      <c r="AA3028" s="63">
        <v>2026060030</v>
      </c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265</v>
      </c>
      <c r="F3029" s="64">
        <v>1</v>
      </c>
      <c r="G3029" s="72" t="s">
        <v>2839</v>
      </c>
      <c r="H3029" s="63" t="s">
        <v>5485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4"/>
        <v>24</v>
      </c>
      <c r="P3029" s="67">
        <v>0.1</v>
      </c>
      <c r="Q3029" s="68">
        <v>48</v>
      </c>
      <c r="R3029" s="68"/>
      <c r="S3029" s="68">
        <f t="shared" si="115"/>
        <v>4.8000000000000007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235</v>
      </c>
      <c r="F3030" s="64">
        <v>2</v>
      </c>
      <c r="G3030" s="72" t="s">
        <v>2282</v>
      </c>
      <c r="H3030" s="63" t="s">
        <v>5486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4"/>
        <v>24</v>
      </c>
      <c r="P3030" s="67">
        <v>0.1</v>
      </c>
      <c r="Q3030" s="68">
        <v>20</v>
      </c>
      <c r="R3030" s="68"/>
      <c r="S3030" s="68">
        <f t="shared" si="115"/>
        <v>2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445</v>
      </c>
      <c r="C3031" s="64" t="s">
        <v>17</v>
      </c>
      <c r="D3031" s="64" t="s">
        <v>37</v>
      </c>
      <c r="E3031" s="64" t="s">
        <v>269</v>
      </c>
      <c r="F3031" s="64">
        <v>2</v>
      </c>
      <c r="G3031" s="72" t="s">
        <v>3338</v>
      </c>
      <c r="H3031" s="63" t="s">
        <v>5487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4"/>
        <v>24</v>
      </c>
      <c r="P3031" s="67">
        <v>0.67</v>
      </c>
      <c r="Q3031" s="68">
        <v>29</v>
      </c>
      <c r="R3031" s="68"/>
      <c r="S3031" s="68">
        <f t="shared" si="115"/>
        <v>19.43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993</v>
      </c>
      <c r="F3032" s="64">
        <v>1</v>
      </c>
      <c r="G3032" s="72" t="s">
        <v>731</v>
      </c>
      <c r="H3032" s="63" t="s">
        <v>5459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4"/>
        <v>24</v>
      </c>
      <c r="P3032" s="67">
        <v>0.17</v>
      </c>
      <c r="Q3032" s="68">
        <v>11</v>
      </c>
      <c r="R3032" s="68"/>
      <c r="S3032" s="68">
        <f t="shared" si="115"/>
        <v>1.87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301</v>
      </c>
      <c r="H3033" s="63" t="s">
        <v>5488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4"/>
        <v>24</v>
      </c>
      <c r="P3033" s="67">
        <v>0.5</v>
      </c>
      <c r="Q3033" s="68">
        <v>11</v>
      </c>
      <c r="R3033" s="68"/>
      <c r="S3033" s="68">
        <f t="shared" si="115"/>
        <v>5.5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34</v>
      </c>
      <c r="C3034" s="64" t="s">
        <v>17</v>
      </c>
      <c r="D3034" s="64" t="s">
        <v>19</v>
      </c>
      <c r="E3034" s="64" t="s">
        <v>1066</v>
      </c>
      <c r="F3034" s="64">
        <v>1</v>
      </c>
      <c r="G3034" s="72" t="s">
        <v>2946</v>
      </c>
      <c r="H3034" s="63" t="s">
        <v>5489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4"/>
        <v>24</v>
      </c>
      <c r="P3034" s="67">
        <v>0.67</v>
      </c>
      <c r="Q3034" s="68">
        <v>12</v>
      </c>
      <c r="R3034" s="68"/>
      <c r="S3034" s="68">
        <f t="shared" si="115"/>
        <v>8.0400000000000009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3031</v>
      </c>
      <c r="F3035" s="64">
        <v>2</v>
      </c>
      <c r="G3035" s="72" t="s">
        <v>4559</v>
      </c>
      <c r="H3035" s="63" t="s">
        <v>5490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4"/>
        <v>24</v>
      </c>
      <c r="P3035" s="67">
        <v>0.33</v>
      </c>
      <c r="Q3035" s="68">
        <v>5</v>
      </c>
      <c r="R3035" s="68"/>
      <c r="S3035" s="68">
        <f t="shared" si="115"/>
        <v>1.6500000000000001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3031</v>
      </c>
      <c r="F3036" s="64">
        <v>2</v>
      </c>
      <c r="G3036" s="72" t="s">
        <v>3759</v>
      </c>
      <c r="H3036" s="63" t="s">
        <v>5491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4"/>
        <v>24</v>
      </c>
      <c r="P3036" s="67">
        <v>0.1</v>
      </c>
      <c r="Q3036" s="68">
        <v>8</v>
      </c>
      <c r="R3036" s="68"/>
      <c r="S3036" s="68">
        <f t="shared" si="115"/>
        <v>0.8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3031</v>
      </c>
      <c r="F3037" s="64">
        <v>2</v>
      </c>
      <c r="G3037" s="72" t="s">
        <v>4791</v>
      </c>
      <c r="H3037" s="63" t="s">
        <v>5492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4"/>
        <v>24</v>
      </c>
      <c r="P3037" s="67">
        <v>0.33</v>
      </c>
      <c r="Q3037" s="68">
        <v>8</v>
      </c>
      <c r="R3037" s="68"/>
      <c r="S3037" s="68">
        <f t="shared" si="115"/>
        <v>2.64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17</v>
      </c>
      <c r="D3038" s="64" t="s">
        <v>37</v>
      </c>
      <c r="E3038" s="64" t="s">
        <v>3032</v>
      </c>
      <c r="F3038" s="64">
        <v>1</v>
      </c>
      <c r="G3038" s="72" t="s">
        <v>4691</v>
      </c>
      <c r="H3038" s="63" t="s">
        <v>5493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4"/>
        <v>24</v>
      </c>
      <c r="P3038" s="67">
        <v>0.33</v>
      </c>
      <c r="Q3038" s="68">
        <v>9</v>
      </c>
      <c r="R3038" s="68"/>
      <c r="S3038" s="68">
        <f t="shared" si="115"/>
        <v>2.97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386</v>
      </c>
      <c r="F3039" s="64">
        <v>1</v>
      </c>
      <c r="G3039" s="72" t="s">
        <v>5494</v>
      </c>
      <c r="H3039" s="63" t="s">
        <v>5495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4"/>
        <v>24</v>
      </c>
      <c r="P3039" s="67">
        <v>0.1</v>
      </c>
      <c r="Q3039" s="68">
        <v>22</v>
      </c>
      <c r="R3039" s="68"/>
      <c r="S3039" s="68">
        <f t="shared" si="115"/>
        <v>2.2000000000000002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389</v>
      </c>
      <c r="F3040" s="64">
        <v>2</v>
      </c>
      <c r="G3040" s="72" t="s">
        <v>5024</v>
      </c>
      <c r="H3040" s="63" t="s">
        <v>5496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4"/>
        <v>24</v>
      </c>
      <c r="P3040" s="67">
        <v>0.1</v>
      </c>
      <c r="Q3040" s="68">
        <v>18</v>
      </c>
      <c r="R3040" s="68"/>
      <c r="S3040" s="68">
        <f t="shared" si="115"/>
        <v>1.8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900</v>
      </c>
      <c r="F3041" s="64">
        <v>1</v>
      </c>
      <c r="G3041" s="72" t="s">
        <v>4174</v>
      </c>
      <c r="H3041" s="63" t="s">
        <v>5497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4"/>
        <v>24</v>
      </c>
      <c r="P3041" s="67">
        <v>0.1</v>
      </c>
      <c r="Q3041" s="68">
        <v>20</v>
      </c>
      <c r="R3041" s="68"/>
      <c r="S3041" s="68">
        <f t="shared" si="115"/>
        <v>2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244</v>
      </c>
      <c r="F3042" s="64">
        <v>2</v>
      </c>
      <c r="G3042" s="72" t="s">
        <v>5155</v>
      </c>
      <c r="H3042" s="63" t="s">
        <v>5498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4"/>
        <v>24</v>
      </c>
      <c r="P3042" s="67">
        <v>0.1</v>
      </c>
      <c r="Q3042" s="68">
        <v>21</v>
      </c>
      <c r="R3042" s="68"/>
      <c r="S3042" s="68">
        <f t="shared" si="115"/>
        <v>2.1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751</v>
      </c>
      <c r="F3043" s="64">
        <v>1</v>
      </c>
      <c r="G3043" s="72">
        <v>313113021</v>
      </c>
      <c r="H3043" s="63" t="s">
        <v>5499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4"/>
        <v>24</v>
      </c>
      <c r="P3043" s="67">
        <v>0.1</v>
      </c>
      <c r="Q3043" s="68">
        <v>17</v>
      </c>
      <c r="R3043" s="68"/>
      <c r="S3043" s="68">
        <f t="shared" si="115"/>
        <v>1.7000000000000002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1441</v>
      </c>
      <c r="F3044" s="64">
        <v>2</v>
      </c>
      <c r="G3044" s="72" t="s">
        <v>2846</v>
      </c>
      <c r="H3044" s="63" t="s">
        <v>5500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4"/>
        <v>24</v>
      </c>
      <c r="P3044" s="67">
        <v>0.1</v>
      </c>
      <c r="Q3044" s="68">
        <v>28</v>
      </c>
      <c r="R3044" s="68"/>
      <c r="S3044" s="68">
        <f t="shared" si="115"/>
        <v>2.8000000000000003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18</v>
      </c>
      <c r="D3045" s="64" t="s">
        <v>37</v>
      </c>
      <c r="E3045" s="64" t="s">
        <v>1424</v>
      </c>
      <c r="F3045" s="64">
        <v>2</v>
      </c>
      <c r="G3045" s="72" t="s">
        <v>2549</v>
      </c>
      <c r="H3045" s="63" t="s">
        <v>5501</v>
      </c>
      <c r="I3045" s="64" t="s">
        <v>493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4"/>
        <v>24</v>
      </c>
      <c r="P3045" s="67">
        <v>0.1</v>
      </c>
      <c r="Q3045" s="68">
        <v>26</v>
      </c>
      <c r="R3045" s="68"/>
      <c r="S3045" s="68">
        <f t="shared" si="115"/>
        <v>2.6</v>
      </c>
      <c r="T3045" s="69" t="s">
        <v>547</v>
      </c>
      <c r="U3045" s="63" t="s">
        <v>52</v>
      </c>
      <c r="V3045" s="63"/>
      <c r="W3045" s="63"/>
      <c r="X3045" s="63"/>
      <c r="Y3045" s="63"/>
      <c r="Z3045" s="63"/>
      <c r="AA3045" s="63"/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5266</v>
      </c>
      <c r="H3046" s="63" t="s">
        <v>5502</v>
      </c>
      <c r="I3046" s="64" t="s">
        <v>490</v>
      </c>
      <c r="J3046" s="63" t="s">
        <v>4052</v>
      </c>
      <c r="K3046" s="64" t="s">
        <v>281</v>
      </c>
      <c r="L3046" s="64" t="s">
        <v>268</v>
      </c>
      <c r="M3046" s="100">
        <v>0.34375</v>
      </c>
      <c r="N3046" s="100">
        <v>0.36458333333333331</v>
      </c>
      <c r="O3046" s="66">
        <f t="shared" si="114"/>
        <v>2.0833333333333315E-2</v>
      </c>
      <c r="P3046" s="67">
        <v>0.5</v>
      </c>
      <c r="Q3046" s="68">
        <v>21</v>
      </c>
      <c r="R3046" s="68"/>
      <c r="S3046" s="68">
        <f t="shared" si="115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2026060031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265</v>
      </c>
      <c r="F3047" s="64">
        <v>1</v>
      </c>
      <c r="G3047" s="72" t="s">
        <v>2282</v>
      </c>
      <c r="H3047" s="63" t="s">
        <v>5486</v>
      </c>
      <c r="I3047" s="64" t="s">
        <v>490</v>
      </c>
      <c r="J3047" s="63" t="s">
        <v>4052</v>
      </c>
      <c r="K3047" s="64" t="s">
        <v>281</v>
      </c>
      <c r="L3047" s="64" t="s">
        <v>268</v>
      </c>
      <c r="M3047" s="100">
        <v>0.64583333333333337</v>
      </c>
      <c r="N3047" s="100">
        <v>0.66666666666666663</v>
      </c>
      <c r="O3047" s="66">
        <f t="shared" si="114"/>
        <v>2.0833333333333259E-2</v>
      </c>
      <c r="P3047" s="67">
        <v>0.5</v>
      </c>
      <c r="Q3047" s="68">
        <v>21</v>
      </c>
      <c r="R3047" s="68"/>
      <c r="S3047" s="68">
        <f t="shared" si="115"/>
        <v>10.5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2026060032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289</v>
      </c>
      <c r="F3048" s="64">
        <v>1</v>
      </c>
      <c r="G3048" s="72" t="s">
        <v>5264</v>
      </c>
      <c r="H3048" s="63" t="s">
        <v>5503</v>
      </c>
      <c r="I3048" s="64" t="s">
        <v>490</v>
      </c>
      <c r="J3048" s="63" t="s">
        <v>5504</v>
      </c>
      <c r="K3048" s="64" t="s">
        <v>281</v>
      </c>
      <c r="L3048" s="64" t="s">
        <v>268</v>
      </c>
      <c r="M3048" s="100">
        <v>0.41666666666666669</v>
      </c>
      <c r="N3048" s="100">
        <v>0.4375</v>
      </c>
      <c r="O3048" s="66">
        <f t="shared" ref="O3048:O3111" si="116">IF(N3048-M3048&gt;0,N3048-M3048,N3048-M3048+24)</f>
        <v>2.0833333333333315E-2</v>
      </c>
      <c r="P3048" s="67">
        <v>0.5</v>
      </c>
      <c r="Q3048" s="68">
        <v>24</v>
      </c>
      <c r="R3048" s="68"/>
      <c r="S3048" s="68">
        <f t="shared" ref="S3048:S3111" si="117">P3048*Q3048</f>
        <v>12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2026060033</v>
      </c>
    </row>
    <row r="3049" spans="1:27" s="71" customFormat="1" ht="23.5" customHeight="1" x14ac:dyDescent="0.35">
      <c r="A3049" s="62">
        <v>46178</v>
      </c>
      <c r="B3049" s="63" t="s">
        <v>445</v>
      </c>
      <c r="C3049" s="64" t="s">
        <v>17</v>
      </c>
      <c r="D3049" s="64" t="s">
        <v>37</v>
      </c>
      <c r="E3049" s="64" t="s">
        <v>292</v>
      </c>
      <c r="F3049" s="64">
        <v>1</v>
      </c>
      <c r="G3049" s="72" t="s">
        <v>686</v>
      </c>
      <c r="H3049" s="63" t="s">
        <v>5505</v>
      </c>
      <c r="I3049" s="64" t="s">
        <v>490</v>
      </c>
      <c r="J3049" s="63" t="s">
        <v>5435</v>
      </c>
      <c r="K3049" s="64" t="s">
        <v>281</v>
      </c>
      <c r="L3049" s="64" t="s">
        <v>268</v>
      </c>
      <c r="M3049" s="100">
        <v>0.375</v>
      </c>
      <c r="N3049" s="100">
        <v>0.39583333333333331</v>
      </c>
      <c r="O3049" s="66">
        <f t="shared" si="116"/>
        <v>2.0833333333333315E-2</v>
      </c>
      <c r="P3049" s="67">
        <v>0.5</v>
      </c>
      <c r="Q3049" s="68">
        <v>25</v>
      </c>
      <c r="R3049" s="68"/>
      <c r="S3049" s="68">
        <f t="shared" si="117"/>
        <v>12.5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2026060034</v>
      </c>
    </row>
    <row r="3050" spans="1:27" s="71" customFormat="1" ht="23.5" customHeight="1" x14ac:dyDescent="0.35">
      <c r="A3050" s="62">
        <v>46178</v>
      </c>
      <c r="B3050" s="63" t="s">
        <v>34</v>
      </c>
      <c r="C3050" s="64" t="s">
        <v>18</v>
      </c>
      <c r="D3050" s="64" t="s">
        <v>19</v>
      </c>
      <c r="E3050" s="64" t="s">
        <v>1550</v>
      </c>
      <c r="F3050" s="64">
        <v>1</v>
      </c>
      <c r="G3050" s="72">
        <v>130597243</v>
      </c>
      <c r="H3050" s="63" t="s">
        <v>5506</v>
      </c>
      <c r="I3050" s="64" t="s">
        <v>490</v>
      </c>
      <c r="J3050" s="63" t="s">
        <v>5507</v>
      </c>
      <c r="K3050" s="64" t="s">
        <v>281</v>
      </c>
      <c r="L3050" s="64" t="s">
        <v>268</v>
      </c>
      <c r="M3050" s="100">
        <v>0.68055555555555558</v>
      </c>
      <c r="N3050" s="100">
        <v>0.73611111111111116</v>
      </c>
      <c r="O3050" s="66">
        <f t="shared" si="116"/>
        <v>5.555555555555558E-2</v>
      </c>
      <c r="P3050" s="67">
        <v>1.35</v>
      </c>
      <c r="Q3050" s="68">
        <v>8</v>
      </c>
      <c r="R3050" s="68"/>
      <c r="S3050" s="68">
        <f t="shared" si="117"/>
        <v>10.8</v>
      </c>
      <c r="T3050" s="69" t="s">
        <v>52</v>
      </c>
      <c r="U3050" s="63" t="s">
        <v>52</v>
      </c>
      <c r="V3050" s="63"/>
      <c r="W3050" s="63"/>
      <c r="X3050" s="63"/>
      <c r="Y3050" s="63"/>
      <c r="Z3050" s="63"/>
      <c r="AA3050" s="63">
        <v>2026060035</v>
      </c>
    </row>
    <row r="3051" spans="1:27" s="71" customFormat="1" ht="23.5" customHeight="1" x14ac:dyDescent="0.35">
      <c r="A3051" s="62">
        <v>46178</v>
      </c>
      <c r="B3051" s="63" t="s">
        <v>445</v>
      </c>
      <c r="C3051" s="64" t="s">
        <v>18</v>
      </c>
      <c r="D3051" s="64" t="s">
        <v>37</v>
      </c>
      <c r="E3051" s="64" t="s">
        <v>2563</v>
      </c>
      <c r="F3051" s="64">
        <v>1</v>
      </c>
      <c r="G3051" s="85" t="s">
        <v>471</v>
      </c>
      <c r="H3051" s="63" t="s">
        <v>5472</v>
      </c>
      <c r="I3051" s="64" t="s">
        <v>482</v>
      </c>
      <c r="J3051" s="63" t="s">
        <v>7535</v>
      </c>
      <c r="K3051" s="64" t="s">
        <v>2580</v>
      </c>
      <c r="L3051" s="64" t="s">
        <v>268</v>
      </c>
      <c r="M3051" s="100">
        <v>8.3333333333333329E-2</v>
      </c>
      <c r="N3051" s="100">
        <v>0.25</v>
      </c>
      <c r="O3051" s="66">
        <f t="shared" si="116"/>
        <v>0.16666666666666669</v>
      </c>
      <c r="P3051" s="67">
        <v>4</v>
      </c>
      <c r="Q3051" s="68">
        <v>20</v>
      </c>
      <c r="R3051" s="68"/>
      <c r="S3051" s="68">
        <f t="shared" si="117"/>
        <v>80</v>
      </c>
      <c r="T3051" s="69" t="s">
        <v>65</v>
      </c>
      <c r="U3051" s="63" t="s">
        <v>79</v>
      </c>
      <c r="V3051" s="63"/>
      <c r="W3051" s="63">
        <v>519234001</v>
      </c>
      <c r="X3051" s="63" t="s">
        <v>5449</v>
      </c>
      <c r="Y3051" s="63"/>
      <c r="Z3051" s="63"/>
      <c r="AA3051" s="63">
        <v>2026060036</v>
      </c>
    </row>
    <row r="3052" spans="1:27" s="71" customFormat="1" ht="23.5" customHeight="1" x14ac:dyDescent="0.35">
      <c r="A3052" s="62">
        <v>46178</v>
      </c>
      <c r="B3052" s="63" t="s">
        <v>34</v>
      </c>
      <c r="C3052" s="64" t="s">
        <v>17</v>
      </c>
      <c r="D3052" s="64" t="s">
        <v>19</v>
      </c>
      <c r="E3052" s="64" t="s">
        <v>278</v>
      </c>
      <c r="F3052" s="64">
        <v>2</v>
      </c>
      <c r="G3052" s="72">
        <v>130597401</v>
      </c>
      <c r="H3052" s="63" t="s">
        <v>5513</v>
      </c>
      <c r="I3052" s="64" t="s">
        <v>482</v>
      </c>
      <c r="J3052" s="63" t="s">
        <v>5514</v>
      </c>
      <c r="K3052" s="64" t="s">
        <v>2580</v>
      </c>
      <c r="L3052" s="64" t="s">
        <v>268</v>
      </c>
      <c r="M3052" s="100">
        <v>0.8125</v>
      </c>
      <c r="N3052" s="100">
        <v>0.86111111111111116</v>
      </c>
      <c r="O3052" s="66">
        <f t="shared" si="116"/>
        <v>4.861111111111116E-2</v>
      </c>
      <c r="P3052" s="67">
        <v>1.17</v>
      </c>
      <c r="Q3052" s="68">
        <v>11</v>
      </c>
      <c r="R3052" s="68"/>
      <c r="S3052" s="68">
        <f t="shared" si="117"/>
        <v>12.87</v>
      </c>
      <c r="T3052" s="69" t="s">
        <v>65</v>
      </c>
      <c r="U3052" s="63" t="s">
        <v>79</v>
      </c>
      <c r="V3052" s="63"/>
      <c r="W3052" s="63" t="s">
        <v>5541</v>
      </c>
      <c r="X3052" s="63" t="s">
        <v>5449</v>
      </c>
      <c r="Y3052" s="63"/>
      <c r="Z3052" s="63"/>
      <c r="AA3052" s="63">
        <v>2026060037</v>
      </c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3031</v>
      </c>
      <c r="F3053" s="64">
        <v>1</v>
      </c>
      <c r="G3053" s="72" t="s">
        <v>5515</v>
      </c>
      <c r="H3053" s="63" t="s">
        <v>5516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6"/>
        <v>24</v>
      </c>
      <c r="P3053" s="67">
        <v>0.5</v>
      </c>
      <c r="Q3053" s="68">
        <v>10</v>
      </c>
      <c r="R3053" s="68"/>
      <c r="S3053" s="68">
        <f t="shared" si="117"/>
        <v>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265</v>
      </c>
      <c r="F3054" s="64">
        <v>2</v>
      </c>
      <c r="G3054" s="72" t="s">
        <v>2564</v>
      </c>
      <c r="H3054" s="63" t="s">
        <v>5517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6"/>
        <v>24</v>
      </c>
      <c r="P3054" s="67">
        <v>0.1</v>
      </c>
      <c r="Q3054" s="68">
        <v>25</v>
      </c>
      <c r="R3054" s="68"/>
      <c r="S3054" s="68">
        <f t="shared" si="117"/>
        <v>2.5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3032</v>
      </c>
      <c r="F3055" s="64">
        <v>2</v>
      </c>
      <c r="G3055" s="72" t="s">
        <v>3754</v>
      </c>
      <c r="H3055" s="63" t="s">
        <v>5518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6"/>
        <v>24</v>
      </c>
      <c r="P3055" s="67">
        <v>0.33</v>
      </c>
      <c r="Q3055" s="68">
        <v>8</v>
      </c>
      <c r="R3055" s="68"/>
      <c r="S3055" s="68">
        <f t="shared" si="117"/>
        <v>2.64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235</v>
      </c>
      <c r="F3056" s="64">
        <v>1</v>
      </c>
      <c r="G3056" s="72" t="s">
        <v>696</v>
      </c>
      <c r="H3056" s="63" t="s">
        <v>5519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6"/>
        <v>24</v>
      </c>
      <c r="P3056" s="67">
        <v>0.1</v>
      </c>
      <c r="Q3056" s="68">
        <v>26</v>
      </c>
      <c r="R3056" s="68"/>
      <c r="S3056" s="68">
        <f t="shared" si="117"/>
        <v>2.6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365</v>
      </c>
      <c r="F3057" s="64">
        <v>2</v>
      </c>
      <c r="G3057" s="72" t="s">
        <v>462</v>
      </c>
      <c r="H3057" s="63" t="s">
        <v>5520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6"/>
        <v>24</v>
      </c>
      <c r="P3057" s="67">
        <v>0.1</v>
      </c>
      <c r="Q3057" s="68">
        <v>29</v>
      </c>
      <c r="R3057" s="68"/>
      <c r="S3057" s="68">
        <f t="shared" si="117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269</v>
      </c>
      <c r="F3058" s="64">
        <v>1</v>
      </c>
      <c r="G3058" s="72" t="s">
        <v>5521</v>
      </c>
      <c r="H3058" s="63" t="s">
        <v>5522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6"/>
        <v>24</v>
      </c>
      <c r="P3058" s="67">
        <v>0.1</v>
      </c>
      <c r="Q3058" s="68">
        <v>29</v>
      </c>
      <c r="R3058" s="68"/>
      <c r="S3058" s="68">
        <f t="shared" si="117"/>
        <v>2.9000000000000004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898</v>
      </c>
      <c r="F3059" s="64">
        <v>2</v>
      </c>
      <c r="G3059" s="72" t="s">
        <v>2353</v>
      </c>
      <c r="H3059" s="63" t="s">
        <v>5523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6"/>
        <v>24</v>
      </c>
      <c r="P3059" s="67">
        <v>0.67</v>
      </c>
      <c r="Q3059" s="68">
        <v>25</v>
      </c>
      <c r="R3059" s="68"/>
      <c r="S3059" s="68">
        <f t="shared" si="117"/>
        <v>16.75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3031</v>
      </c>
      <c r="F3060" s="64">
        <v>2</v>
      </c>
      <c r="G3060" s="72" t="s">
        <v>5524</v>
      </c>
      <c r="H3060" s="63" t="s">
        <v>5525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6"/>
        <v>24</v>
      </c>
      <c r="P3060" s="67">
        <v>0.18</v>
      </c>
      <c r="Q3060" s="68">
        <v>10</v>
      </c>
      <c r="R3060" s="68"/>
      <c r="S3060" s="68">
        <f t="shared" si="117"/>
        <v>1.7999999999999998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17</v>
      </c>
      <c r="D3061" s="64" t="s">
        <v>37</v>
      </c>
      <c r="E3061" s="64" t="s">
        <v>3032</v>
      </c>
      <c r="F3061" s="64">
        <v>1</v>
      </c>
      <c r="G3061" s="72" t="s">
        <v>5526</v>
      </c>
      <c r="H3061" s="63" t="s">
        <v>5527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6"/>
        <v>24</v>
      </c>
      <c r="P3061" s="67">
        <v>0.33</v>
      </c>
      <c r="Q3061" s="68">
        <v>10</v>
      </c>
      <c r="R3061" s="68"/>
      <c r="S3061" s="68">
        <f t="shared" si="117"/>
        <v>3.3000000000000003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261</v>
      </c>
      <c r="F3062" s="64">
        <v>2</v>
      </c>
      <c r="G3062" s="72" t="s">
        <v>5127</v>
      </c>
      <c r="H3062" s="63" t="s">
        <v>5528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6"/>
        <v>24</v>
      </c>
      <c r="P3062" s="67">
        <v>0.1</v>
      </c>
      <c r="Q3062" s="68">
        <v>22</v>
      </c>
      <c r="R3062" s="68"/>
      <c r="S3062" s="68">
        <f t="shared" si="117"/>
        <v>2.2000000000000002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544</v>
      </c>
      <c r="F3063" s="64">
        <v>1</v>
      </c>
      <c r="G3063" s="72" t="s">
        <v>4519</v>
      </c>
      <c r="H3063" s="63" t="s">
        <v>5529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6"/>
        <v>24</v>
      </c>
      <c r="P3063" s="67">
        <v>0.33</v>
      </c>
      <c r="Q3063" s="68">
        <v>12</v>
      </c>
      <c r="R3063" s="68"/>
      <c r="S3063" s="68">
        <f t="shared" si="117"/>
        <v>3.96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258</v>
      </c>
      <c r="F3064" s="64">
        <v>1</v>
      </c>
      <c r="G3064" s="72" t="s">
        <v>1713</v>
      </c>
      <c r="H3064" s="63" t="s">
        <v>5530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6"/>
        <v>24</v>
      </c>
      <c r="P3064" s="67">
        <v>0.1</v>
      </c>
      <c r="Q3064" s="68">
        <v>25</v>
      </c>
      <c r="R3064" s="68"/>
      <c r="S3064" s="68">
        <f t="shared" si="117"/>
        <v>2.5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3457</v>
      </c>
      <c r="F3065" s="64">
        <v>2</v>
      </c>
      <c r="G3065" s="72" t="s">
        <v>4581</v>
      </c>
      <c r="H3065" s="63" t="s">
        <v>5531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6"/>
        <v>24</v>
      </c>
      <c r="P3065" s="67">
        <v>0.1</v>
      </c>
      <c r="Q3065" s="68">
        <v>22</v>
      </c>
      <c r="R3065" s="68"/>
      <c r="S3065" s="68">
        <f t="shared" si="117"/>
        <v>2.2000000000000002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240</v>
      </c>
      <c r="F3066" s="64">
        <v>2</v>
      </c>
      <c r="G3066" s="72" t="s">
        <v>2203</v>
      </c>
      <c r="H3066" s="63" t="s">
        <v>5532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6"/>
        <v>24</v>
      </c>
      <c r="P3066" s="67">
        <v>0.1</v>
      </c>
      <c r="Q3066" s="68">
        <v>12</v>
      </c>
      <c r="R3066" s="68"/>
      <c r="S3066" s="68">
        <f t="shared" si="117"/>
        <v>1.2000000000000002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1492</v>
      </c>
      <c r="F3067" s="64">
        <v>1</v>
      </c>
      <c r="G3067" s="72" t="s">
        <v>3926</v>
      </c>
      <c r="H3067" s="63" t="s">
        <v>5533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6"/>
        <v>24</v>
      </c>
      <c r="P3067" s="67">
        <v>0.8</v>
      </c>
      <c r="Q3067" s="68">
        <v>27</v>
      </c>
      <c r="R3067" s="68"/>
      <c r="S3067" s="68">
        <f t="shared" si="117"/>
        <v>21.6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2064</v>
      </c>
      <c r="F3068" s="64">
        <v>2</v>
      </c>
      <c r="G3068" s="72" t="s">
        <v>1696</v>
      </c>
      <c r="H3068" s="63" t="s">
        <v>5534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6"/>
        <v>24</v>
      </c>
      <c r="P3068" s="67">
        <v>0.1</v>
      </c>
      <c r="Q3068" s="68">
        <v>14</v>
      </c>
      <c r="R3068" s="68"/>
      <c r="S3068" s="68">
        <f t="shared" si="117"/>
        <v>1.4000000000000001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638</v>
      </c>
      <c r="F3069" s="64">
        <v>2</v>
      </c>
      <c r="G3069" s="72">
        <v>159356005</v>
      </c>
      <c r="H3069" s="63" t="s">
        <v>5535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6"/>
        <v>24</v>
      </c>
      <c r="P3069" s="67">
        <v>0.1</v>
      </c>
      <c r="Q3069" s="68">
        <v>20</v>
      </c>
      <c r="R3069" s="68"/>
      <c r="S3069" s="68">
        <f t="shared" si="117"/>
        <v>2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615</v>
      </c>
      <c r="F3070" s="64">
        <v>1</v>
      </c>
      <c r="G3070" s="72">
        <v>312982004</v>
      </c>
      <c r="H3070" s="63" t="s">
        <v>5536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6"/>
        <v>24</v>
      </c>
      <c r="P3070" s="67">
        <v>0.1</v>
      </c>
      <c r="Q3070" s="68">
        <v>6</v>
      </c>
      <c r="R3070" s="68"/>
      <c r="S3070" s="68">
        <f t="shared" si="117"/>
        <v>0.60000000000000009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335</v>
      </c>
      <c r="F3071" s="64">
        <v>1</v>
      </c>
      <c r="G3071" s="72">
        <v>315290004</v>
      </c>
      <c r="H3071" s="63" t="s">
        <v>5537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6"/>
        <v>24</v>
      </c>
      <c r="P3071" s="67">
        <v>0.1</v>
      </c>
      <c r="Q3071" s="68">
        <v>7</v>
      </c>
      <c r="R3071" s="68"/>
      <c r="S3071" s="68">
        <f t="shared" si="117"/>
        <v>0.70000000000000007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317279009</v>
      </c>
      <c r="H3072" s="63" t="s">
        <v>5538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6"/>
        <v>24</v>
      </c>
      <c r="P3072" s="67">
        <v>0.1</v>
      </c>
      <c r="Q3072" s="68">
        <v>5</v>
      </c>
      <c r="R3072" s="68"/>
      <c r="S3072" s="68">
        <f t="shared" si="117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18</v>
      </c>
      <c r="D3073" s="64" t="s">
        <v>37</v>
      </c>
      <c r="E3073" s="64" t="s">
        <v>752</v>
      </c>
      <c r="F3073" s="64">
        <v>2</v>
      </c>
      <c r="G3073" s="72">
        <v>317339001</v>
      </c>
      <c r="H3073" s="63" t="s">
        <v>5539</v>
      </c>
      <c r="I3073" s="64" t="s">
        <v>493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6"/>
        <v>24</v>
      </c>
      <c r="P3073" s="67">
        <v>0.1</v>
      </c>
      <c r="Q3073" s="68">
        <v>5</v>
      </c>
      <c r="R3073" s="68"/>
      <c r="S3073" s="68">
        <f t="shared" si="117"/>
        <v>0.5</v>
      </c>
      <c r="T3073" s="69" t="s">
        <v>547</v>
      </c>
      <c r="U3073" s="63" t="s">
        <v>52</v>
      </c>
      <c r="V3073" s="63"/>
      <c r="W3073" s="63"/>
      <c r="X3073" s="63"/>
      <c r="Y3073" s="63"/>
      <c r="Z3073" s="63"/>
      <c r="AA3073" s="63"/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17</v>
      </c>
      <c r="D3074" s="64" t="s">
        <v>37</v>
      </c>
      <c r="E3074" s="64" t="s">
        <v>898</v>
      </c>
      <c r="F3074" s="64">
        <v>1</v>
      </c>
      <c r="G3074" s="72" t="s">
        <v>2353</v>
      </c>
      <c r="H3074" s="63" t="s">
        <v>5523</v>
      </c>
      <c r="I3074" s="64" t="s">
        <v>480</v>
      </c>
      <c r="J3074" s="63" t="s">
        <v>5540</v>
      </c>
      <c r="K3074" s="64" t="s">
        <v>22</v>
      </c>
      <c r="L3074" s="64" t="s">
        <v>268</v>
      </c>
      <c r="M3074" s="100">
        <v>0.39583333333333331</v>
      </c>
      <c r="N3074" s="100">
        <v>0.64583333333333337</v>
      </c>
      <c r="O3074" s="66">
        <f t="shared" si="116"/>
        <v>0.25000000000000006</v>
      </c>
      <c r="P3074" s="67">
        <v>6</v>
      </c>
      <c r="Q3074" s="68">
        <v>14</v>
      </c>
      <c r="R3074" s="68"/>
      <c r="S3074" s="68">
        <f t="shared" si="117"/>
        <v>84</v>
      </c>
      <c r="T3074" s="69" t="s">
        <v>27</v>
      </c>
      <c r="U3074" s="63" t="s">
        <v>30</v>
      </c>
      <c r="V3074" s="63"/>
      <c r="W3074" s="63">
        <v>549030001</v>
      </c>
      <c r="X3074" s="63" t="s">
        <v>548</v>
      </c>
      <c r="Y3074" s="63"/>
      <c r="Z3074" s="63"/>
      <c r="AA3074" s="63">
        <v>2026060038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5127</v>
      </c>
      <c r="H3075" s="63" t="s">
        <v>5528</v>
      </c>
      <c r="I3075" s="64" t="s">
        <v>490</v>
      </c>
      <c r="J3075" s="63" t="s">
        <v>2136</v>
      </c>
      <c r="K3075" s="64" t="s">
        <v>281</v>
      </c>
      <c r="L3075" s="64" t="s">
        <v>268</v>
      </c>
      <c r="M3075" s="100">
        <v>0.13194444444444445</v>
      </c>
      <c r="N3075" s="100">
        <v>0.14444444444444443</v>
      </c>
      <c r="O3075" s="66">
        <f t="shared" si="116"/>
        <v>1.2499999999999983E-2</v>
      </c>
      <c r="P3075" s="67">
        <v>0.3</v>
      </c>
      <c r="Q3075" s="68">
        <v>22</v>
      </c>
      <c r="R3075" s="68"/>
      <c r="S3075" s="68">
        <f t="shared" si="117"/>
        <v>6.6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2026060040</v>
      </c>
    </row>
    <row r="3076" spans="1:27" s="71" customFormat="1" ht="23.5" customHeight="1" x14ac:dyDescent="0.35">
      <c r="A3076" s="62">
        <v>46179</v>
      </c>
      <c r="B3076" s="63" t="s">
        <v>445</v>
      </c>
      <c r="C3076" s="64" t="s">
        <v>18</v>
      </c>
      <c r="D3076" s="64" t="s">
        <v>37</v>
      </c>
      <c r="E3076" s="64" t="s">
        <v>1492</v>
      </c>
      <c r="F3076" s="64">
        <v>1</v>
      </c>
      <c r="G3076" s="72" t="s">
        <v>3926</v>
      </c>
      <c r="H3076" s="63" t="s">
        <v>5533</v>
      </c>
      <c r="I3076" s="64" t="s">
        <v>490</v>
      </c>
      <c r="J3076" s="63" t="s">
        <v>2140</v>
      </c>
      <c r="K3076" s="64" t="s">
        <v>281</v>
      </c>
      <c r="L3076" s="64" t="s">
        <v>268</v>
      </c>
      <c r="M3076" s="100">
        <v>0.34375</v>
      </c>
      <c r="N3076" s="100">
        <v>0.40625</v>
      </c>
      <c r="O3076" s="66">
        <f t="shared" si="116"/>
        <v>6.25E-2</v>
      </c>
      <c r="P3076" s="67">
        <v>1.5</v>
      </c>
      <c r="Q3076" s="68">
        <v>27</v>
      </c>
      <c r="R3076" s="68"/>
      <c r="S3076" s="68">
        <f t="shared" si="117"/>
        <v>40.5</v>
      </c>
      <c r="T3076" s="69" t="s">
        <v>52</v>
      </c>
      <c r="U3076" s="63" t="s">
        <v>52</v>
      </c>
      <c r="V3076" s="63"/>
      <c r="W3076" s="63"/>
      <c r="X3076" s="63"/>
      <c r="Y3076" s="63"/>
      <c r="Z3076" s="63"/>
      <c r="AA3076" s="63">
        <v>2026060041</v>
      </c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275</v>
      </c>
      <c r="H3077" s="63" t="s">
        <v>5543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6"/>
        <v>24</v>
      </c>
      <c r="P3077" s="67">
        <v>0.5</v>
      </c>
      <c r="Q3077" s="68">
        <v>14</v>
      </c>
      <c r="R3077" s="68"/>
      <c r="S3077" s="68">
        <f t="shared" si="117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274</v>
      </c>
      <c r="F3078" s="64">
        <v>2</v>
      </c>
      <c r="G3078" s="72" t="s">
        <v>3040</v>
      </c>
      <c r="H3078" s="63" t="s">
        <v>5544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6"/>
        <v>24</v>
      </c>
      <c r="P3078" s="67">
        <v>0.5</v>
      </c>
      <c r="Q3078" s="68">
        <v>14</v>
      </c>
      <c r="R3078" s="68"/>
      <c r="S3078" s="68">
        <f t="shared" si="117"/>
        <v>7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1</v>
      </c>
      <c r="G3079" s="72" t="s">
        <v>5545</v>
      </c>
      <c r="H3079" s="63" t="s">
        <v>5546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6"/>
        <v>24</v>
      </c>
      <c r="P3079" s="67">
        <v>0.5</v>
      </c>
      <c r="Q3079" s="68">
        <v>17</v>
      </c>
      <c r="R3079" s="68"/>
      <c r="S3079" s="68">
        <f t="shared" si="117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34</v>
      </c>
      <c r="C3080" s="64" t="s">
        <v>17</v>
      </c>
      <c r="D3080" s="64" t="s">
        <v>19</v>
      </c>
      <c r="E3080" s="64" t="s">
        <v>543</v>
      </c>
      <c r="F3080" s="64">
        <v>2</v>
      </c>
      <c r="G3080" s="72">
        <v>108930826</v>
      </c>
      <c r="H3080" s="63" t="s">
        <v>5547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6"/>
        <v>24</v>
      </c>
      <c r="P3080" s="67">
        <v>0.5</v>
      </c>
      <c r="Q3080" s="68">
        <v>17</v>
      </c>
      <c r="R3080" s="68"/>
      <c r="S3080" s="68">
        <f t="shared" si="117"/>
        <v>8.5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898</v>
      </c>
      <c r="F3081" s="64">
        <v>1</v>
      </c>
      <c r="G3081" s="72" t="s">
        <v>884</v>
      </c>
      <c r="H3081" s="63" t="s">
        <v>5548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6"/>
        <v>24</v>
      </c>
      <c r="P3081" s="67">
        <v>0.1</v>
      </c>
      <c r="Q3081" s="68">
        <v>26</v>
      </c>
      <c r="R3081" s="68"/>
      <c r="S3081" s="68">
        <f t="shared" si="117"/>
        <v>2.6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265</v>
      </c>
      <c r="F3082" s="64">
        <v>1</v>
      </c>
      <c r="G3082" s="72" t="s">
        <v>2465</v>
      </c>
      <c r="H3082" s="63" t="s">
        <v>5549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6"/>
        <v>24</v>
      </c>
      <c r="P3082" s="67">
        <v>0.1</v>
      </c>
      <c r="Q3082" s="68">
        <v>28</v>
      </c>
      <c r="R3082" s="68"/>
      <c r="S3082" s="68">
        <f t="shared" si="117"/>
        <v>2.8000000000000003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17</v>
      </c>
      <c r="D3083" s="64" t="s">
        <v>37</v>
      </c>
      <c r="E3083" s="64" t="s">
        <v>365</v>
      </c>
      <c r="F3083" s="64">
        <v>2</v>
      </c>
      <c r="G3083" s="72" t="s">
        <v>1013</v>
      </c>
      <c r="H3083" s="63" t="s">
        <v>5550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6"/>
        <v>24</v>
      </c>
      <c r="P3083" s="67">
        <v>0.1</v>
      </c>
      <c r="Q3083" s="68">
        <v>29</v>
      </c>
      <c r="R3083" s="68"/>
      <c r="S3083" s="68">
        <f t="shared" si="117"/>
        <v>2.9000000000000004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2064</v>
      </c>
      <c r="F3084" s="64">
        <v>2</v>
      </c>
      <c r="G3084" s="72" t="s">
        <v>734</v>
      </c>
      <c r="H3084" s="63" t="s">
        <v>5551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6"/>
        <v>24</v>
      </c>
      <c r="P3084" s="67">
        <v>0.1</v>
      </c>
      <c r="Q3084" s="68">
        <v>21</v>
      </c>
      <c r="R3084" s="68"/>
      <c r="S3084" s="68">
        <f t="shared" si="117"/>
        <v>2.1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382</v>
      </c>
      <c r="F3085" s="64">
        <v>1</v>
      </c>
      <c r="G3085" s="72" t="s">
        <v>5552</v>
      </c>
      <c r="H3085" s="63" t="s">
        <v>5553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6"/>
        <v>24</v>
      </c>
      <c r="P3085" s="67">
        <v>0.1</v>
      </c>
      <c r="Q3085" s="68">
        <v>23</v>
      </c>
      <c r="R3085" s="68"/>
      <c r="S3085" s="68">
        <f t="shared" si="117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2670</v>
      </c>
      <c r="F3086" s="64">
        <v>2</v>
      </c>
      <c r="G3086" s="72" t="s">
        <v>2217</v>
      </c>
      <c r="H3086" s="63" t="s">
        <v>5554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6"/>
        <v>24</v>
      </c>
      <c r="P3086" s="67">
        <v>0.1</v>
      </c>
      <c r="Q3086" s="68">
        <v>23</v>
      </c>
      <c r="R3086" s="68"/>
      <c r="S3086" s="68">
        <f t="shared" si="117"/>
        <v>2.3000000000000003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2102</v>
      </c>
      <c r="F3087" s="64">
        <v>2</v>
      </c>
      <c r="G3087" s="72" t="s">
        <v>2399</v>
      </c>
      <c r="H3087" s="63" t="s">
        <v>5555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6"/>
        <v>24</v>
      </c>
      <c r="P3087" s="67">
        <v>0.8</v>
      </c>
      <c r="Q3087" s="68">
        <v>25</v>
      </c>
      <c r="R3087" s="68"/>
      <c r="S3087" s="68">
        <f t="shared" si="117"/>
        <v>20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816</v>
      </c>
      <c r="F3088" s="64">
        <v>1</v>
      </c>
      <c r="G3088" s="72" t="s">
        <v>736</v>
      </c>
      <c r="H3088" s="63" t="s">
        <v>5556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6"/>
        <v>24</v>
      </c>
      <c r="P3088" s="67">
        <v>0.1</v>
      </c>
      <c r="Q3088" s="68">
        <v>25</v>
      </c>
      <c r="R3088" s="68"/>
      <c r="S3088" s="68">
        <f t="shared" si="117"/>
        <v>2.5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2563</v>
      </c>
      <c r="F3089" s="64">
        <v>1</v>
      </c>
      <c r="G3089" s="72" t="s">
        <v>5557</v>
      </c>
      <c r="H3089" s="63" t="s">
        <v>5558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6"/>
        <v>24</v>
      </c>
      <c r="P3089" s="67">
        <v>0.1</v>
      </c>
      <c r="Q3089" s="68">
        <v>21</v>
      </c>
      <c r="R3089" s="68"/>
      <c r="S3089" s="68">
        <f t="shared" si="117"/>
        <v>2.1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2670</v>
      </c>
      <c r="F3090" s="64">
        <v>2</v>
      </c>
      <c r="G3090" s="72">
        <v>159202007</v>
      </c>
      <c r="H3090" s="63" t="s">
        <v>5559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6"/>
        <v>24</v>
      </c>
      <c r="P3090" s="67">
        <v>0.1</v>
      </c>
      <c r="Q3090" s="68">
        <v>25</v>
      </c>
      <c r="R3090" s="68"/>
      <c r="S3090" s="68">
        <f t="shared" si="117"/>
        <v>2.5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445</v>
      </c>
      <c r="C3091" s="64" t="s">
        <v>18</v>
      </c>
      <c r="D3091" s="64" t="s">
        <v>37</v>
      </c>
      <c r="E3091" s="64" t="s">
        <v>339</v>
      </c>
      <c r="F3091" s="64">
        <v>1</v>
      </c>
      <c r="G3091" s="72">
        <v>315289004</v>
      </c>
      <c r="H3091" s="63" t="s">
        <v>5560</v>
      </c>
      <c r="I3091" s="64" t="s">
        <v>493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6"/>
        <v>24</v>
      </c>
      <c r="P3091" s="67">
        <v>0.1</v>
      </c>
      <c r="Q3091" s="68">
        <v>10</v>
      </c>
      <c r="R3091" s="68"/>
      <c r="S3091" s="68">
        <f t="shared" si="117"/>
        <v>1</v>
      </c>
      <c r="T3091" s="69" t="s">
        <v>547</v>
      </c>
      <c r="U3091" s="63" t="s">
        <v>52</v>
      </c>
      <c r="V3091" s="63"/>
      <c r="W3091" s="63"/>
      <c r="X3091" s="63"/>
      <c r="Y3091" s="63"/>
      <c r="Z3091" s="63"/>
      <c r="AA3091" s="63"/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720</v>
      </c>
      <c r="F3092" s="64">
        <v>2</v>
      </c>
      <c r="G3092" s="72">
        <v>130878003</v>
      </c>
      <c r="H3092" s="63" t="s">
        <v>5561</v>
      </c>
      <c r="I3092" s="64" t="s">
        <v>490</v>
      </c>
      <c r="J3092" s="63" t="s">
        <v>5562</v>
      </c>
      <c r="K3092" s="64" t="s">
        <v>281</v>
      </c>
      <c r="L3092" s="64" t="s">
        <v>268</v>
      </c>
      <c r="M3092" s="100">
        <v>8.3333333333333329E-2</v>
      </c>
      <c r="N3092" s="100">
        <v>0.14583333333333334</v>
      </c>
      <c r="O3092" s="66">
        <f t="shared" si="116"/>
        <v>6.2500000000000014E-2</v>
      </c>
      <c r="P3092" s="67">
        <v>1.5</v>
      </c>
      <c r="Q3092" s="68">
        <v>17</v>
      </c>
      <c r="R3092" s="68"/>
      <c r="S3092" s="68">
        <f t="shared" si="117"/>
        <v>25.5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2026060042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1549</v>
      </c>
      <c r="F3093" s="64">
        <v>1</v>
      </c>
      <c r="G3093" s="72">
        <v>130606098</v>
      </c>
      <c r="H3093" s="63" t="s">
        <v>5563</v>
      </c>
      <c r="I3093" s="64" t="s">
        <v>490</v>
      </c>
      <c r="J3093" s="63" t="s">
        <v>5564</v>
      </c>
      <c r="K3093" s="64" t="s">
        <v>281</v>
      </c>
      <c r="L3093" s="64" t="s">
        <v>268</v>
      </c>
      <c r="M3093" s="100">
        <v>0.59861111111111109</v>
      </c>
      <c r="N3093" s="100">
        <v>0.61944444444444446</v>
      </c>
      <c r="O3093" s="66">
        <f t="shared" si="116"/>
        <v>2.083333333333337E-2</v>
      </c>
      <c r="P3093" s="67">
        <v>0.5</v>
      </c>
      <c r="Q3093" s="68">
        <v>11</v>
      </c>
      <c r="R3093" s="68"/>
      <c r="S3093" s="68">
        <f t="shared" si="117"/>
        <v>5.5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2026060043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5197</v>
      </c>
      <c r="F3094" s="64">
        <v>2</v>
      </c>
      <c r="G3094" s="72">
        <v>130868002</v>
      </c>
      <c r="H3094" s="63" t="s">
        <v>5565</v>
      </c>
      <c r="I3094" s="64" t="s">
        <v>490</v>
      </c>
      <c r="J3094" s="63" t="s">
        <v>5172</v>
      </c>
      <c r="K3094" s="64" t="s">
        <v>281</v>
      </c>
      <c r="L3094" s="64" t="s">
        <v>268</v>
      </c>
      <c r="M3094" s="100">
        <v>0.84027777777777779</v>
      </c>
      <c r="N3094" s="100">
        <v>0.88194444444444442</v>
      </c>
      <c r="O3094" s="66">
        <f t="shared" si="116"/>
        <v>4.166666666666663E-2</v>
      </c>
      <c r="P3094" s="67">
        <v>1</v>
      </c>
      <c r="Q3094" s="68">
        <v>6</v>
      </c>
      <c r="R3094" s="68"/>
      <c r="S3094" s="68">
        <f t="shared" si="117"/>
        <v>6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2026060044</v>
      </c>
    </row>
    <row r="3095" spans="1:27" s="71" customFormat="1" ht="23.5" customHeight="1" x14ac:dyDescent="0.35">
      <c r="A3095" s="62">
        <v>46181</v>
      </c>
      <c r="B3095" s="63" t="s">
        <v>34</v>
      </c>
      <c r="C3095" s="64" t="s">
        <v>18</v>
      </c>
      <c r="D3095" s="64" t="s">
        <v>19</v>
      </c>
      <c r="E3095" s="64" t="s">
        <v>1543</v>
      </c>
      <c r="F3095" s="64">
        <v>1</v>
      </c>
      <c r="G3095" s="72">
        <v>130868002</v>
      </c>
      <c r="H3095" s="63" t="s">
        <v>5565</v>
      </c>
      <c r="I3095" s="64" t="s">
        <v>490</v>
      </c>
      <c r="J3095" s="63" t="s">
        <v>5566</v>
      </c>
      <c r="K3095" s="64" t="s">
        <v>281</v>
      </c>
      <c r="L3095" s="64" t="s">
        <v>268</v>
      </c>
      <c r="M3095" s="100">
        <v>0.47916666666666669</v>
      </c>
      <c r="N3095" s="100">
        <v>0.54236111111111107</v>
      </c>
      <c r="O3095" s="66">
        <f t="shared" si="116"/>
        <v>6.3194444444444386E-2</v>
      </c>
      <c r="P3095" s="67">
        <v>1.52</v>
      </c>
      <c r="Q3095" s="68">
        <v>7</v>
      </c>
      <c r="R3095" s="68"/>
      <c r="S3095" s="68">
        <f t="shared" si="117"/>
        <v>10.64</v>
      </c>
      <c r="T3095" s="69" t="s">
        <v>52</v>
      </c>
      <c r="U3095" s="63" t="s">
        <v>52</v>
      </c>
      <c r="V3095" s="63"/>
      <c r="W3095" s="63"/>
      <c r="X3095" s="63"/>
      <c r="Y3095" s="63"/>
      <c r="Z3095" s="63"/>
      <c r="AA3095" s="63">
        <v>2026060045</v>
      </c>
    </row>
    <row r="3096" spans="1:27" s="71" customFormat="1" ht="23.5" customHeight="1" x14ac:dyDescent="0.35">
      <c r="A3096" s="62">
        <v>46182</v>
      </c>
      <c r="B3096" s="63" t="s">
        <v>34</v>
      </c>
      <c r="C3096" s="64" t="s">
        <v>17</v>
      </c>
      <c r="D3096" s="64" t="s">
        <v>19</v>
      </c>
      <c r="E3096" s="64" t="s">
        <v>612</v>
      </c>
      <c r="F3096" s="64">
        <v>1</v>
      </c>
      <c r="G3096" s="72">
        <v>130597181</v>
      </c>
      <c r="H3096" s="63" t="s">
        <v>5579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6"/>
        <v>24</v>
      </c>
      <c r="P3096" s="67">
        <v>0.33</v>
      </c>
      <c r="Q3096" s="68">
        <v>11</v>
      </c>
      <c r="R3096" s="68"/>
      <c r="S3096" s="68">
        <f t="shared" si="117"/>
        <v>3.6300000000000003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3031</v>
      </c>
      <c r="F3097" s="64">
        <v>1</v>
      </c>
      <c r="G3097" s="72" t="s">
        <v>3343</v>
      </c>
      <c r="H3097" s="63" t="s">
        <v>5580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6"/>
        <v>24</v>
      </c>
      <c r="P3097" s="67">
        <v>0.5</v>
      </c>
      <c r="Q3097" s="68">
        <v>7</v>
      </c>
      <c r="R3097" s="68"/>
      <c r="S3097" s="68">
        <f t="shared" si="117"/>
        <v>3.5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265</v>
      </c>
      <c r="F3098" s="64">
        <v>1</v>
      </c>
      <c r="G3098" s="72" t="s">
        <v>642</v>
      </c>
      <c r="H3098" s="63" t="s">
        <v>5581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6"/>
        <v>24</v>
      </c>
      <c r="P3098" s="67">
        <v>0.1</v>
      </c>
      <c r="Q3098" s="68">
        <v>22</v>
      </c>
      <c r="R3098" s="68"/>
      <c r="S3098" s="68">
        <f t="shared" si="117"/>
        <v>2.2000000000000002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3031</v>
      </c>
      <c r="F3099" s="64">
        <v>2</v>
      </c>
      <c r="G3099" s="72" t="s">
        <v>3536</v>
      </c>
      <c r="H3099" s="63" t="s">
        <v>5463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6"/>
        <v>24</v>
      </c>
      <c r="P3099" s="67">
        <v>0.5</v>
      </c>
      <c r="Q3099" s="68">
        <v>6</v>
      </c>
      <c r="R3099" s="68"/>
      <c r="S3099" s="68">
        <f t="shared" si="117"/>
        <v>3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908</v>
      </c>
      <c r="H3100" s="63" t="s">
        <v>5582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6"/>
        <v>24</v>
      </c>
      <c r="P3100" s="67">
        <v>0.1</v>
      </c>
      <c r="Q3100" s="68">
        <v>22</v>
      </c>
      <c r="R3100" s="68"/>
      <c r="S3100" s="68">
        <f t="shared" si="117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17</v>
      </c>
      <c r="D3101" s="64" t="s">
        <v>37</v>
      </c>
      <c r="E3101" s="64" t="s">
        <v>265</v>
      </c>
      <c r="F3101" s="64">
        <v>2</v>
      </c>
      <c r="G3101" s="72" t="s">
        <v>727</v>
      </c>
      <c r="H3101" s="63" t="s">
        <v>5583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6"/>
        <v>24</v>
      </c>
      <c r="P3101" s="67">
        <v>0.1</v>
      </c>
      <c r="Q3101" s="68">
        <v>22</v>
      </c>
      <c r="R3101" s="68"/>
      <c r="S3101" s="68">
        <f t="shared" si="117"/>
        <v>2.2000000000000002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751</v>
      </c>
      <c r="F3102" s="64">
        <v>1</v>
      </c>
      <c r="G3102" s="72" t="s">
        <v>5584</v>
      </c>
      <c r="H3102" s="63" t="s">
        <v>5585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6"/>
        <v>24</v>
      </c>
      <c r="P3102" s="67">
        <v>0.1</v>
      </c>
      <c r="Q3102" s="68">
        <v>20</v>
      </c>
      <c r="R3102" s="68"/>
      <c r="S3102" s="68">
        <f t="shared" si="117"/>
        <v>2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1541</v>
      </c>
      <c r="F3103" s="64">
        <v>1</v>
      </c>
      <c r="G3103" s="72" t="s">
        <v>2682</v>
      </c>
      <c r="H3103" s="63" t="s">
        <v>5586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6"/>
        <v>24</v>
      </c>
      <c r="P3103" s="67">
        <v>0.5</v>
      </c>
      <c r="Q3103" s="68">
        <v>26</v>
      </c>
      <c r="R3103" s="68"/>
      <c r="S3103" s="68">
        <f t="shared" si="117"/>
        <v>13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244</v>
      </c>
      <c r="F3104" s="64">
        <v>2</v>
      </c>
      <c r="G3104" s="72" t="s">
        <v>241</v>
      </c>
      <c r="H3104" s="63" t="s">
        <v>5587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6"/>
        <v>24</v>
      </c>
      <c r="P3104" s="67">
        <v>0.1</v>
      </c>
      <c r="Q3104" s="68">
        <v>31</v>
      </c>
      <c r="R3104" s="68"/>
      <c r="S3104" s="68">
        <f t="shared" si="117"/>
        <v>3.1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1536</v>
      </c>
      <c r="F3105" s="64">
        <v>1</v>
      </c>
      <c r="G3105" s="72" t="s">
        <v>5588</v>
      </c>
      <c r="H3105" s="63" t="s">
        <v>5589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6"/>
        <v>24</v>
      </c>
      <c r="P3105" s="67">
        <v>1</v>
      </c>
      <c r="Q3105" s="68">
        <v>21</v>
      </c>
      <c r="R3105" s="68"/>
      <c r="S3105" s="68">
        <f t="shared" si="117"/>
        <v>21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470</v>
      </c>
      <c r="F3106" s="64">
        <v>1</v>
      </c>
      <c r="G3106" s="72" t="s">
        <v>4728</v>
      </c>
      <c r="H3106" s="63" t="s">
        <v>5162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6"/>
        <v>24</v>
      </c>
      <c r="P3106" s="67">
        <v>0.1</v>
      </c>
      <c r="Q3106" s="68">
        <v>15</v>
      </c>
      <c r="R3106" s="68"/>
      <c r="S3106" s="68">
        <f t="shared" si="117"/>
        <v>1.5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2103</v>
      </c>
      <c r="F3107" s="64">
        <v>1</v>
      </c>
      <c r="G3107" s="72" t="s">
        <v>5590</v>
      </c>
      <c r="H3107" s="63" t="s">
        <v>5591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6"/>
        <v>24</v>
      </c>
      <c r="P3107" s="67">
        <v>0.1</v>
      </c>
      <c r="Q3107" s="68">
        <v>25</v>
      </c>
      <c r="R3107" s="68"/>
      <c r="S3107" s="68">
        <f t="shared" si="117"/>
        <v>2.5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615</v>
      </c>
      <c r="F3108" s="64">
        <v>1</v>
      </c>
      <c r="G3108" s="72">
        <v>313157004</v>
      </c>
      <c r="H3108" s="63" t="s">
        <v>5592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6"/>
        <v>24</v>
      </c>
      <c r="P3108" s="67">
        <v>0.1</v>
      </c>
      <c r="Q3108" s="68">
        <v>11</v>
      </c>
      <c r="R3108" s="68"/>
      <c r="S3108" s="68">
        <f t="shared" si="117"/>
        <v>1.1000000000000001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639</v>
      </c>
      <c r="F3109" s="64">
        <v>1</v>
      </c>
      <c r="G3109" s="72">
        <v>315630004</v>
      </c>
      <c r="H3109" s="63" t="s">
        <v>5593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6"/>
        <v>24</v>
      </c>
      <c r="P3109" s="67">
        <v>0.1</v>
      </c>
      <c r="Q3109" s="68">
        <v>2</v>
      </c>
      <c r="R3109" s="68"/>
      <c r="S3109" s="68">
        <f t="shared" si="117"/>
        <v>0.2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445</v>
      </c>
      <c r="C3110" s="64" t="s">
        <v>18</v>
      </c>
      <c r="D3110" s="64" t="s">
        <v>37</v>
      </c>
      <c r="E3110" s="64" t="s">
        <v>339</v>
      </c>
      <c r="F3110" s="64">
        <v>1</v>
      </c>
      <c r="G3110" s="72">
        <v>316292011</v>
      </c>
      <c r="H3110" s="63" t="s">
        <v>5396</v>
      </c>
      <c r="I3110" s="64" t="s">
        <v>493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6"/>
        <v>24</v>
      </c>
      <c r="P3110" s="67">
        <v>0.1</v>
      </c>
      <c r="Q3110" s="68">
        <v>15</v>
      </c>
      <c r="R3110" s="68"/>
      <c r="S3110" s="68">
        <f t="shared" si="117"/>
        <v>1.5</v>
      </c>
      <c r="T3110" s="69" t="s">
        <v>547</v>
      </c>
      <c r="U3110" s="63" t="s">
        <v>52</v>
      </c>
      <c r="V3110" s="63"/>
      <c r="W3110" s="63"/>
      <c r="X3110" s="63"/>
      <c r="Y3110" s="63"/>
      <c r="Z3110" s="63"/>
      <c r="AA3110" s="63"/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17</v>
      </c>
      <c r="D3111" s="64" t="s">
        <v>19</v>
      </c>
      <c r="E3111" s="64" t="s">
        <v>2168</v>
      </c>
      <c r="F3111" s="64">
        <v>1</v>
      </c>
      <c r="G3111" s="72" t="s">
        <v>5594</v>
      </c>
      <c r="H3111" s="63" t="s">
        <v>5595</v>
      </c>
      <c r="I3111" s="64" t="s">
        <v>480</v>
      </c>
      <c r="J3111" s="63" t="s">
        <v>5596</v>
      </c>
      <c r="K3111" s="64" t="s">
        <v>22</v>
      </c>
      <c r="L3111" s="64" t="s">
        <v>268</v>
      </c>
      <c r="M3111" s="100">
        <v>0.3125</v>
      </c>
      <c r="N3111" s="100">
        <v>0.64583333333333337</v>
      </c>
      <c r="O3111" s="66">
        <f t="shared" si="116"/>
        <v>0.33333333333333337</v>
      </c>
      <c r="P3111" s="67">
        <v>8</v>
      </c>
      <c r="Q3111" s="68">
        <v>5</v>
      </c>
      <c r="R3111" s="68"/>
      <c r="S3111" s="68">
        <f t="shared" si="117"/>
        <v>40</v>
      </c>
      <c r="T3111" s="69" t="s">
        <v>30</v>
      </c>
      <c r="U3111" s="63" t="s">
        <v>30</v>
      </c>
      <c r="V3111" s="63"/>
      <c r="W3111" s="63">
        <v>280758068</v>
      </c>
      <c r="X3111" s="63" t="s">
        <v>5185</v>
      </c>
      <c r="Y3111" s="63"/>
      <c r="Z3111" s="63"/>
      <c r="AA3111" s="63">
        <v>2026060046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5578</v>
      </c>
      <c r="F3112" s="64">
        <v>2</v>
      </c>
      <c r="G3112" s="72">
        <v>130597380</v>
      </c>
      <c r="H3112" s="63" t="s">
        <v>5597</v>
      </c>
      <c r="I3112" s="64" t="s">
        <v>490</v>
      </c>
      <c r="J3112" s="63" t="s">
        <v>4131</v>
      </c>
      <c r="K3112" s="64" t="s">
        <v>281</v>
      </c>
      <c r="L3112" s="64" t="s">
        <v>268</v>
      </c>
      <c r="M3112" s="100">
        <v>0.86805555555555558</v>
      </c>
      <c r="N3112" s="100">
        <v>0.88194444444444442</v>
      </c>
      <c r="O3112" s="66">
        <f t="shared" ref="O3112:O3174" si="118">IF(N3112-M3112&gt;0,N3112-M3112,N3112-M3112+24)</f>
        <v>1.388888888888884E-2</v>
      </c>
      <c r="P3112" s="67">
        <v>0.33</v>
      </c>
      <c r="Q3112" s="68">
        <v>9</v>
      </c>
      <c r="R3112" s="68"/>
      <c r="S3112" s="68">
        <f t="shared" ref="S3112:S3174" si="119">P3112*Q3112</f>
        <v>2.97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2026060047</v>
      </c>
    </row>
    <row r="3113" spans="1:27" s="71" customFormat="1" ht="23.5" customHeight="1" x14ac:dyDescent="0.35">
      <c r="A3113" s="62">
        <v>46182</v>
      </c>
      <c r="B3113" s="63" t="s">
        <v>34</v>
      </c>
      <c r="C3113" s="64" t="s">
        <v>18</v>
      </c>
      <c r="D3113" s="64" t="s">
        <v>19</v>
      </c>
      <c r="E3113" s="64" t="s">
        <v>1112</v>
      </c>
      <c r="F3113" s="64">
        <v>2</v>
      </c>
      <c r="G3113" s="72">
        <v>130597401</v>
      </c>
      <c r="H3113" s="63" t="s">
        <v>5598</v>
      </c>
      <c r="I3113" s="64" t="s">
        <v>490</v>
      </c>
      <c r="J3113" s="63" t="s">
        <v>5434</v>
      </c>
      <c r="K3113" s="64" t="s">
        <v>281</v>
      </c>
      <c r="L3113" s="64" t="s">
        <v>268</v>
      </c>
      <c r="M3113" s="100">
        <v>6.25E-2</v>
      </c>
      <c r="N3113" s="100">
        <v>7.2916666666666671E-2</v>
      </c>
      <c r="O3113" s="66">
        <f t="shared" si="118"/>
        <v>1.0416666666666671E-2</v>
      </c>
      <c r="P3113" s="67">
        <v>0.25</v>
      </c>
      <c r="Q3113" s="68">
        <v>5</v>
      </c>
      <c r="R3113" s="68"/>
      <c r="S3113" s="68">
        <f t="shared" si="119"/>
        <v>1.25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2026060048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1536</v>
      </c>
      <c r="F3114" s="64">
        <v>1</v>
      </c>
      <c r="G3114" s="72" t="s">
        <v>5588</v>
      </c>
      <c r="H3114" s="63" t="s">
        <v>5589</v>
      </c>
      <c r="I3114" s="64" t="s">
        <v>490</v>
      </c>
      <c r="J3114" s="63" t="s">
        <v>5599</v>
      </c>
      <c r="K3114" s="64" t="s">
        <v>281</v>
      </c>
      <c r="L3114" s="64" t="s">
        <v>268</v>
      </c>
      <c r="M3114" s="100">
        <v>0.60416666666666663</v>
      </c>
      <c r="N3114" s="100">
        <v>0.64583333333333337</v>
      </c>
      <c r="O3114" s="66">
        <f t="shared" si="118"/>
        <v>4.1666666666666741E-2</v>
      </c>
      <c r="P3114" s="67">
        <v>1</v>
      </c>
      <c r="Q3114" s="68">
        <v>21</v>
      </c>
      <c r="R3114" s="68"/>
      <c r="S3114" s="68">
        <f t="shared" si="119"/>
        <v>21</v>
      </c>
      <c r="T3114" s="69" t="s">
        <v>52</v>
      </c>
      <c r="U3114" s="63" t="s">
        <v>52</v>
      </c>
      <c r="V3114" s="63"/>
      <c r="W3114" s="63"/>
      <c r="X3114" s="63"/>
      <c r="Y3114" s="63"/>
      <c r="Z3114" s="63"/>
      <c r="AA3114" s="63">
        <v>2026060049</v>
      </c>
    </row>
    <row r="3115" spans="1:27" s="71" customFormat="1" ht="23.5" customHeight="1" x14ac:dyDescent="0.35">
      <c r="A3115" s="62">
        <v>46182</v>
      </c>
      <c r="B3115" s="63" t="s">
        <v>445</v>
      </c>
      <c r="C3115" s="64" t="s">
        <v>18</v>
      </c>
      <c r="D3115" s="64" t="s">
        <v>37</v>
      </c>
      <c r="E3115" s="64" t="s">
        <v>1204</v>
      </c>
      <c r="F3115" s="64">
        <v>1</v>
      </c>
      <c r="G3115" s="72" t="s">
        <v>1121</v>
      </c>
      <c r="H3115" s="63" t="s">
        <v>5600</v>
      </c>
      <c r="I3115" s="64" t="s">
        <v>480</v>
      </c>
      <c r="J3115" s="63" t="s">
        <v>5601</v>
      </c>
      <c r="K3115" s="64" t="s">
        <v>22</v>
      </c>
      <c r="L3115" s="64" t="s">
        <v>268</v>
      </c>
      <c r="M3115" s="100">
        <v>0.3125</v>
      </c>
      <c r="N3115" s="100">
        <v>0.64583333333333337</v>
      </c>
      <c r="O3115" s="66">
        <f t="shared" si="118"/>
        <v>0.33333333333333337</v>
      </c>
      <c r="P3115" s="67">
        <v>8</v>
      </c>
      <c r="Q3115" s="68">
        <v>23</v>
      </c>
      <c r="R3115" s="68"/>
      <c r="S3115" s="68">
        <f t="shared" si="119"/>
        <v>184</v>
      </c>
      <c r="T3115" s="69" t="s">
        <v>27</v>
      </c>
      <c r="U3115" s="63" t="s">
        <v>30</v>
      </c>
      <c r="V3115" s="63"/>
      <c r="W3115" s="63">
        <v>542621001</v>
      </c>
      <c r="X3115" s="63" t="s">
        <v>5602</v>
      </c>
      <c r="Y3115" s="63"/>
      <c r="Z3115" s="63"/>
      <c r="AA3115" s="63">
        <v>2026060050</v>
      </c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1</v>
      </c>
      <c r="G3116" s="72" t="s">
        <v>5606</v>
      </c>
      <c r="H3116" s="63" t="s">
        <v>5607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8"/>
        <v>24</v>
      </c>
      <c r="P3116" s="67">
        <v>0.67</v>
      </c>
      <c r="Q3116" s="68">
        <v>26</v>
      </c>
      <c r="R3116" s="68"/>
      <c r="S3116" s="68">
        <f t="shared" si="119"/>
        <v>17.420000000000002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265</v>
      </c>
      <c r="F3117" s="64">
        <v>2</v>
      </c>
      <c r="G3117" s="72" t="s">
        <v>5608</v>
      </c>
      <c r="H3117" s="63" t="s">
        <v>5609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8"/>
        <v>24</v>
      </c>
      <c r="P3117" s="67">
        <v>0.1</v>
      </c>
      <c r="Q3117" s="68">
        <v>66</v>
      </c>
      <c r="R3117" s="68"/>
      <c r="S3117" s="68">
        <f t="shared" si="119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445</v>
      </c>
      <c r="C3118" s="64" t="s">
        <v>17</v>
      </c>
      <c r="D3118" s="64" t="s">
        <v>37</v>
      </c>
      <c r="E3118" s="64" t="s">
        <v>269</v>
      </c>
      <c r="F3118" s="64">
        <v>2</v>
      </c>
      <c r="G3118" s="72" t="s">
        <v>944</v>
      </c>
      <c r="H3118" s="63" t="s">
        <v>5610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8"/>
        <v>24</v>
      </c>
      <c r="P3118" s="67">
        <v>0.33</v>
      </c>
      <c r="Q3118" s="68">
        <v>20</v>
      </c>
      <c r="R3118" s="68"/>
      <c r="S3118" s="68">
        <f t="shared" si="119"/>
        <v>6.6000000000000005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4360</v>
      </c>
      <c r="F3119" s="64">
        <v>1</v>
      </c>
      <c r="G3119" s="72" t="s">
        <v>4818</v>
      </c>
      <c r="H3119" s="63" t="s">
        <v>5611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8"/>
        <v>24</v>
      </c>
      <c r="P3119" s="67">
        <v>0.5</v>
      </c>
      <c r="Q3119" s="68">
        <v>7</v>
      </c>
      <c r="R3119" s="68"/>
      <c r="S3119" s="68">
        <f t="shared" si="119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34</v>
      </c>
      <c r="C3120" s="64" t="s">
        <v>17</v>
      </c>
      <c r="D3120" s="64" t="s">
        <v>19</v>
      </c>
      <c r="E3120" s="64" t="s">
        <v>4361</v>
      </c>
      <c r="F3120" s="64">
        <v>2</v>
      </c>
      <c r="G3120" s="72" t="s">
        <v>4397</v>
      </c>
      <c r="H3120" s="63" t="s">
        <v>5612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8"/>
        <v>24</v>
      </c>
      <c r="P3120" s="67">
        <v>0.5</v>
      </c>
      <c r="Q3120" s="68">
        <v>7</v>
      </c>
      <c r="R3120" s="68"/>
      <c r="S3120" s="68">
        <f t="shared" si="119"/>
        <v>3.5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1302</v>
      </c>
      <c r="F3121" s="64">
        <v>2</v>
      </c>
      <c r="G3121" s="72" t="s">
        <v>5613</v>
      </c>
      <c r="H3121" s="63" t="s">
        <v>5614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8"/>
        <v>24</v>
      </c>
      <c r="P3121" s="67">
        <v>0.3</v>
      </c>
      <c r="Q3121" s="68">
        <v>22</v>
      </c>
      <c r="R3121" s="68"/>
      <c r="S3121" s="68">
        <f t="shared" si="119"/>
        <v>6.6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1837</v>
      </c>
      <c r="F3122" s="64">
        <v>2</v>
      </c>
      <c r="G3122" s="72" t="s">
        <v>5615</v>
      </c>
      <c r="H3122" s="63" t="s">
        <v>5616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8"/>
        <v>24</v>
      </c>
      <c r="P3122" s="67">
        <v>0.1</v>
      </c>
      <c r="Q3122" s="68">
        <v>33</v>
      </c>
      <c r="R3122" s="68"/>
      <c r="S3122" s="68">
        <f t="shared" si="119"/>
        <v>3.3000000000000003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1720</v>
      </c>
      <c r="F3123" s="64">
        <v>2</v>
      </c>
      <c r="G3123" s="72" t="s">
        <v>5617</v>
      </c>
      <c r="H3123" s="63" t="s">
        <v>5618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8"/>
        <v>24</v>
      </c>
      <c r="P3123" s="67">
        <v>0.33</v>
      </c>
      <c r="Q3123" s="68">
        <v>30</v>
      </c>
      <c r="R3123" s="68"/>
      <c r="S3123" s="68">
        <f t="shared" si="119"/>
        <v>9.9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429</v>
      </c>
      <c r="F3124" s="64">
        <v>2</v>
      </c>
      <c r="G3124" s="72" t="s">
        <v>471</v>
      </c>
      <c r="H3124" s="63" t="s">
        <v>5619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8"/>
        <v>24</v>
      </c>
      <c r="P3124" s="67">
        <v>0.1</v>
      </c>
      <c r="Q3124" s="68">
        <v>20</v>
      </c>
      <c r="R3124" s="68"/>
      <c r="S3124" s="68">
        <f t="shared" si="119"/>
        <v>2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752</v>
      </c>
      <c r="F3125" s="64">
        <v>2</v>
      </c>
      <c r="G3125" s="72">
        <v>230747003</v>
      </c>
      <c r="H3125" s="63" t="s">
        <v>5620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8"/>
        <v>24</v>
      </c>
      <c r="P3125" s="67">
        <v>0.1</v>
      </c>
      <c r="Q3125" s="68">
        <v>4</v>
      </c>
      <c r="R3125" s="68"/>
      <c r="S3125" s="68">
        <f t="shared" si="119"/>
        <v>0.4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899</v>
      </c>
      <c r="F3126" s="64">
        <v>1</v>
      </c>
      <c r="G3126" s="72">
        <v>290061081</v>
      </c>
      <c r="H3126" s="63" t="s">
        <v>5621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8"/>
        <v>24</v>
      </c>
      <c r="P3126" s="67">
        <v>0.1</v>
      </c>
      <c r="Q3126" s="68">
        <v>1</v>
      </c>
      <c r="R3126" s="68"/>
      <c r="S3126" s="68">
        <f t="shared" si="119"/>
        <v>0.1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337</v>
      </c>
      <c r="F3127" s="64">
        <v>2</v>
      </c>
      <c r="G3127" s="72">
        <v>317342001</v>
      </c>
      <c r="H3127" s="63" t="s">
        <v>5622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8"/>
        <v>24</v>
      </c>
      <c r="P3127" s="67">
        <v>0.1</v>
      </c>
      <c r="Q3127" s="68">
        <v>8</v>
      </c>
      <c r="R3127" s="68"/>
      <c r="S3127" s="68">
        <f t="shared" si="119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445</v>
      </c>
      <c r="C3128" s="64" t="s">
        <v>18</v>
      </c>
      <c r="D3128" s="64" t="s">
        <v>37</v>
      </c>
      <c r="E3128" s="64" t="s">
        <v>1148</v>
      </c>
      <c r="F3128" s="64">
        <v>2</v>
      </c>
      <c r="G3128" s="72">
        <v>319123015</v>
      </c>
      <c r="H3128" s="63" t="s">
        <v>5623</v>
      </c>
      <c r="I3128" s="64" t="s">
        <v>493</v>
      </c>
      <c r="J3128" s="63" t="s">
        <v>66</v>
      </c>
      <c r="K3128" s="64" t="s">
        <v>243</v>
      </c>
      <c r="L3128" s="64" t="s">
        <v>239</v>
      </c>
      <c r="M3128" s="100"/>
      <c r="N3128" s="100"/>
      <c r="O3128" s="66">
        <f t="shared" si="118"/>
        <v>24</v>
      </c>
      <c r="P3128" s="67">
        <v>0.1</v>
      </c>
      <c r="Q3128" s="68">
        <v>8</v>
      </c>
      <c r="R3128" s="68"/>
      <c r="S3128" s="68">
        <f t="shared" si="119"/>
        <v>0.8</v>
      </c>
      <c r="T3128" s="69" t="s">
        <v>547</v>
      </c>
      <c r="U3128" s="63" t="s">
        <v>52</v>
      </c>
      <c r="V3128" s="63"/>
      <c r="W3128" s="63"/>
      <c r="X3128" s="63"/>
      <c r="Y3128" s="63"/>
      <c r="Z3128" s="63"/>
      <c r="AA3128" s="63"/>
    </row>
    <row r="3129" spans="1:27" s="71" customFormat="1" ht="23.5" customHeight="1" x14ac:dyDescent="0.35">
      <c r="A3129" s="62">
        <v>46183</v>
      </c>
      <c r="B3129" s="63" t="s">
        <v>34</v>
      </c>
      <c r="C3129" s="64" t="s">
        <v>17</v>
      </c>
      <c r="D3129" s="64" t="s">
        <v>19</v>
      </c>
      <c r="E3129" s="64" t="s">
        <v>278</v>
      </c>
      <c r="F3129" s="64">
        <v>2</v>
      </c>
      <c r="G3129" s="72">
        <v>130597401</v>
      </c>
      <c r="H3129" s="63" t="s">
        <v>5624</v>
      </c>
      <c r="I3129" s="64" t="s">
        <v>490</v>
      </c>
      <c r="J3129" s="63" t="s">
        <v>5625</v>
      </c>
      <c r="K3129" s="64" t="s">
        <v>281</v>
      </c>
      <c r="L3129" s="64" t="s">
        <v>268</v>
      </c>
      <c r="M3129" s="100">
        <v>0.90972222222222221</v>
      </c>
      <c r="N3129" s="100">
        <v>0.93055555555555558</v>
      </c>
      <c r="O3129" s="66">
        <f t="shared" si="118"/>
        <v>2.083333333333337E-2</v>
      </c>
      <c r="P3129" s="67">
        <v>0.5</v>
      </c>
      <c r="Q3129" s="68">
        <v>10</v>
      </c>
      <c r="R3129" s="68"/>
      <c r="S3129" s="68">
        <f t="shared" si="119"/>
        <v>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2026060051</v>
      </c>
    </row>
    <row r="3130" spans="1:27" s="71" customFormat="1" ht="23.5" customHeight="1" x14ac:dyDescent="0.35">
      <c r="A3130" s="62">
        <v>46183</v>
      </c>
      <c r="B3130" s="63" t="s">
        <v>445</v>
      </c>
      <c r="C3130" s="64" t="s">
        <v>18</v>
      </c>
      <c r="D3130" s="64" t="s">
        <v>37</v>
      </c>
      <c r="E3130" s="64" t="s">
        <v>240</v>
      </c>
      <c r="F3130" s="64">
        <v>2</v>
      </c>
      <c r="G3130" s="72" t="s">
        <v>3271</v>
      </c>
      <c r="H3130" s="63" t="s">
        <v>5626</v>
      </c>
      <c r="I3130" s="64" t="s">
        <v>490</v>
      </c>
      <c r="J3130" s="63" t="s">
        <v>5599</v>
      </c>
      <c r="K3130" s="64" t="s">
        <v>281</v>
      </c>
      <c r="L3130" s="64" t="s">
        <v>268</v>
      </c>
      <c r="M3130" s="100">
        <v>0.125</v>
      </c>
      <c r="N3130" s="100">
        <v>0.14583333333333334</v>
      </c>
      <c r="O3130" s="66">
        <f t="shared" si="118"/>
        <v>2.0833333333333343E-2</v>
      </c>
      <c r="P3130" s="67">
        <v>0.5</v>
      </c>
      <c r="Q3130" s="68">
        <v>31</v>
      </c>
      <c r="R3130" s="68"/>
      <c r="S3130" s="68">
        <f t="shared" si="119"/>
        <v>15.5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2026060052</v>
      </c>
    </row>
    <row r="3131" spans="1:27" s="71" customFormat="1" ht="23.5" customHeight="1" x14ac:dyDescent="0.35">
      <c r="A3131" s="62">
        <v>46183</v>
      </c>
      <c r="B3131" s="63" t="s">
        <v>34</v>
      </c>
      <c r="C3131" s="64" t="s">
        <v>18</v>
      </c>
      <c r="D3131" s="64" t="s">
        <v>19</v>
      </c>
      <c r="E3131" s="64" t="s">
        <v>5197</v>
      </c>
      <c r="F3131" s="64">
        <v>2</v>
      </c>
      <c r="G3131" s="72">
        <v>130868002</v>
      </c>
      <c r="H3131" s="63" t="s">
        <v>5565</v>
      </c>
      <c r="I3131" s="64" t="s">
        <v>490</v>
      </c>
      <c r="J3131" s="63" t="s">
        <v>5172</v>
      </c>
      <c r="K3131" s="64" t="s">
        <v>281</v>
      </c>
      <c r="L3131" s="64" t="s">
        <v>268</v>
      </c>
      <c r="M3131" s="100">
        <v>0.8520833333333333</v>
      </c>
      <c r="N3131" s="100">
        <v>0.88472222222222219</v>
      </c>
      <c r="O3131" s="66">
        <f t="shared" si="118"/>
        <v>3.2638888888888884E-2</v>
      </c>
      <c r="P3131" s="67">
        <v>0.6</v>
      </c>
      <c r="Q3131" s="68">
        <v>6</v>
      </c>
      <c r="R3131" s="68"/>
      <c r="S3131" s="68">
        <f t="shared" si="119"/>
        <v>3.5999999999999996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2026060055</v>
      </c>
    </row>
    <row r="3132" spans="1:27" s="71" customFormat="1" ht="23.5" customHeight="1" x14ac:dyDescent="0.35">
      <c r="A3132" s="62">
        <v>46183</v>
      </c>
      <c r="B3132" s="63" t="s">
        <v>445</v>
      </c>
      <c r="C3132" s="64" t="s">
        <v>18</v>
      </c>
      <c r="D3132" s="64" t="s">
        <v>37</v>
      </c>
      <c r="E3132" s="64" t="s">
        <v>2102</v>
      </c>
      <c r="F3132" s="64">
        <v>2</v>
      </c>
      <c r="G3132" s="72" t="s">
        <v>2462</v>
      </c>
      <c r="H3132" s="63" t="s">
        <v>5627</v>
      </c>
      <c r="I3132" s="64" t="s">
        <v>490</v>
      </c>
      <c r="J3132" s="63" t="s">
        <v>5628</v>
      </c>
      <c r="K3132" s="64" t="s">
        <v>281</v>
      </c>
      <c r="L3132" s="64" t="s">
        <v>268</v>
      </c>
      <c r="M3132" s="100">
        <v>0.20833333333333334</v>
      </c>
      <c r="N3132" s="100">
        <v>0.25</v>
      </c>
      <c r="O3132" s="66">
        <f t="shared" si="118"/>
        <v>4.1666666666666657E-2</v>
      </c>
      <c r="P3132" s="67">
        <v>1</v>
      </c>
      <c r="Q3132" s="68">
        <v>28</v>
      </c>
      <c r="R3132" s="68"/>
      <c r="S3132" s="68">
        <f t="shared" si="119"/>
        <v>28</v>
      </c>
      <c r="T3132" s="69" t="s">
        <v>52</v>
      </c>
      <c r="U3132" s="63" t="s">
        <v>52</v>
      </c>
      <c r="V3132" s="63"/>
      <c r="W3132" s="63"/>
      <c r="X3132" s="63"/>
      <c r="Y3132" s="63"/>
      <c r="Z3132" s="63"/>
      <c r="AA3132" s="63">
        <v>2026060056</v>
      </c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1156</v>
      </c>
      <c r="H3133" s="63" t="s">
        <v>5646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8"/>
        <v>24</v>
      </c>
      <c r="P3133" s="67">
        <v>0.1</v>
      </c>
      <c r="Q3133" s="68">
        <v>19</v>
      </c>
      <c r="R3133" s="68"/>
      <c r="S3133" s="68">
        <f t="shared" si="119"/>
        <v>1.9000000000000001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2</v>
      </c>
      <c r="G3134" s="72" t="s">
        <v>2192</v>
      </c>
      <c r="H3134" s="63" t="s">
        <v>5647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8"/>
        <v>24</v>
      </c>
      <c r="P3134" s="67">
        <v>0.57999999999999996</v>
      </c>
      <c r="Q3134" s="68">
        <v>11</v>
      </c>
      <c r="R3134" s="68"/>
      <c r="S3134" s="68">
        <f t="shared" si="119"/>
        <v>6.38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265</v>
      </c>
      <c r="F3135" s="64">
        <v>1</v>
      </c>
      <c r="G3135" s="72" t="s">
        <v>906</v>
      </c>
      <c r="H3135" s="63" t="s">
        <v>5648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8"/>
        <v>24</v>
      </c>
      <c r="P3135" s="67">
        <v>0.67</v>
      </c>
      <c r="Q3135" s="68">
        <v>21</v>
      </c>
      <c r="R3135" s="68"/>
      <c r="S3135" s="68">
        <f t="shared" si="119"/>
        <v>14.07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365</v>
      </c>
      <c r="F3136" s="64">
        <v>2</v>
      </c>
      <c r="G3136" s="72" t="s">
        <v>1444</v>
      </c>
      <c r="H3136" s="63" t="s">
        <v>5649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8"/>
        <v>24</v>
      </c>
      <c r="P3136" s="67">
        <v>0.1</v>
      </c>
      <c r="Q3136" s="68">
        <v>31</v>
      </c>
      <c r="R3136" s="68"/>
      <c r="S3136" s="68">
        <f t="shared" si="119"/>
        <v>3.1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3031</v>
      </c>
      <c r="F3137" s="64">
        <v>1</v>
      </c>
      <c r="G3137" s="72" t="s">
        <v>3208</v>
      </c>
      <c r="H3137" s="63" t="s">
        <v>5650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8"/>
        <v>24</v>
      </c>
      <c r="P3137" s="67">
        <v>0.5</v>
      </c>
      <c r="Q3137" s="68">
        <v>7</v>
      </c>
      <c r="R3137" s="68"/>
      <c r="S3137" s="68">
        <f t="shared" si="119"/>
        <v>3.5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3031</v>
      </c>
      <c r="F3138" s="64">
        <v>1</v>
      </c>
      <c r="G3138" s="72" t="s">
        <v>3956</v>
      </c>
      <c r="H3138" s="63" t="s">
        <v>5651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8"/>
        <v>24</v>
      </c>
      <c r="P3138" s="67">
        <v>0.5</v>
      </c>
      <c r="Q3138" s="68">
        <v>9</v>
      </c>
      <c r="R3138" s="68"/>
      <c r="S3138" s="68">
        <f t="shared" si="119"/>
        <v>4.5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17</v>
      </c>
      <c r="D3139" s="64" t="s">
        <v>37</v>
      </c>
      <c r="E3139" s="64" t="s">
        <v>3032</v>
      </c>
      <c r="F3139" s="64">
        <v>2</v>
      </c>
      <c r="G3139" s="72" t="s">
        <v>3602</v>
      </c>
      <c r="H3139" s="63" t="s">
        <v>5652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8"/>
        <v>24</v>
      </c>
      <c r="P3139" s="67">
        <v>0.18</v>
      </c>
      <c r="Q3139" s="68">
        <v>59</v>
      </c>
      <c r="R3139" s="68"/>
      <c r="S3139" s="68">
        <f t="shared" si="119"/>
        <v>10.62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867</v>
      </c>
      <c r="F3140" s="64">
        <v>1</v>
      </c>
      <c r="G3140" s="72" t="s">
        <v>5641</v>
      </c>
      <c r="H3140" s="63" t="s">
        <v>5653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8"/>
        <v>24</v>
      </c>
      <c r="P3140" s="67">
        <v>0.1</v>
      </c>
      <c r="Q3140" s="68">
        <v>20</v>
      </c>
      <c r="R3140" s="68"/>
      <c r="S3140" s="68">
        <f t="shared" si="119"/>
        <v>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2670</v>
      </c>
      <c r="F3141" s="64">
        <v>2</v>
      </c>
      <c r="G3141" s="72" t="s">
        <v>5642</v>
      </c>
      <c r="H3141" s="63" t="s">
        <v>5654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8"/>
        <v>24</v>
      </c>
      <c r="P3141" s="67">
        <v>0.1</v>
      </c>
      <c r="Q3141" s="68">
        <v>22</v>
      </c>
      <c r="R3141" s="68"/>
      <c r="S3141" s="68">
        <f t="shared" si="119"/>
        <v>2.2000000000000002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1537</v>
      </c>
      <c r="F3142" s="64">
        <v>1</v>
      </c>
      <c r="G3142" s="72" t="s">
        <v>1308</v>
      </c>
      <c r="H3142" s="63" t="s">
        <v>5655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8"/>
        <v>24</v>
      </c>
      <c r="P3142" s="67">
        <v>0.1</v>
      </c>
      <c r="Q3142" s="68">
        <v>18</v>
      </c>
      <c r="R3142" s="68"/>
      <c r="S3142" s="68">
        <f t="shared" si="119"/>
        <v>1.8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244</v>
      </c>
      <c r="F3143" s="64">
        <v>2</v>
      </c>
      <c r="G3143" s="72" t="s">
        <v>3850</v>
      </c>
      <c r="H3143" s="63" t="s">
        <v>5656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8"/>
        <v>24</v>
      </c>
      <c r="P3143" s="67">
        <v>0.1</v>
      </c>
      <c r="Q3143" s="68">
        <v>27</v>
      </c>
      <c r="R3143" s="68"/>
      <c r="S3143" s="68">
        <f t="shared" si="119"/>
        <v>2.7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1424</v>
      </c>
      <c r="F3144" s="64">
        <v>2</v>
      </c>
      <c r="G3144" s="72" t="s">
        <v>1030</v>
      </c>
      <c r="H3144" s="63" t="s">
        <v>5657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8"/>
        <v>24</v>
      </c>
      <c r="P3144" s="67">
        <v>0.67</v>
      </c>
      <c r="Q3144" s="68">
        <v>19</v>
      </c>
      <c r="R3144" s="68"/>
      <c r="S3144" s="68">
        <f t="shared" si="119"/>
        <v>12.73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382</v>
      </c>
      <c r="F3145" s="64">
        <v>1</v>
      </c>
      <c r="G3145" s="72" t="s">
        <v>1461</v>
      </c>
      <c r="H3145" s="63" t="s">
        <v>5658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8"/>
        <v>24</v>
      </c>
      <c r="P3145" s="67">
        <v>0.1</v>
      </c>
      <c r="Q3145" s="68">
        <v>17</v>
      </c>
      <c r="R3145" s="68"/>
      <c r="S3145" s="68">
        <f t="shared" si="119"/>
        <v>1.7000000000000002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816</v>
      </c>
      <c r="F3146" s="64">
        <v>1</v>
      </c>
      <c r="G3146" s="72" t="s">
        <v>2462</v>
      </c>
      <c r="H3146" s="63" t="s">
        <v>5627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8"/>
        <v>24</v>
      </c>
      <c r="P3146" s="67">
        <v>0.1</v>
      </c>
      <c r="Q3146" s="68">
        <v>28</v>
      </c>
      <c r="R3146" s="68"/>
      <c r="S3146" s="68">
        <f t="shared" si="119"/>
        <v>2.8000000000000003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429</v>
      </c>
      <c r="F3147" s="64">
        <v>2</v>
      </c>
      <c r="G3147" s="72" t="s">
        <v>5643</v>
      </c>
      <c r="H3147" s="63" t="s">
        <v>5659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8"/>
        <v>24</v>
      </c>
      <c r="P3147" s="67">
        <v>0.1</v>
      </c>
      <c r="Q3147" s="68">
        <v>16</v>
      </c>
      <c r="R3147" s="68"/>
      <c r="S3147" s="68">
        <f t="shared" si="119"/>
        <v>1.6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2224</v>
      </c>
      <c r="F3148" s="64">
        <v>2</v>
      </c>
      <c r="G3148" s="72" t="s">
        <v>5644</v>
      </c>
      <c r="H3148" s="63" t="s">
        <v>5660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8"/>
        <v>24</v>
      </c>
      <c r="P3148" s="67">
        <v>0.1</v>
      </c>
      <c r="Q3148" s="68">
        <v>18</v>
      </c>
      <c r="R3148" s="68"/>
      <c r="S3148" s="68">
        <f t="shared" si="119"/>
        <v>1.8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339</v>
      </c>
      <c r="F3149" s="64">
        <v>1</v>
      </c>
      <c r="G3149" s="72">
        <v>230868002</v>
      </c>
      <c r="H3149" s="63" t="s">
        <v>5661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8"/>
        <v>24</v>
      </c>
      <c r="P3149" s="67">
        <v>0.1</v>
      </c>
      <c r="Q3149" s="68">
        <v>10</v>
      </c>
      <c r="R3149" s="68"/>
      <c r="S3149" s="68">
        <f t="shared" si="119"/>
        <v>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899</v>
      </c>
      <c r="F3150" s="64">
        <v>1</v>
      </c>
      <c r="G3150" s="72">
        <v>290188004</v>
      </c>
      <c r="H3150" s="63" t="s">
        <v>5662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8"/>
        <v>24</v>
      </c>
      <c r="P3150" s="67">
        <v>0.1</v>
      </c>
      <c r="Q3150" s="68">
        <v>1</v>
      </c>
      <c r="R3150" s="68"/>
      <c r="S3150" s="68">
        <f t="shared" si="119"/>
        <v>0.1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335</v>
      </c>
      <c r="F3151" s="64">
        <v>1</v>
      </c>
      <c r="G3151" s="72">
        <v>306527006</v>
      </c>
      <c r="H3151" s="63" t="s">
        <v>5663</v>
      </c>
      <c r="I3151" s="64" t="s">
        <v>493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8"/>
        <v>24</v>
      </c>
      <c r="P3151" s="67">
        <v>0.1</v>
      </c>
      <c r="Q3151" s="68">
        <v>8</v>
      </c>
      <c r="R3151" s="68"/>
      <c r="S3151" s="68">
        <f t="shared" si="119"/>
        <v>0.8</v>
      </c>
      <c r="T3151" s="69" t="s">
        <v>547</v>
      </c>
      <c r="U3151" s="63" t="s">
        <v>52</v>
      </c>
      <c r="V3151" s="63"/>
      <c r="W3151" s="63"/>
      <c r="X3151" s="63"/>
      <c r="Y3151" s="63"/>
      <c r="Z3151" s="63"/>
      <c r="AA3151" s="63"/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289</v>
      </c>
      <c r="F3152" s="64">
        <v>2</v>
      </c>
      <c r="G3152" s="72" t="s">
        <v>3079</v>
      </c>
      <c r="H3152" s="63" t="s">
        <v>5476</v>
      </c>
      <c r="I3152" s="64" t="s">
        <v>480</v>
      </c>
      <c r="J3152" s="63" t="s">
        <v>5664</v>
      </c>
      <c r="K3152" s="64" t="s">
        <v>22</v>
      </c>
      <c r="L3152" s="64" t="s">
        <v>268</v>
      </c>
      <c r="M3152" s="100">
        <v>8.3333333333333329E-2</v>
      </c>
      <c r="N3152" s="100">
        <v>0.25</v>
      </c>
      <c r="O3152" s="66">
        <f t="shared" si="118"/>
        <v>0.16666666666666669</v>
      </c>
      <c r="P3152" s="67">
        <v>4</v>
      </c>
      <c r="Q3152" s="68">
        <v>23</v>
      </c>
      <c r="R3152" s="68"/>
      <c r="S3152" s="68">
        <f t="shared" si="119"/>
        <v>92</v>
      </c>
      <c r="T3152" s="69" t="s">
        <v>30</v>
      </c>
      <c r="U3152" s="63" t="s">
        <v>30</v>
      </c>
      <c r="V3152" s="63"/>
      <c r="W3152" s="63">
        <v>644605001</v>
      </c>
      <c r="X3152" s="63" t="s">
        <v>5479</v>
      </c>
      <c r="Y3152" s="63"/>
      <c r="Z3152" s="63"/>
      <c r="AA3152" s="63">
        <v>2026060058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2670</v>
      </c>
      <c r="F3153" s="64">
        <v>2</v>
      </c>
      <c r="G3153" s="72" t="s">
        <v>5642</v>
      </c>
      <c r="H3153" s="63" t="s">
        <v>5654</v>
      </c>
      <c r="I3153" s="64" t="s">
        <v>490</v>
      </c>
      <c r="J3153" s="63" t="s">
        <v>2140</v>
      </c>
      <c r="K3153" s="64" t="s">
        <v>281</v>
      </c>
      <c r="L3153" s="64" t="s">
        <v>268</v>
      </c>
      <c r="M3153" s="100">
        <v>0.91666666666666663</v>
      </c>
      <c r="N3153" s="100">
        <v>0.94791666666666663</v>
      </c>
      <c r="O3153" s="66">
        <f t="shared" si="118"/>
        <v>3.125E-2</v>
      </c>
      <c r="P3153" s="67">
        <v>0.75</v>
      </c>
      <c r="Q3153" s="68">
        <v>22</v>
      </c>
      <c r="R3153" s="68"/>
      <c r="S3153" s="68">
        <f t="shared" si="119"/>
        <v>16.5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2026060059</v>
      </c>
    </row>
    <row r="3154" spans="1:27" s="71" customFormat="1" ht="23.5" customHeight="1" x14ac:dyDescent="0.35">
      <c r="A3154" s="62">
        <v>46184</v>
      </c>
      <c r="B3154" s="63" t="s">
        <v>445</v>
      </c>
      <c r="C3154" s="64" t="s">
        <v>18</v>
      </c>
      <c r="D3154" s="64" t="s">
        <v>37</v>
      </c>
      <c r="E3154" s="64" t="s">
        <v>244</v>
      </c>
      <c r="F3154" s="64">
        <v>2</v>
      </c>
      <c r="G3154" s="72" t="s">
        <v>3850</v>
      </c>
      <c r="H3154" s="63" t="s">
        <v>5656</v>
      </c>
      <c r="I3154" s="64" t="s">
        <v>490</v>
      </c>
      <c r="J3154" s="63" t="s">
        <v>2140</v>
      </c>
      <c r="K3154" s="64" t="s">
        <v>281</v>
      </c>
      <c r="L3154" s="64" t="s">
        <v>268</v>
      </c>
      <c r="M3154" s="100">
        <v>0.91666666666666663</v>
      </c>
      <c r="N3154" s="100">
        <v>0.97916666666666663</v>
      </c>
      <c r="O3154" s="66">
        <f t="shared" si="118"/>
        <v>6.25E-2</v>
      </c>
      <c r="P3154" s="67">
        <v>1.5</v>
      </c>
      <c r="Q3154" s="68">
        <v>27</v>
      </c>
      <c r="R3154" s="68"/>
      <c r="S3154" s="68">
        <f t="shared" si="119"/>
        <v>40.5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2026060060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5197</v>
      </c>
      <c r="F3155" s="64">
        <v>2</v>
      </c>
      <c r="G3155" s="72">
        <v>130868002</v>
      </c>
      <c r="H3155" s="63" t="s">
        <v>5665</v>
      </c>
      <c r="I3155" s="64" t="s">
        <v>490</v>
      </c>
      <c r="J3155" s="63" t="s">
        <v>5666</v>
      </c>
      <c r="K3155" s="64" t="s">
        <v>281</v>
      </c>
      <c r="L3155" s="64" t="s">
        <v>268</v>
      </c>
      <c r="M3155" s="100">
        <v>0.95833333333333337</v>
      </c>
      <c r="N3155" s="100">
        <v>0.98611111111111116</v>
      </c>
      <c r="O3155" s="66">
        <f t="shared" si="118"/>
        <v>2.777777777777779E-2</v>
      </c>
      <c r="P3155" s="67">
        <v>0.67</v>
      </c>
      <c r="Q3155" s="68">
        <v>6</v>
      </c>
      <c r="R3155" s="68"/>
      <c r="S3155" s="68">
        <f t="shared" si="119"/>
        <v>4.0200000000000005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2026060061</v>
      </c>
    </row>
    <row r="3156" spans="1:27" s="71" customFormat="1" ht="23.5" customHeight="1" x14ac:dyDescent="0.35">
      <c r="A3156" s="62">
        <v>46184</v>
      </c>
      <c r="B3156" s="63" t="s">
        <v>34</v>
      </c>
      <c r="C3156" s="64" t="s">
        <v>18</v>
      </c>
      <c r="D3156" s="64" t="s">
        <v>19</v>
      </c>
      <c r="E3156" s="64" t="s">
        <v>1543</v>
      </c>
      <c r="F3156" s="64">
        <v>1</v>
      </c>
      <c r="G3156" s="72">
        <v>130868002</v>
      </c>
      <c r="H3156" s="63" t="s">
        <v>5665</v>
      </c>
      <c r="I3156" s="64" t="s">
        <v>490</v>
      </c>
      <c r="J3156" s="63" t="s">
        <v>5667</v>
      </c>
      <c r="K3156" s="64" t="s">
        <v>281</v>
      </c>
      <c r="L3156" s="64" t="s">
        <v>268</v>
      </c>
      <c r="M3156" s="100">
        <v>0.3125</v>
      </c>
      <c r="N3156" s="100">
        <v>0.34375</v>
      </c>
      <c r="O3156" s="66">
        <f t="shared" si="118"/>
        <v>3.125E-2</v>
      </c>
      <c r="P3156" s="67">
        <v>0.75</v>
      </c>
      <c r="Q3156" s="68">
        <v>7</v>
      </c>
      <c r="R3156" s="68"/>
      <c r="S3156" s="68">
        <f t="shared" si="119"/>
        <v>5.25</v>
      </c>
      <c r="T3156" s="69" t="s">
        <v>52</v>
      </c>
      <c r="U3156" s="63" t="s">
        <v>52</v>
      </c>
      <c r="V3156" s="63"/>
      <c r="W3156" s="63"/>
      <c r="X3156" s="63"/>
      <c r="Y3156" s="63"/>
      <c r="Z3156" s="63"/>
      <c r="AA3156" s="63">
        <v>2026060062</v>
      </c>
    </row>
    <row r="3157" spans="1:27" s="71" customFormat="1" ht="23.5" customHeight="1" x14ac:dyDescent="0.35">
      <c r="A3157" s="62">
        <v>46184</v>
      </c>
      <c r="B3157" s="63" t="s">
        <v>445</v>
      </c>
      <c r="C3157" s="64" t="s">
        <v>18</v>
      </c>
      <c r="D3157" s="64" t="s">
        <v>37</v>
      </c>
      <c r="E3157" s="64" t="s">
        <v>382</v>
      </c>
      <c r="F3157" s="64">
        <v>1</v>
      </c>
      <c r="G3157" s="72" t="s">
        <v>1461</v>
      </c>
      <c r="H3157" s="63" t="s">
        <v>5658</v>
      </c>
      <c r="I3157" s="64" t="s">
        <v>482</v>
      </c>
      <c r="J3157" s="63" t="s">
        <v>5670</v>
      </c>
      <c r="K3157" s="64" t="s">
        <v>2580</v>
      </c>
      <c r="L3157" s="64" t="s">
        <v>268</v>
      </c>
      <c r="M3157" s="100">
        <v>0.45833333333333331</v>
      </c>
      <c r="N3157" s="100">
        <v>0.64583333333333337</v>
      </c>
      <c r="O3157" s="66">
        <f t="shared" si="118"/>
        <v>0.18750000000000006</v>
      </c>
      <c r="P3157" s="67">
        <v>4.5</v>
      </c>
      <c r="Q3157" s="68">
        <v>23</v>
      </c>
      <c r="R3157" s="68"/>
      <c r="S3157" s="68">
        <f t="shared" si="119"/>
        <v>103.5</v>
      </c>
      <c r="T3157" s="69" t="s">
        <v>65</v>
      </c>
      <c r="U3157" s="63" t="s">
        <v>79</v>
      </c>
      <c r="V3157" s="63"/>
      <c r="W3157" s="63" t="s">
        <v>5669</v>
      </c>
      <c r="X3157" s="63" t="s">
        <v>5449</v>
      </c>
      <c r="Y3157" s="63"/>
      <c r="Z3157" s="63"/>
      <c r="AA3157" s="63">
        <v>2026060063</v>
      </c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4318</v>
      </c>
      <c r="H3158" s="63" t="s">
        <v>5671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8"/>
        <v>24</v>
      </c>
      <c r="P3158" s="67">
        <v>0.33</v>
      </c>
      <c r="Q3158" s="68">
        <v>25</v>
      </c>
      <c r="R3158" s="68"/>
      <c r="S3158" s="68">
        <f t="shared" si="119"/>
        <v>8.25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2</v>
      </c>
      <c r="G3159" s="72" t="s">
        <v>2903</v>
      </c>
      <c r="H3159" s="63" t="s">
        <v>5672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8"/>
        <v>24</v>
      </c>
      <c r="P3159" s="67">
        <v>0.1</v>
      </c>
      <c r="Q3159" s="68">
        <v>25</v>
      </c>
      <c r="R3159" s="68"/>
      <c r="S3159" s="68">
        <f t="shared" si="119"/>
        <v>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265</v>
      </c>
      <c r="F3160" s="64">
        <v>1</v>
      </c>
      <c r="G3160" s="72" t="s">
        <v>2353</v>
      </c>
      <c r="H3160" s="63" t="s">
        <v>5673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8"/>
        <v>24</v>
      </c>
      <c r="P3160" s="67">
        <v>0.5</v>
      </c>
      <c r="Q3160" s="68">
        <v>25</v>
      </c>
      <c r="R3160" s="68"/>
      <c r="S3160" s="68">
        <f t="shared" si="119"/>
        <v>12.5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292</v>
      </c>
      <c r="F3161" s="64">
        <v>2</v>
      </c>
      <c r="G3161" s="72" t="s">
        <v>1823</v>
      </c>
      <c r="H3161" s="63" t="s">
        <v>5674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8"/>
        <v>24</v>
      </c>
      <c r="P3161" s="67">
        <v>0.1</v>
      </c>
      <c r="Q3161" s="68">
        <v>27</v>
      </c>
      <c r="R3161" s="68"/>
      <c r="S3161" s="68">
        <f t="shared" si="119"/>
        <v>2.7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445</v>
      </c>
      <c r="C3162" s="64" t="s">
        <v>17</v>
      </c>
      <c r="D3162" s="64" t="s">
        <v>37</v>
      </c>
      <c r="E3162" s="64" t="s">
        <v>368</v>
      </c>
      <c r="F3162" s="64">
        <v>2</v>
      </c>
      <c r="G3162" s="72" t="s">
        <v>3079</v>
      </c>
      <c r="H3162" s="63" t="s">
        <v>5476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8"/>
        <v>24</v>
      </c>
      <c r="P3162" s="67">
        <v>0.1</v>
      </c>
      <c r="Q3162" s="68">
        <v>25</v>
      </c>
      <c r="R3162" s="68"/>
      <c r="S3162" s="68">
        <f t="shared" si="119"/>
        <v>2.5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612</v>
      </c>
      <c r="F3163" s="64">
        <v>1</v>
      </c>
      <c r="G3163" s="72">
        <v>130597181</v>
      </c>
      <c r="H3163" s="63" t="s">
        <v>5675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8"/>
        <v>24</v>
      </c>
      <c r="P3163" s="67">
        <v>0.33</v>
      </c>
      <c r="Q3163" s="68">
        <v>10</v>
      </c>
      <c r="R3163" s="68"/>
      <c r="S3163" s="68">
        <f t="shared" si="119"/>
        <v>3.3000000000000003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34</v>
      </c>
      <c r="C3164" s="64" t="s">
        <v>17</v>
      </c>
      <c r="D3164" s="64" t="s">
        <v>19</v>
      </c>
      <c r="E3164" s="64" t="s">
        <v>374</v>
      </c>
      <c r="F3164" s="64">
        <v>2</v>
      </c>
      <c r="G3164" s="72">
        <v>130477019</v>
      </c>
      <c r="H3164" s="63" t="s">
        <v>5676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8"/>
        <v>24</v>
      </c>
      <c r="P3164" s="67">
        <v>0.5</v>
      </c>
      <c r="Q3164" s="68">
        <v>21</v>
      </c>
      <c r="R3164" s="68"/>
      <c r="S3164" s="68">
        <f t="shared" si="119"/>
        <v>10.5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3031</v>
      </c>
      <c r="F3165" s="64">
        <v>1</v>
      </c>
      <c r="G3165" s="72" t="s">
        <v>4371</v>
      </c>
      <c r="H3165" s="63" t="s">
        <v>5677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8"/>
        <v>24</v>
      </c>
      <c r="P3165" s="67">
        <v>0.17</v>
      </c>
      <c r="Q3165" s="68">
        <v>11</v>
      </c>
      <c r="R3165" s="68"/>
      <c r="S3165" s="68">
        <f t="shared" si="119"/>
        <v>1.87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17</v>
      </c>
      <c r="D3166" s="64" t="s">
        <v>37</v>
      </c>
      <c r="E3166" s="64" t="s">
        <v>3031</v>
      </c>
      <c r="F3166" s="64">
        <v>1</v>
      </c>
      <c r="G3166" s="72" t="s">
        <v>5678</v>
      </c>
      <c r="H3166" s="63" t="s">
        <v>5679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8"/>
        <v>24</v>
      </c>
      <c r="P3166" s="67">
        <v>0.5</v>
      </c>
      <c r="Q3166" s="68">
        <v>10</v>
      </c>
      <c r="R3166" s="68"/>
      <c r="S3166" s="68">
        <f t="shared" si="119"/>
        <v>5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305</v>
      </c>
      <c r="F3167" s="64">
        <v>2</v>
      </c>
      <c r="G3167" s="72" t="s">
        <v>4446</v>
      </c>
      <c r="H3167" s="63" t="s">
        <v>5680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8"/>
        <v>24</v>
      </c>
      <c r="P3167" s="67">
        <v>0.1</v>
      </c>
      <c r="Q3167" s="68">
        <v>8</v>
      </c>
      <c r="R3167" s="68"/>
      <c r="S3167" s="68">
        <f t="shared" si="119"/>
        <v>0.8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382</v>
      </c>
      <c r="F3168" s="64">
        <v>1</v>
      </c>
      <c r="G3168" s="72" t="s">
        <v>5273</v>
      </c>
      <c r="H3168" s="63" t="s">
        <v>5681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8"/>
        <v>24</v>
      </c>
      <c r="P3168" s="67">
        <v>0.1</v>
      </c>
      <c r="Q3168" s="68">
        <v>31</v>
      </c>
      <c r="R3168" s="68"/>
      <c r="S3168" s="68">
        <f t="shared" si="119"/>
        <v>3.1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1541</v>
      </c>
      <c r="F3169" s="64">
        <v>1</v>
      </c>
      <c r="G3169" s="72" t="s">
        <v>5682</v>
      </c>
      <c r="H3169" s="63" t="s">
        <v>5683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8"/>
        <v>24</v>
      </c>
      <c r="P3169" s="67">
        <v>0.1</v>
      </c>
      <c r="Q3169" s="68">
        <v>28</v>
      </c>
      <c r="R3169" s="68"/>
      <c r="S3169" s="68">
        <f t="shared" si="119"/>
        <v>2.8000000000000003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244</v>
      </c>
      <c r="F3170" s="64">
        <v>2</v>
      </c>
      <c r="G3170" s="72" t="s">
        <v>1162</v>
      </c>
      <c r="H3170" s="63" t="s">
        <v>5684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8"/>
        <v>24</v>
      </c>
      <c r="P3170" s="67">
        <v>0.1</v>
      </c>
      <c r="Q3170" s="68">
        <v>24</v>
      </c>
      <c r="R3170" s="68"/>
      <c r="S3170" s="68">
        <f t="shared" si="119"/>
        <v>2.4000000000000004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2063</v>
      </c>
      <c r="F3171" s="64">
        <v>2</v>
      </c>
      <c r="G3171" s="72" t="s">
        <v>2163</v>
      </c>
      <c r="H3171" s="63" t="s">
        <v>5685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8"/>
        <v>24</v>
      </c>
      <c r="P3171" s="67">
        <v>0.33</v>
      </c>
      <c r="Q3171" s="68">
        <v>29</v>
      </c>
      <c r="R3171" s="68"/>
      <c r="S3171" s="68">
        <f t="shared" si="119"/>
        <v>9.57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389</v>
      </c>
      <c r="F3172" s="64">
        <v>2</v>
      </c>
      <c r="G3172" s="72">
        <v>159438007</v>
      </c>
      <c r="H3172" s="63" t="s">
        <v>5686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8"/>
        <v>24</v>
      </c>
      <c r="P3172" s="67">
        <v>0.1</v>
      </c>
      <c r="Q3172" s="68">
        <v>17</v>
      </c>
      <c r="R3172" s="68"/>
      <c r="S3172" s="68">
        <f t="shared" si="119"/>
        <v>1.7000000000000002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290061082</v>
      </c>
      <c r="H3173" s="63" t="s">
        <v>5687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8"/>
        <v>24</v>
      </c>
      <c r="P3173" s="67">
        <v>0.1</v>
      </c>
      <c r="Q3173" s="68">
        <v>1</v>
      </c>
      <c r="R3173" s="68"/>
      <c r="S3173" s="68">
        <f t="shared" si="119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899</v>
      </c>
      <c r="F3174" s="64">
        <v>1</v>
      </c>
      <c r="G3174" s="72">
        <v>292086004</v>
      </c>
      <c r="H3174" s="63" t="s">
        <v>5688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8"/>
        <v>24</v>
      </c>
      <c r="P3174" s="67">
        <v>0.1</v>
      </c>
      <c r="Q3174" s="68">
        <v>1</v>
      </c>
      <c r="R3174" s="68"/>
      <c r="S3174" s="68">
        <f t="shared" si="119"/>
        <v>0.1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752</v>
      </c>
      <c r="F3175" s="64">
        <v>2</v>
      </c>
      <c r="G3175" s="72">
        <v>312980004</v>
      </c>
      <c r="H3175" s="63" t="s">
        <v>5689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ref="O3175:O3238" si="120">IF(N3175-M3175&gt;0,N3175-M3175,N3175-M3175+24)</f>
        <v>24</v>
      </c>
      <c r="P3175" s="67">
        <v>0.1</v>
      </c>
      <c r="Q3175" s="68">
        <v>3</v>
      </c>
      <c r="R3175" s="68"/>
      <c r="S3175" s="68">
        <f t="shared" ref="S3175:S3238" si="121">P3175*Q3175</f>
        <v>0.30000000000000004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240</v>
      </c>
      <c r="F3176" s="64">
        <v>2</v>
      </c>
      <c r="G3176" s="72">
        <v>315636002</v>
      </c>
      <c r="H3176" s="63" t="s">
        <v>5690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20"/>
        <v>24</v>
      </c>
      <c r="P3176" s="67">
        <v>0.1</v>
      </c>
      <c r="Q3176" s="68">
        <v>16</v>
      </c>
      <c r="R3176" s="68"/>
      <c r="S3176" s="68">
        <f t="shared" si="121"/>
        <v>1.6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377</v>
      </c>
      <c r="F3177" s="64">
        <v>1</v>
      </c>
      <c r="G3177" s="72" t="s">
        <v>5691</v>
      </c>
      <c r="H3177" s="63" t="s">
        <v>5692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20"/>
        <v>24</v>
      </c>
      <c r="P3177" s="67">
        <v>0.1</v>
      </c>
      <c r="Q3177" s="68">
        <v>8</v>
      </c>
      <c r="R3177" s="68"/>
      <c r="S3177" s="68">
        <f t="shared" si="121"/>
        <v>0.8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445</v>
      </c>
      <c r="C3178" s="64" t="s">
        <v>18</v>
      </c>
      <c r="D3178" s="64" t="s">
        <v>37</v>
      </c>
      <c r="E3178" s="64" t="s">
        <v>1534</v>
      </c>
      <c r="F3178" s="64">
        <v>1</v>
      </c>
      <c r="G3178" s="72" t="s">
        <v>5693</v>
      </c>
      <c r="H3178" s="63" t="s">
        <v>5694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20"/>
        <v>24</v>
      </c>
      <c r="P3178" s="67">
        <v>0.1</v>
      </c>
      <c r="Q3178" s="68">
        <v>9</v>
      </c>
      <c r="R3178" s="68"/>
      <c r="S3178" s="68">
        <f t="shared" si="121"/>
        <v>0.9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34</v>
      </c>
      <c r="C3179" s="64" t="s">
        <v>18</v>
      </c>
      <c r="D3179" s="64" t="s">
        <v>19</v>
      </c>
      <c r="E3179" s="64" t="s">
        <v>1548</v>
      </c>
      <c r="F3179" s="64">
        <v>1</v>
      </c>
      <c r="G3179" s="72">
        <v>130429427</v>
      </c>
      <c r="H3179" s="63" t="s">
        <v>5695</v>
      </c>
      <c r="I3179" s="64" t="s">
        <v>493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20"/>
        <v>24</v>
      </c>
      <c r="P3179" s="67">
        <v>5</v>
      </c>
      <c r="Q3179" s="68">
        <v>9</v>
      </c>
      <c r="R3179" s="68"/>
      <c r="S3179" s="68">
        <f t="shared" si="121"/>
        <v>45</v>
      </c>
      <c r="T3179" s="69" t="s">
        <v>547</v>
      </c>
      <c r="U3179" s="63" t="s">
        <v>52</v>
      </c>
      <c r="V3179" s="63"/>
      <c r="W3179" s="63"/>
      <c r="X3179" s="63"/>
      <c r="Y3179" s="63"/>
      <c r="Z3179" s="63"/>
      <c r="AA3179" s="63"/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1823</v>
      </c>
      <c r="H3180" s="63" t="s">
        <v>5674</v>
      </c>
      <c r="I3180" s="64" t="s">
        <v>480</v>
      </c>
      <c r="J3180" s="63" t="s">
        <v>5696</v>
      </c>
      <c r="K3180" s="64" t="s">
        <v>22</v>
      </c>
      <c r="L3180" s="64" t="s">
        <v>268</v>
      </c>
      <c r="M3180" s="100">
        <v>0.58333333333333337</v>
      </c>
      <c r="N3180" s="100">
        <v>0.625</v>
      </c>
      <c r="O3180" s="66">
        <f t="shared" si="120"/>
        <v>4.166666666666663E-2</v>
      </c>
      <c r="P3180" s="67">
        <v>1</v>
      </c>
      <c r="Q3180" s="68">
        <v>25</v>
      </c>
      <c r="R3180" s="68"/>
      <c r="S3180" s="68">
        <f t="shared" si="121"/>
        <v>25</v>
      </c>
      <c r="T3180" s="69" t="s">
        <v>30</v>
      </c>
      <c r="U3180" s="63" t="s">
        <v>30</v>
      </c>
      <c r="V3180" s="63"/>
      <c r="W3180" s="63">
        <v>638004025</v>
      </c>
      <c r="X3180" s="63" t="s">
        <v>5698</v>
      </c>
      <c r="Y3180" s="63"/>
      <c r="Z3180" s="63"/>
      <c r="AA3180" s="63">
        <v>2026060064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368</v>
      </c>
      <c r="F3181" s="64">
        <v>1</v>
      </c>
      <c r="G3181" s="72" t="s">
        <v>3079</v>
      </c>
      <c r="H3181" s="63" t="s">
        <v>5476</v>
      </c>
      <c r="I3181" s="64" t="s">
        <v>490</v>
      </c>
      <c r="J3181" s="63" t="s">
        <v>5697</v>
      </c>
      <c r="K3181" s="64" t="s">
        <v>281</v>
      </c>
      <c r="L3181" s="64" t="s">
        <v>268</v>
      </c>
      <c r="M3181" s="100">
        <v>0.3125</v>
      </c>
      <c r="N3181" s="100">
        <v>0.35416666666666669</v>
      </c>
      <c r="O3181" s="66">
        <f t="shared" si="120"/>
        <v>4.1666666666666685E-2</v>
      </c>
      <c r="P3181" s="67">
        <v>1</v>
      </c>
      <c r="Q3181" s="68">
        <v>25</v>
      </c>
      <c r="R3181" s="68"/>
      <c r="S3181" s="68">
        <f t="shared" si="121"/>
        <v>25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2026060065</v>
      </c>
    </row>
    <row r="3182" spans="1:27" s="71" customFormat="1" ht="23.5" customHeight="1" x14ac:dyDescent="0.35">
      <c r="A3182" s="62">
        <v>46185</v>
      </c>
      <c r="B3182" s="63" t="s">
        <v>445</v>
      </c>
      <c r="C3182" s="64" t="s">
        <v>17</v>
      </c>
      <c r="D3182" s="64" t="s">
        <v>37</v>
      </c>
      <c r="E3182" s="64" t="s">
        <v>3031</v>
      </c>
      <c r="F3182" s="64">
        <v>2</v>
      </c>
      <c r="G3182" s="72" t="s">
        <v>5678</v>
      </c>
      <c r="H3182" s="63" t="s">
        <v>5679</v>
      </c>
      <c r="I3182" s="64" t="s">
        <v>490</v>
      </c>
      <c r="J3182" s="63" t="s">
        <v>2752</v>
      </c>
      <c r="K3182" s="64" t="s">
        <v>281</v>
      </c>
      <c r="L3182" s="64" t="s">
        <v>268</v>
      </c>
      <c r="M3182" s="100">
        <v>0.88263888888888886</v>
      </c>
      <c r="N3182" s="100">
        <v>0.9243055555555556</v>
      </c>
      <c r="O3182" s="66">
        <f t="shared" si="120"/>
        <v>4.1666666666666741E-2</v>
      </c>
      <c r="P3182" s="67">
        <v>1</v>
      </c>
      <c r="Q3182" s="68">
        <v>11</v>
      </c>
      <c r="R3182" s="68"/>
      <c r="S3182" s="68">
        <f t="shared" si="121"/>
        <v>11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2026060066</v>
      </c>
    </row>
    <row r="3183" spans="1:27" s="71" customFormat="1" ht="23.5" customHeight="1" x14ac:dyDescent="0.35">
      <c r="A3183" s="62">
        <v>46185</v>
      </c>
      <c r="B3183" s="63" t="s">
        <v>34</v>
      </c>
      <c r="C3183" s="64" t="s">
        <v>18</v>
      </c>
      <c r="D3183" s="64" t="s">
        <v>19</v>
      </c>
      <c r="E3183" s="64" t="s">
        <v>1548</v>
      </c>
      <c r="F3183" s="64">
        <v>1</v>
      </c>
      <c r="G3183" s="72">
        <v>130429427</v>
      </c>
      <c r="H3183" s="63" t="s">
        <v>5695</v>
      </c>
      <c r="I3183" s="64" t="s">
        <v>490</v>
      </c>
      <c r="J3183" s="63" t="s">
        <v>2140</v>
      </c>
      <c r="K3183" s="64" t="s">
        <v>281</v>
      </c>
      <c r="L3183" s="64" t="s">
        <v>268</v>
      </c>
      <c r="M3183" s="100">
        <v>0.34722222222222221</v>
      </c>
      <c r="N3183" s="100">
        <v>0.52083333333333337</v>
      </c>
      <c r="O3183" s="66">
        <f t="shared" si="120"/>
        <v>0.17361111111111116</v>
      </c>
      <c r="P3183" s="67">
        <v>4.2</v>
      </c>
      <c r="Q3183" s="68">
        <v>9</v>
      </c>
      <c r="R3183" s="68"/>
      <c r="S3183" s="68">
        <f t="shared" si="121"/>
        <v>37.800000000000004</v>
      </c>
      <c r="T3183" s="69" t="s">
        <v>52</v>
      </c>
      <c r="U3183" s="63" t="s">
        <v>52</v>
      </c>
      <c r="V3183" s="63"/>
      <c r="W3183" s="63"/>
      <c r="X3183" s="63"/>
      <c r="Y3183" s="63"/>
      <c r="Z3183" s="63"/>
      <c r="AA3183" s="63">
        <v>2026060068</v>
      </c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265</v>
      </c>
      <c r="F3184" s="64">
        <v>2</v>
      </c>
      <c r="G3184" s="72" t="s">
        <v>781</v>
      </c>
      <c r="H3184" s="63" t="s">
        <v>5711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20"/>
        <v>24</v>
      </c>
      <c r="P3184" s="67">
        <v>0.1</v>
      </c>
      <c r="Q3184" s="68">
        <v>16</v>
      </c>
      <c r="R3184" s="68"/>
      <c r="S3184" s="68">
        <f t="shared" si="121"/>
        <v>1.6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445</v>
      </c>
      <c r="C3185" s="64" t="s">
        <v>17</v>
      </c>
      <c r="D3185" s="64" t="s">
        <v>37</v>
      </c>
      <c r="E3185" s="64" t="s">
        <v>289</v>
      </c>
      <c r="F3185" s="64">
        <v>1</v>
      </c>
      <c r="G3185" s="72" t="s">
        <v>1403</v>
      </c>
      <c r="H3185" s="63" t="s">
        <v>5712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20"/>
        <v>24</v>
      </c>
      <c r="P3185" s="67">
        <v>0.66</v>
      </c>
      <c r="Q3185" s="68">
        <v>25</v>
      </c>
      <c r="R3185" s="68"/>
      <c r="S3185" s="68">
        <f t="shared" si="121"/>
        <v>16.5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614</v>
      </c>
      <c r="F3186" s="64">
        <v>1</v>
      </c>
      <c r="G3186" s="72">
        <v>130597185</v>
      </c>
      <c r="H3186" s="63" t="s">
        <v>5713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20"/>
        <v>24</v>
      </c>
      <c r="P3186" s="67">
        <v>0.33</v>
      </c>
      <c r="Q3186" s="68">
        <v>15</v>
      </c>
      <c r="R3186" s="68"/>
      <c r="S3186" s="68">
        <f t="shared" si="121"/>
        <v>4.95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5714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20"/>
        <v>24</v>
      </c>
      <c r="P3187" s="67">
        <v>0.5</v>
      </c>
      <c r="Q3187" s="68">
        <v>13</v>
      </c>
      <c r="R3187" s="68"/>
      <c r="S3187" s="68">
        <f t="shared" si="121"/>
        <v>6.5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274</v>
      </c>
      <c r="F3188" s="64">
        <v>2</v>
      </c>
      <c r="G3188" s="72" t="s">
        <v>275</v>
      </c>
      <c r="H3188" s="63" t="s">
        <v>5714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20"/>
        <v>24</v>
      </c>
      <c r="P3188" s="67">
        <v>0.5</v>
      </c>
      <c r="Q3188" s="68">
        <v>12</v>
      </c>
      <c r="R3188" s="68"/>
      <c r="S3188" s="68">
        <f t="shared" si="121"/>
        <v>6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34</v>
      </c>
      <c r="C3189" s="64" t="s">
        <v>17</v>
      </c>
      <c r="D3189" s="64" t="s">
        <v>19</v>
      </c>
      <c r="E3189" s="64" t="s">
        <v>4466</v>
      </c>
      <c r="F3189" s="64">
        <v>1</v>
      </c>
      <c r="G3189" s="72" t="s">
        <v>2723</v>
      </c>
      <c r="H3189" s="63" t="s">
        <v>5715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20"/>
        <v>24</v>
      </c>
      <c r="P3189" s="67">
        <v>0.5</v>
      </c>
      <c r="Q3189" s="68">
        <v>19</v>
      </c>
      <c r="R3189" s="68"/>
      <c r="S3189" s="68">
        <f t="shared" si="121"/>
        <v>9.5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3032</v>
      </c>
      <c r="F3190" s="64">
        <v>2</v>
      </c>
      <c r="G3190" s="72" t="s">
        <v>3642</v>
      </c>
      <c r="H3190" s="63" t="s">
        <v>5716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20"/>
        <v>24</v>
      </c>
      <c r="P3190" s="67">
        <v>0.5</v>
      </c>
      <c r="Q3190" s="68">
        <v>7</v>
      </c>
      <c r="R3190" s="68"/>
      <c r="S3190" s="68">
        <f t="shared" si="121"/>
        <v>3.5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17</v>
      </c>
      <c r="D3191" s="64" t="s">
        <v>37</v>
      </c>
      <c r="E3191" s="64" t="s">
        <v>3032</v>
      </c>
      <c r="F3191" s="64">
        <v>1</v>
      </c>
      <c r="G3191" s="72" t="s">
        <v>5717</v>
      </c>
      <c r="H3191" s="63" t="s">
        <v>5718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20"/>
        <v>24</v>
      </c>
      <c r="P3191" s="67">
        <v>0.8</v>
      </c>
      <c r="Q3191" s="68">
        <v>11</v>
      </c>
      <c r="R3191" s="68"/>
      <c r="S3191" s="68">
        <f t="shared" si="121"/>
        <v>8.8000000000000007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554</v>
      </c>
      <c r="F3192" s="64">
        <v>1</v>
      </c>
      <c r="G3192" s="72" t="s">
        <v>1662</v>
      </c>
      <c r="H3192" s="63" t="s">
        <v>5719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20"/>
        <v>24</v>
      </c>
      <c r="P3192" s="67">
        <v>0.1</v>
      </c>
      <c r="Q3192" s="68">
        <v>10</v>
      </c>
      <c r="R3192" s="68"/>
      <c r="S3192" s="68">
        <f t="shared" si="121"/>
        <v>1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2064</v>
      </c>
      <c r="F3193" s="64">
        <v>2</v>
      </c>
      <c r="G3193" s="72" t="s">
        <v>3363</v>
      </c>
      <c r="H3193" s="63" t="s">
        <v>5720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20"/>
        <v>24</v>
      </c>
      <c r="P3193" s="67">
        <v>1.5</v>
      </c>
      <c r="Q3193" s="68">
        <v>11</v>
      </c>
      <c r="R3193" s="68"/>
      <c r="S3193" s="68">
        <f t="shared" si="121"/>
        <v>16.5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2671</v>
      </c>
      <c r="F3194" s="64">
        <v>1</v>
      </c>
      <c r="G3194" s="72" t="s">
        <v>1007</v>
      </c>
      <c r="H3194" s="63" t="s">
        <v>5721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20"/>
        <v>24</v>
      </c>
      <c r="P3194" s="67">
        <v>0.1</v>
      </c>
      <c r="Q3194" s="68">
        <v>9</v>
      </c>
      <c r="R3194" s="68"/>
      <c r="S3194" s="68">
        <f t="shared" si="121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2671</v>
      </c>
      <c r="F3195" s="64">
        <v>1</v>
      </c>
      <c r="G3195" s="72" t="s">
        <v>1927</v>
      </c>
      <c r="H3195" s="63" t="s">
        <v>5722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20"/>
        <v>24</v>
      </c>
      <c r="P3195" s="67">
        <v>0.1</v>
      </c>
      <c r="Q3195" s="68">
        <v>9</v>
      </c>
      <c r="R3195" s="68"/>
      <c r="S3195" s="68">
        <f t="shared" si="121"/>
        <v>0.9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599</v>
      </c>
      <c r="F3196" s="64">
        <v>1</v>
      </c>
      <c r="G3196" s="72" t="s">
        <v>253</v>
      </c>
      <c r="H3196" s="63" t="s">
        <v>5723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20"/>
        <v>24</v>
      </c>
      <c r="P3196" s="67">
        <v>0.1</v>
      </c>
      <c r="Q3196" s="68">
        <v>20</v>
      </c>
      <c r="R3196" s="68"/>
      <c r="S3196" s="68">
        <f t="shared" si="121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429</v>
      </c>
      <c r="F3197" s="64">
        <v>2</v>
      </c>
      <c r="G3197" s="72" t="s">
        <v>523</v>
      </c>
      <c r="H3197" s="63" t="s">
        <v>5724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20"/>
        <v>24</v>
      </c>
      <c r="P3197" s="67">
        <v>0.1</v>
      </c>
      <c r="Q3197" s="68">
        <v>20</v>
      </c>
      <c r="R3197" s="68"/>
      <c r="S3197" s="68">
        <f t="shared" si="121"/>
        <v>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18</v>
      </c>
      <c r="D3198" s="64" t="s">
        <v>37</v>
      </c>
      <c r="E3198" s="64" t="s">
        <v>240</v>
      </c>
      <c r="F3198" s="64">
        <v>2</v>
      </c>
      <c r="G3198" s="72" t="s">
        <v>1286</v>
      </c>
      <c r="H3198" s="63" t="s">
        <v>5725</v>
      </c>
      <c r="I3198" s="64" t="s">
        <v>493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20"/>
        <v>24</v>
      </c>
      <c r="P3198" s="67">
        <v>0.1</v>
      </c>
      <c r="Q3198" s="68">
        <v>22</v>
      </c>
      <c r="R3198" s="68"/>
      <c r="S3198" s="68">
        <f t="shared" si="121"/>
        <v>2.2000000000000002</v>
      </c>
      <c r="T3198" s="69" t="s">
        <v>547</v>
      </c>
      <c r="U3198" s="63" t="s">
        <v>52</v>
      </c>
      <c r="V3198" s="63"/>
      <c r="W3198" s="63"/>
      <c r="X3198" s="63"/>
      <c r="Y3198" s="63"/>
      <c r="Z3198" s="63"/>
      <c r="AA3198" s="63"/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5726</v>
      </c>
      <c r="I3199" s="64" t="s">
        <v>490</v>
      </c>
      <c r="J3199" s="63" t="s">
        <v>5727</v>
      </c>
      <c r="K3199" s="64" t="s">
        <v>281</v>
      </c>
      <c r="L3199" s="64" t="s">
        <v>268</v>
      </c>
      <c r="M3199" s="100">
        <v>0.89583333333333337</v>
      </c>
      <c r="N3199" s="100">
        <v>0.90625</v>
      </c>
      <c r="O3199" s="66">
        <f t="shared" si="120"/>
        <v>1.041666666666663E-2</v>
      </c>
      <c r="P3199" s="67">
        <v>0.25</v>
      </c>
      <c r="Q3199" s="68">
        <v>29</v>
      </c>
      <c r="R3199" s="68"/>
      <c r="S3199" s="68">
        <f t="shared" si="121"/>
        <v>7.25</v>
      </c>
      <c r="T3199" s="69" t="s">
        <v>52</v>
      </c>
      <c r="U3199" s="63" t="s">
        <v>52</v>
      </c>
      <c r="V3199" s="63"/>
      <c r="W3199" s="63"/>
      <c r="X3199" s="63"/>
      <c r="Y3199" s="63"/>
      <c r="Z3199" s="63"/>
      <c r="AA3199" s="63">
        <v>2026060069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365</v>
      </c>
      <c r="F3200" s="64">
        <v>2</v>
      </c>
      <c r="G3200" s="72" t="s">
        <v>723</v>
      </c>
      <c r="H3200" s="63" t="s">
        <v>5726</v>
      </c>
      <c r="I3200" s="64" t="s">
        <v>480</v>
      </c>
      <c r="J3200" s="63" t="s">
        <v>5743</v>
      </c>
      <c r="K3200" s="64" t="s">
        <v>22</v>
      </c>
      <c r="L3200" s="64" t="s">
        <v>268</v>
      </c>
      <c r="M3200" s="100">
        <v>0.85416666666666663</v>
      </c>
      <c r="N3200" s="100">
        <v>0.89583333333333337</v>
      </c>
      <c r="O3200" s="66">
        <f t="shared" si="120"/>
        <v>4.1666666666666741E-2</v>
      </c>
      <c r="P3200" s="67">
        <v>1</v>
      </c>
      <c r="Q3200" s="68">
        <v>29</v>
      </c>
      <c r="R3200" s="68"/>
      <c r="S3200" s="68">
        <f t="shared" si="121"/>
        <v>29</v>
      </c>
      <c r="T3200" s="69" t="s">
        <v>30</v>
      </c>
      <c r="U3200" s="63" t="s">
        <v>30</v>
      </c>
      <c r="V3200" s="63"/>
      <c r="W3200" s="63">
        <v>528200001</v>
      </c>
      <c r="X3200" s="63" t="s">
        <v>5744</v>
      </c>
      <c r="Y3200" s="63"/>
      <c r="Z3200" s="63"/>
      <c r="AA3200" s="63">
        <v>2026060070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368</v>
      </c>
      <c r="F3201" s="64">
        <v>1</v>
      </c>
      <c r="G3201" s="72" t="s">
        <v>2903</v>
      </c>
      <c r="H3201" s="63" t="s">
        <v>5672</v>
      </c>
      <c r="I3201" s="64" t="s">
        <v>480</v>
      </c>
      <c r="J3201" s="63" t="s">
        <v>5736</v>
      </c>
      <c r="K3201" s="64" t="s">
        <v>22</v>
      </c>
      <c r="L3201" s="64" t="s">
        <v>268</v>
      </c>
      <c r="M3201" s="100">
        <v>0.35416666666666669</v>
      </c>
      <c r="N3201" s="100">
        <v>0.39583333333333331</v>
      </c>
      <c r="O3201" s="66">
        <f t="shared" si="120"/>
        <v>4.166666666666663E-2</v>
      </c>
      <c r="P3201" s="67">
        <v>1</v>
      </c>
      <c r="Q3201" s="68">
        <v>28</v>
      </c>
      <c r="R3201" s="68"/>
      <c r="S3201" s="68">
        <f t="shared" si="121"/>
        <v>28</v>
      </c>
      <c r="T3201" s="69" t="s">
        <v>30</v>
      </c>
      <c r="U3201" s="63" t="s">
        <v>30</v>
      </c>
      <c r="V3201" s="63"/>
      <c r="W3201" s="63" t="s">
        <v>5742</v>
      </c>
      <c r="X3201" s="63" t="s">
        <v>548</v>
      </c>
      <c r="Y3201" s="63"/>
      <c r="Z3201" s="63"/>
      <c r="AA3201" s="63">
        <v>2026060071</v>
      </c>
    </row>
    <row r="3202" spans="1:27" s="71" customFormat="1" ht="23.5" customHeight="1" x14ac:dyDescent="0.35">
      <c r="A3202" s="62">
        <v>46186</v>
      </c>
      <c r="B3202" s="63" t="s">
        <v>445</v>
      </c>
      <c r="C3202" s="64" t="s">
        <v>17</v>
      </c>
      <c r="D3202" s="64" t="s">
        <v>37</v>
      </c>
      <c r="E3202" s="64" t="s">
        <v>265</v>
      </c>
      <c r="F3202" s="64">
        <v>1</v>
      </c>
      <c r="G3202" s="72" t="s">
        <v>2353</v>
      </c>
      <c r="H3202" s="63" t="s">
        <v>5673</v>
      </c>
      <c r="I3202" s="64" t="s">
        <v>480</v>
      </c>
      <c r="J3202" s="63" t="s">
        <v>5737</v>
      </c>
      <c r="K3202" s="64" t="s">
        <v>22</v>
      </c>
      <c r="L3202" s="64" t="s">
        <v>268</v>
      </c>
      <c r="M3202" s="100">
        <v>0.3611111111111111</v>
      </c>
      <c r="N3202" s="100">
        <v>0.45833333333333331</v>
      </c>
      <c r="O3202" s="66">
        <f t="shared" si="120"/>
        <v>9.722222222222221E-2</v>
      </c>
      <c r="P3202" s="67">
        <v>2.33</v>
      </c>
      <c r="Q3202" s="68">
        <v>30</v>
      </c>
      <c r="R3202" s="68"/>
      <c r="S3202" s="68">
        <f t="shared" si="121"/>
        <v>69.900000000000006</v>
      </c>
      <c r="T3202" s="69" t="s">
        <v>30</v>
      </c>
      <c r="U3202" s="63" t="s">
        <v>30</v>
      </c>
      <c r="V3202" s="63"/>
      <c r="W3202" s="63">
        <v>549030001</v>
      </c>
      <c r="X3202" s="63" t="s">
        <v>548</v>
      </c>
      <c r="Y3202" s="63"/>
      <c r="Z3202" s="63"/>
      <c r="AA3202" s="63">
        <v>2026060072</v>
      </c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5735</v>
      </c>
      <c r="F3203" s="64">
        <v>2</v>
      </c>
      <c r="G3203" s="72" t="s">
        <v>5738</v>
      </c>
      <c r="H3203" s="63" t="s">
        <v>5739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20"/>
        <v>24</v>
      </c>
      <c r="P3203" s="67">
        <v>0.1</v>
      </c>
      <c r="Q3203" s="68">
        <v>23</v>
      </c>
      <c r="R3203" s="68"/>
      <c r="S3203" s="68">
        <f t="shared" si="121"/>
        <v>2.3000000000000003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46187</v>
      </c>
      <c r="B3204" s="63" t="s">
        <v>445</v>
      </c>
      <c r="C3204" s="64" t="s">
        <v>18</v>
      </c>
      <c r="D3204" s="64" t="s">
        <v>37</v>
      </c>
      <c r="E3204" s="64" t="s">
        <v>386</v>
      </c>
      <c r="F3204" s="64">
        <v>1</v>
      </c>
      <c r="G3204" s="72" t="s">
        <v>5740</v>
      </c>
      <c r="H3204" s="63" t="s">
        <v>5741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20"/>
        <v>24</v>
      </c>
      <c r="P3204" s="67">
        <v>0.1</v>
      </c>
      <c r="Q3204" s="68">
        <v>18</v>
      </c>
      <c r="R3204" s="68"/>
      <c r="S3204" s="68">
        <f t="shared" si="121"/>
        <v>1.8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445</v>
      </c>
      <c r="C3205" s="64" t="s">
        <v>17</v>
      </c>
      <c r="D3205" s="64" t="s">
        <v>37</v>
      </c>
      <c r="E3205" s="64" t="s">
        <v>5746</v>
      </c>
      <c r="F3205" s="64">
        <v>1</v>
      </c>
      <c r="G3205" s="72" t="s">
        <v>2067</v>
      </c>
      <c r="H3205" s="63" t="s">
        <v>5750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20"/>
        <v>24</v>
      </c>
      <c r="P3205" s="67">
        <v>0.1</v>
      </c>
      <c r="Q3205" s="68">
        <v>25</v>
      </c>
      <c r="R3205" s="68"/>
      <c r="S3205" s="68">
        <f t="shared" si="121"/>
        <v>2.5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371</v>
      </c>
      <c r="F3206" s="64">
        <v>2</v>
      </c>
      <c r="G3206" s="72" t="s">
        <v>1826</v>
      </c>
      <c r="H3206" s="63" t="s">
        <v>5751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20"/>
        <v>24</v>
      </c>
      <c r="P3206" s="67">
        <v>0.33</v>
      </c>
      <c r="Q3206" s="68">
        <v>12</v>
      </c>
      <c r="R3206" s="68"/>
      <c r="S3206" s="68">
        <f t="shared" si="121"/>
        <v>3.96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2</v>
      </c>
      <c r="G3207" s="72">
        <v>130597181</v>
      </c>
      <c r="H3207" s="63" t="s">
        <v>5752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20"/>
        <v>24</v>
      </c>
      <c r="P3207" s="67">
        <v>0.33</v>
      </c>
      <c r="Q3207" s="68">
        <v>11</v>
      </c>
      <c r="R3207" s="68"/>
      <c r="S3207" s="68">
        <f t="shared" si="121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1</v>
      </c>
      <c r="G3208" s="72">
        <v>130597185</v>
      </c>
      <c r="H3208" s="63" t="s">
        <v>5753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20"/>
        <v>24</v>
      </c>
      <c r="P3208" s="67">
        <v>0.33</v>
      </c>
      <c r="Q3208" s="68">
        <v>11</v>
      </c>
      <c r="R3208" s="68"/>
      <c r="S3208" s="68">
        <f t="shared" si="121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34</v>
      </c>
      <c r="C3209" s="64" t="s">
        <v>17</v>
      </c>
      <c r="D3209" s="64" t="s">
        <v>19</v>
      </c>
      <c r="E3209" s="64" t="s">
        <v>750</v>
      </c>
      <c r="F3209" s="64">
        <v>2</v>
      </c>
      <c r="G3209" s="72">
        <v>130597187</v>
      </c>
      <c r="H3209" s="63" t="s">
        <v>5754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20"/>
        <v>24</v>
      </c>
      <c r="P3209" s="67">
        <v>0.33</v>
      </c>
      <c r="Q3209" s="68">
        <v>11</v>
      </c>
      <c r="R3209" s="68"/>
      <c r="S3209" s="68">
        <f t="shared" si="121"/>
        <v>3.6300000000000003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5747</v>
      </c>
      <c r="F3210" s="64">
        <v>1</v>
      </c>
      <c r="G3210" s="72" t="s">
        <v>5755</v>
      </c>
      <c r="H3210" s="63" t="s">
        <v>5756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20"/>
        <v>24</v>
      </c>
      <c r="P3210" s="67">
        <v>0.33</v>
      </c>
      <c r="Q3210" s="68">
        <v>8</v>
      </c>
      <c r="R3210" s="68"/>
      <c r="S3210" s="68">
        <f t="shared" si="121"/>
        <v>2.64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5747</v>
      </c>
      <c r="F3211" s="64">
        <v>1</v>
      </c>
      <c r="G3211" s="72" t="s">
        <v>3156</v>
      </c>
      <c r="H3211" s="63" t="s">
        <v>5757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20"/>
        <v>24</v>
      </c>
      <c r="P3211" s="67">
        <v>0.5</v>
      </c>
      <c r="Q3211" s="68">
        <v>8</v>
      </c>
      <c r="R3211" s="68"/>
      <c r="S3211" s="68">
        <f t="shared" si="121"/>
        <v>4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17</v>
      </c>
      <c r="D3212" s="64" t="s">
        <v>37</v>
      </c>
      <c r="E3212" s="64" t="s">
        <v>5748</v>
      </c>
      <c r="F3212" s="64">
        <v>2</v>
      </c>
      <c r="G3212" s="72" t="s">
        <v>5758</v>
      </c>
      <c r="H3212" s="63" t="s">
        <v>5759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20"/>
        <v>24</v>
      </c>
      <c r="P3212" s="67">
        <v>0.32</v>
      </c>
      <c r="Q3212" s="68">
        <v>8</v>
      </c>
      <c r="R3212" s="68"/>
      <c r="S3212" s="68">
        <f t="shared" si="121"/>
        <v>2.56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2670</v>
      </c>
      <c r="F3213" s="64">
        <v>2</v>
      </c>
      <c r="G3213" s="72" t="s">
        <v>5760</v>
      </c>
      <c r="H3213" s="63" t="s">
        <v>5761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20"/>
        <v>24</v>
      </c>
      <c r="P3213" s="67">
        <v>0.1</v>
      </c>
      <c r="Q3213" s="68">
        <v>15</v>
      </c>
      <c r="R3213" s="68"/>
      <c r="S3213" s="68">
        <f t="shared" si="121"/>
        <v>1.5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389</v>
      </c>
      <c r="F3214" s="64">
        <v>2</v>
      </c>
      <c r="G3214" s="72" t="s">
        <v>2805</v>
      </c>
      <c r="H3214" s="63" t="s">
        <v>5762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20"/>
        <v>24</v>
      </c>
      <c r="P3214" s="67">
        <v>0.8</v>
      </c>
      <c r="Q3214" s="68">
        <v>23</v>
      </c>
      <c r="R3214" s="68"/>
      <c r="S3214" s="68">
        <f t="shared" si="121"/>
        <v>18.400000000000002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429</v>
      </c>
      <c r="F3215" s="64">
        <v>2</v>
      </c>
      <c r="G3215" s="72" t="s">
        <v>5763</v>
      </c>
      <c r="H3215" s="63" t="s">
        <v>5764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20"/>
        <v>24</v>
      </c>
      <c r="P3215" s="67">
        <v>0.1</v>
      </c>
      <c r="Q3215" s="68">
        <v>23</v>
      </c>
      <c r="R3215" s="68"/>
      <c r="S3215" s="68">
        <f t="shared" si="121"/>
        <v>2.3000000000000003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1689</v>
      </c>
      <c r="F3216" s="64">
        <v>2</v>
      </c>
      <c r="G3216" s="72" t="s">
        <v>1220</v>
      </c>
      <c r="H3216" s="63" t="s">
        <v>5765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20"/>
        <v>24</v>
      </c>
      <c r="P3216" s="67">
        <v>0.1</v>
      </c>
      <c r="Q3216" s="68">
        <v>6</v>
      </c>
      <c r="R3216" s="68"/>
      <c r="S3216" s="68">
        <f t="shared" si="121"/>
        <v>0.60000000000000009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18</v>
      </c>
      <c r="D3217" s="64" t="s">
        <v>37</v>
      </c>
      <c r="E3217" s="64" t="s">
        <v>752</v>
      </c>
      <c r="F3217" s="64">
        <v>2</v>
      </c>
      <c r="G3217" s="72">
        <v>319458001</v>
      </c>
      <c r="H3217" s="63" t="s">
        <v>5766</v>
      </c>
      <c r="I3217" s="64" t="s">
        <v>493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20"/>
        <v>24</v>
      </c>
      <c r="P3217" s="67">
        <v>0.1</v>
      </c>
      <c r="Q3217" s="68">
        <v>10</v>
      </c>
      <c r="R3217" s="68"/>
      <c r="S3217" s="68">
        <f t="shared" si="121"/>
        <v>1</v>
      </c>
      <c r="T3217" s="69" t="s">
        <v>547</v>
      </c>
      <c r="U3217" s="63" t="s">
        <v>52</v>
      </c>
      <c r="V3217" s="63"/>
      <c r="W3217" s="63"/>
      <c r="X3217" s="63"/>
      <c r="Y3217" s="63"/>
      <c r="Z3217" s="63"/>
      <c r="AA3217" s="63"/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5748</v>
      </c>
      <c r="F3218" s="64">
        <v>2</v>
      </c>
      <c r="G3218" s="72" t="s">
        <v>4972</v>
      </c>
      <c r="H3218" s="63" t="s">
        <v>5767</v>
      </c>
      <c r="I3218" s="64" t="s">
        <v>480</v>
      </c>
      <c r="J3218" s="63" t="s">
        <v>5768</v>
      </c>
      <c r="K3218" s="64" t="s">
        <v>22</v>
      </c>
      <c r="L3218" s="64" t="s">
        <v>268</v>
      </c>
      <c r="M3218" s="100">
        <v>0.20833333333333334</v>
      </c>
      <c r="N3218" s="100">
        <v>0.25</v>
      </c>
      <c r="O3218" s="66">
        <f t="shared" si="120"/>
        <v>4.1666666666666657E-2</v>
      </c>
      <c r="P3218" s="67">
        <v>1</v>
      </c>
      <c r="Q3218" s="68">
        <v>8</v>
      </c>
      <c r="R3218" s="68"/>
      <c r="S3218" s="68">
        <f t="shared" si="121"/>
        <v>8</v>
      </c>
      <c r="T3218" s="69" t="s">
        <v>27</v>
      </c>
      <c r="U3218" s="63" t="s">
        <v>30</v>
      </c>
      <c r="V3218" s="63"/>
      <c r="W3218" s="63" t="s">
        <v>5789</v>
      </c>
      <c r="X3218" s="63" t="s">
        <v>5793</v>
      </c>
      <c r="Y3218" s="63"/>
      <c r="Z3218" s="63"/>
      <c r="AA3218" s="63">
        <v>2026060073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17</v>
      </c>
      <c r="D3219" s="64" t="s">
        <v>37</v>
      </c>
      <c r="E3219" s="64" t="s">
        <v>2563</v>
      </c>
      <c r="F3219" s="64">
        <v>1</v>
      </c>
      <c r="G3219" s="72" t="s">
        <v>2537</v>
      </c>
      <c r="H3219" s="63" t="s">
        <v>5769</v>
      </c>
      <c r="I3219" s="64" t="s">
        <v>480</v>
      </c>
      <c r="J3219" s="63" t="s">
        <v>5770</v>
      </c>
      <c r="K3219" s="64" t="s">
        <v>22</v>
      </c>
      <c r="L3219" s="64" t="s">
        <v>268</v>
      </c>
      <c r="M3219" s="100">
        <v>0.375</v>
      </c>
      <c r="N3219" s="100">
        <v>0.41666666666666669</v>
      </c>
      <c r="O3219" s="66">
        <f t="shared" si="120"/>
        <v>4.1666666666666685E-2</v>
      </c>
      <c r="P3219" s="67">
        <v>1</v>
      </c>
      <c r="Q3219" s="68">
        <v>20</v>
      </c>
      <c r="R3219" s="68"/>
      <c r="S3219" s="68">
        <f t="shared" si="121"/>
        <v>20</v>
      </c>
      <c r="T3219" s="69" t="s">
        <v>27</v>
      </c>
      <c r="U3219" s="63" t="s">
        <v>30</v>
      </c>
      <c r="V3219" s="63"/>
      <c r="W3219" s="63" t="s">
        <v>5790</v>
      </c>
      <c r="X3219" s="63" t="s">
        <v>5825</v>
      </c>
      <c r="Y3219" s="63"/>
      <c r="Z3219" s="63"/>
      <c r="AA3219" s="63">
        <v>2026060074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18</v>
      </c>
      <c r="D3220" s="64" t="s">
        <v>37</v>
      </c>
      <c r="E3220" s="64" t="s">
        <v>1837</v>
      </c>
      <c r="F3220" s="64">
        <v>2</v>
      </c>
      <c r="G3220" s="72">
        <v>109945015</v>
      </c>
      <c r="H3220" s="63" t="s">
        <v>5771</v>
      </c>
      <c r="I3220" s="64" t="s">
        <v>480</v>
      </c>
      <c r="J3220" s="63" t="s">
        <v>5772</v>
      </c>
      <c r="K3220" s="64" t="s">
        <v>22</v>
      </c>
      <c r="L3220" s="64" t="s">
        <v>268</v>
      </c>
      <c r="M3220" s="100">
        <v>2.0833333333333332E-2</v>
      </c>
      <c r="N3220" s="100">
        <v>0.1875</v>
      </c>
      <c r="O3220" s="66">
        <f t="shared" si="120"/>
        <v>0.16666666666666666</v>
      </c>
      <c r="P3220" s="67">
        <v>4</v>
      </c>
      <c r="Q3220" s="68">
        <v>10</v>
      </c>
      <c r="R3220" s="68"/>
      <c r="S3220" s="68">
        <f t="shared" si="121"/>
        <v>40</v>
      </c>
      <c r="T3220" s="69" t="s">
        <v>27</v>
      </c>
      <c r="U3220" s="63" t="s">
        <v>30</v>
      </c>
      <c r="V3220" s="63"/>
      <c r="W3220" s="63">
        <v>536136001</v>
      </c>
      <c r="X3220" s="63" t="s">
        <v>548</v>
      </c>
      <c r="Y3220" s="63"/>
      <c r="Z3220" s="63"/>
      <c r="AA3220" s="63">
        <v>2026060075</v>
      </c>
    </row>
    <row r="3221" spans="1:27" s="71" customFormat="1" ht="23.5" customHeight="1" x14ac:dyDescent="0.35">
      <c r="A3221" s="62">
        <v>46188</v>
      </c>
      <c r="B3221" s="63" t="s">
        <v>445</v>
      </c>
      <c r="C3221" s="64" t="s">
        <v>17</v>
      </c>
      <c r="D3221" s="64" t="s">
        <v>37</v>
      </c>
      <c r="E3221" s="64" t="s">
        <v>5748</v>
      </c>
      <c r="F3221" s="64">
        <v>2</v>
      </c>
      <c r="G3221" s="72" t="s">
        <v>5758</v>
      </c>
      <c r="H3221" s="63" t="s">
        <v>5759</v>
      </c>
      <c r="I3221" s="64" t="s">
        <v>490</v>
      </c>
      <c r="J3221" s="63" t="s">
        <v>5773</v>
      </c>
      <c r="K3221" s="64" t="s">
        <v>281</v>
      </c>
      <c r="L3221" s="64" t="s">
        <v>268</v>
      </c>
      <c r="M3221" s="100">
        <v>0.91666666666666663</v>
      </c>
      <c r="N3221" s="100">
        <v>0.95833333333333337</v>
      </c>
      <c r="O3221" s="66">
        <f t="shared" si="120"/>
        <v>4.1666666666666741E-2</v>
      </c>
      <c r="P3221" s="67">
        <v>1</v>
      </c>
      <c r="Q3221" s="68">
        <v>8</v>
      </c>
      <c r="R3221" s="68"/>
      <c r="S3221" s="68">
        <f t="shared" si="121"/>
        <v>8</v>
      </c>
      <c r="T3221" s="69" t="s">
        <v>27</v>
      </c>
      <c r="U3221" s="63" t="s">
        <v>52</v>
      </c>
      <c r="V3221" s="63"/>
      <c r="W3221" s="63"/>
      <c r="X3221" s="63"/>
      <c r="Y3221" s="63"/>
      <c r="Z3221" s="63"/>
      <c r="AA3221" s="63">
        <v>2026060076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5749</v>
      </c>
      <c r="F3222" s="64">
        <v>1</v>
      </c>
      <c r="G3222" s="72">
        <v>130429425</v>
      </c>
      <c r="H3222" s="63" t="s">
        <v>5774</v>
      </c>
      <c r="I3222" s="64" t="s">
        <v>490</v>
      </c>
      <c r="J3222" s="63" t="s">
        <v>5775</v>
      </c>
      <c r="K3222" s="64" t="s">
        <v>281</v>
      </c>
      <c r="L3222" s="64" t="s">
        <v>268</v>
      </c>
      <c r="M3222" s="100">
        <v>0.36805555555555558</v>
      </c>
      <c r="N3222" s="100">
        <v>0.4513888888888889</v>
      </c>
      <c r="O3222" s="66">
        <f t="shared" si="120"/>
        <v>8.3333333333333315E-2</v>
      </c>
      <c r="P3222" s="67">
        <v>2</v>
      </c>
      <c r="Q3222" s="68">
        <v>9</v>
      </c>
      <c r="R3222" s="68"/>
      <c r="S3222" s="68">
        <f t="shared" si="121"/>
        <v>18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2026060077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5578</v>
      </c>
      <c r="F3223" s="64">
        <v>2</v>
      </c>
      <c r="G3223" s="72">
        <v>130868014</v>
      </c>
      <c r="H3223" s="63" t="s">
        <v>5776</v>
      </c>
      <c r="I3223" s="64" t="s">
        <v>490</v>
      </c>
      <c r="J3223" s="63" t="s">
        <v>5777</v>
      </c>
      <c r="K3223" s="64" t="s">
        <v>281</v>
      </c>
      <c r="L3223" s="64" t="s">
        <v>268</v>
      </c>
      <c r="M3223" s="100">
        <v>0.20833333333333334</v>
      </c>
      <c r="N3223" s="100">
        <v>0.22222222222222221</v>
      </c>
      <c r="O3223" s="66">
        <f t="shared" si="120"/>
        <v>1.3888888888888867E-2</v>
      </c>
      <c r="P3223" s="67">
        <v>0.33</v>
      </c>
      <c r="Q3223" s="68">
        <v>7</v>
      </c>
      <c r="R3223" s="68"/>
      <c r="S3223" s="68">
        <f t="shared" si="121"/>
        <v>2.31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2026060078</v>
      </c>
    </row>
    <row r="3224" spans="1:27" s="71" customFormat="1" ht="23.5" customHeight="1" x14ac:dyDescent="0.35">
      <c r="A3224" s="62">
        <v>46188</v>
      </c>
      <c r="B3224" s="63" t="s">
        <v>34</v>
      </c>
      <c r="C3224" s="64" t="s">
        <v>18</v>
      </c>
      <c r="D3224" s="64" t="s">
        <v>19</v>
      </c>
      <c r="E3224" s="64" t="s">
        <v>4100</v>
      </c>
      <c r="F3224" s="64">
        <v>1</v>
      </c>
      <c r="G3224" s="72">
        <v>130606093</v>
      </c>
      <c r="H3224" s="63" t="s">
        <v>5778</v>
      </c>
      <c r="I3224" s="64" t="s">
        <v>490</v>
      </c>
      <c r="J3224" s="63" t="s">
        <v>5775</v>
      </c>
      <c r="K3224" s="64" t="s">
        <v>281</v>
      </c>
      <c r="L3224" s="64" t="s">
        <v>268</v>
      </c>
      <c r="M3224" s="100">
        <v>0.34375</v>
      </c>
      <c r="N3224" s="100">
        <v>0.44791666666666669</v>
      </c>
      <c r="O3224" s="66">
        <f t="shared" si="120"/>
        <v>0.10416666666666669</v>
      </c>
      <c r="P3224" s="67">
        <v>2.5</v>
      </c>
      <c r="Q3224" s="68">
        <v>9</v>
      </c>
      <c r="R3224" s="68"/>
      <c r="S3224" s="68">
        <f t="shared" si="121"/>
        <v>22.5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2026060079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2064</v>
      </c>
      <c r="F3225" s="64">
        <v>2</v>
      </c>
      <c r="G3225" s="72" t="s">
        <v>3363</v>
      </c>
      <c r="H3225" s="63" t="s">
        <v>5779</v>
      </c>
      <c r="I3225" s="64" t="s">
        <v>490</v>
      </c>
      <c r="J3225" s="63" t="s">
        <v>3229</v>
      </c>
      <c r="K3225" s="64" t="s">
        <v>281</v>
      </c>
      <c r="L3225" s="64" t="s">
        <v>268</v>
      </c>
      <c r="M3225" s="100">
        <v>0.8125</v>
      </c>
      <c r="N3225" s="100">
        <v>0.89583333333333337</v>
      </c>
      <c r="O3225" s="66">
        <f t="shared" si="120"/>
        <v>8.333333333333337E-2</v>
      </c>
      <c r="P3225" s="67">
        <v>2</v>
      </c>
      <c r="Q3225" s="68">
        <v>9</v>
      </c>
      <c r="R3225" s="68"/>
      <c r="S3225" s="68">
        <f t="shared" si="121"/>
        <v>18</v>
      </c>
      <c r="T3225" s="69" t="s">
        <v>52</v>
      </c>
      <c r="U3225" s="63" t="s">
        <v>52</v>
      </c>
      <c r="V3225" s="63"/>
      <c r="W3225" s="63"/>
      <c r="X3225" s="63"/>
      <c r="Y3225" s="63"/>
      <c r="Z3225" s="63"/>
      <c r="AA3225" s="63">
        <v>2026060080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1535</v>
      </c>
      <c r="F3226" s="64">
        <v>1</v>
      </c>
      <c r="G3226" s="72" t="s">
        <v>241</v>
      </c>
      <c r="H3226" s="63" t="s">
        <v>5780</v>
      </c>
      <c r="I3226" s="64" t="s">
        <v>482</v>
      </c>
      <c r="J3226" s="63" t="s">
        <v>5781</v>
      </c>
      <c r="K3226" s="64" t="s">
        <v>2580</v>
      </c>
      <c r="L3226" s="64" t="s">
        <v>268</v>
      </c>
      <c r="M3226" s="100">
        <v>0.54166666666666663</v>
      </c>
      <c r="N3226" s="100">
        <v>0.64583333333333337</v>
      </c>
      <c r="O3226" s="66">
        <f t="shared" si="120"/>
        <v>0.10416666666666674</v>
      </c>
      <c r="P3226" s="67">
        <v>2.5</v>
      </c>
      <c r="Q3226" s="68">
        <v>31</v>
      </c>
      <c r="R3226" s="68"/>
      <c r="S3226" s="68">
        <f t="shared" si="121"/>
        <v>77.5</v>
      </c>
      <c r="T3226" s="69" t="s">
        <v>65</v>
      </c>
      <c r="U3226" s="63" t="s">
        <v>79</v>
      </c>
      <c r="V3226" s="63"/>
      <c r="W3226" s="63">
        <v>316586006</v>
      </c>
      <c r="X3226" s="63" t="s">
        <v>5449</v>
      </c>
      <c r="Y3226" s="63"/>
      <c r="Z3226" s="63"/>
      <c r="AA3226" s="63">
        <v>2026060081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1772</v>
      </c>
      <c r="F3227" s="64">
        <v>2</v>
      </c>
      <c r="G3227" s="72" t="s">
        <v>241</v>
      </c>
      <c r="H3227" s="63" t="s">
        <v>5780</v>
      </c>
      <c r="I3227" s="64" t="s">
        <v>482</v>
      </c>
      <c r="J3227" s="63" t="s">
        <v>5781</v>
      </c>
      <c r="K3227" s="64" t="s">
        <v>2580</v>
      </c>
      <c r="L3227" s="64" t="s">
        <v>268</v>
      </c>
      <c r="M3227" s="100">
        <v>0.8125</v>
      </c>
      <c r="N3227" s="100">
        <v>0.89583333333333337</v>
      </c>
      <c r="O3227" s="66">
        <f t="shared" si="120"/>
        <v>8.333333333333337E-2</v>
      </c>
      <c r="P3227" s="67">
        <v>2</v>
      </c>
      <c r="Q3227" s="68">
        <v>32</v>
      </c>
      <c r="R3227" s="68"/>
      <c r="S3227" s="68">
        <f t="shared" si="121"/>
        <v>64</v>
      </c>
      <c r="T3227" s="69" t="s">
        <v>65</v>
      </c>
      <c r="U3227" s="63" t="s">
        <v>79</v>
      </c>
      <c r="V3227" s="63"/>
      <c r="W3227" s="63">
        <v>316586006</v>
      </c>
      <c r="X3227" s="63" t="s">
        <v>5449</v>
      </c>
      <c r="Y3227" s="63"/>
      <c r="Z3227" s="63"/>
      <c r="AA3227" s="63">
        <v>2026060082</v>
      </c>
    </row>
    <row r="3228" spans="1:27" s="71" customFormat="1" ht="23.5" customHeight="1" x14ac:dyDescent="0.35">
      <c r="A3228" s="62">
        <v>46188</v>
      </c>
      <c r="B3228" s="63" t="s">
        <v>445</v>
      </c>
      <c r="C3228" s="64" t="s">
        <v>18</v>
      </c>
      <c r="D3228" s="64" t="s">
        <v>37</v>
      </c>
      <c r="E3228" s="64" t="s">
        <v>1302</v>
      </c>
      <c r="F3228" s="64">
        <v>2</v>
      </c>
      <c r="G3228" s="72" t="s">
        <v>5738</v>
      </c>
      <c r="H3228" s="63" t="s">
        <v>5782</v>
      </c>
      <c r="I3228" s="64" t="s">
        <v>482</v>
      </c>
      <c r="J3228" s="63" t="s">
        <v>5783</v>
      </c>
      <c r="K3228" s="64" t="s">
        <v>2580</v>
      </c>
      <c r="L3228" s="64" t="s">
        <v>268</v>
      </c>
      <c r="M3228" s="100">
        <v>4.1666666666666664E-2</v>
      </c>
      <c r="N3228" s="100">
        <v>0.20833333333333334</v>
      </c>
      <c r="O3228" s="66">
        <f t="shared" si="120"/>
        <v>0.16666666666666669</v>
      </c>
      <c r="P3228" s="67">
        <v>4</v>
      </c>
      <c r="Q3228" s="68">
        <v>23</v>
      </c>
      <c r="R3228" s="68"/>
      <c r="S3228" s="68">
        <f t="shared" si="121"/>
        <v>92</v>
      </c>
      <c r="T3228" s="69" t="s">
        <v>65</v>
      </c>
      <c r="U3228" s="63" t="s">
        <v>79</v>
      </c>
      <c r="V3228" s="63"/>
      <c r="W3228" s="63">
        <v>543678001</v>
      </c>
      <c r="X3228" s="63" t="s">
        <v>5449</v>
      </c>
      <c r="Y3228" s="63"/>
      <c r="Z3228" s="63"/>
      <c r="AA3228" s="63">
        <v>2026060083</v>
      </c>
    </row>
    <row r="3229" spans="1:27" s="71" customFormat="1" ht="23.5" customHeight="1" x14ac:dyDescent="0.35">
      <c r="A3229" s="62">
        <v>46188</v>
      </c>
      <c r="B3229" s="63" t="s">
        <v>34</v>
      </c>
      <c r="C3229" s="64" t="s">
        <v>18</v>
      </c>
      <c r="D3229" s="64" t="s">
        <v>19</v>
      </c>
      <c r="E3229" s="64" t="s">
        <v>5197</v>
      </c>
      <c r="F3229" s="64">
        <v>2</v>
      </c>
      <c r="G3229" s="72">
        <v>130868002</v>
      </c>
      <c r="H3229" s="63" t="s">
        <v>5784</v>
      </c>
      <c r="I3229" s="64" t="s">
        <v>482</v>
      </c>
      <c r="J3229" s="63" t="s">
        <v>5785</v>
      </c>
      <c r="K3229" s="64" t="s">
        <v>2580</v>
      </c>
      <c r="L3229" s="64" t="s">
        <v>268</v>
      </c>
      <c r="M3229" s="100">
        <v>0.125</v>
      </c>
      <c r="N3229" s="100">
        <v>0.3125</v>
      </c>
      <c r="O3229" s="66">
        <f t="shared" si="120"/>
        <v>0.1875</v>
      </c>
      <c r="P3229" s="67">
        <v>4.5</v>
      </c>
      <c r="Q3229" s="68">
        <v>6</v>
      </c>
      <c r="R3229" s="68"/>
      <c r="S3229" s="68">
        <f t="shared" si="121"/>
        <v>27</v>
      </c>
      <c r="T3229" s="69" t="s">
        <v>65</v>
      </c>
      <c r="U3229" s="63" t="s">
        <v>79</v>
      </c>
      <c r="V3229" s="63"/>
      <c r="W3229" s="63" t="s">
        <v>5791</v>
      </c>
      <c r="X3229" s="63" t="s">
        <v>5449</v>
      </c>
      <c r="Y3229" s="63"/>
      <c r="Z3229" s="63"/>
      <c r="AA3229" s="63">
        <v>2026060084</v>
      </c>
    </row>
    <row r="3230" spans="1:27" s="71" customFormat="1" ht="23.5" customHeight="1" x14ac:dyDescent="0.35">
      <c r="A3230" s="62">
        <v>46182</v>
      </c>
      <c r="B3230" s="63" t="s">
        <v>445</v>
      </c>
      <c r="C3230" s="64" t="s">
        <v>18</v>
      </c>
      <c r="D3230" s="64" t="s">
        <v>37</v>
      </c>
      <c r="E3230" s="64" t="s">
        <v>252</v>
      </c>
      <c r="F3230" s="64">
        <v>2</v>
      </c>
      <c r="G3230" s="72" t="s">
        <v>4728</v>
      </c>
      <c r="H3230" s="63" t="s">
        <v>5786</v>
      </c>
      <c r="I3230" s="64" t="s">
        <v>700</v>
      </c>
      <c r="J3230" s="63" t="s">
        <v>5787</v>
      </c>
      <c r="K3230" s="64" t="s">
        <v>702</v>
      </c>
      <c r="L3230" s="64" t="s">
        <v>268</v>
      </c>
      <c r="M3230" s="100">
        <v>0.14583333333333334</v>
      </c>
      <c r="N3230" s="100">
        <v>0.25</v>
      </c>
      <c r="O3230" s="66">
        <f t="shared" si="120"/>
        <v>0.10416666666666666</v>
      </c>
      <c r="P3230" s="67">
        <v>2.5</v>
      </c>
      <c r="Q3230" s="68">
        <v>20</v>
      </c>
      <c r="R3230" s="68"/>
      <c r="S3230" s="68">
        <f t="shared" si="121"/>
        <v>50</v>
      </c>
      <c r="T3230" s="69" t="s">
        <v>27</v>
      </c>
      <c r="U3230" s="63" t="s">
        <v>5788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34</v>
      </c>
      <c r="C3231" s="64" t="s">
        <v>17</v>
      </c>
      <c r="D3231" s="64" t="s">
        <v>19</v>
      </c>
      <c r="E3231" s="64" t="s">
        <v>5802</v>
      </c>
      <c r="F3231" s="64">
        <v>1</v>
      </c>
      <c r="G3231" s="72" t="s">
        <v>4397</v>
      </c>
      <c r="H3231" s="63" t="s">
        <v>5806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20"/>
        <v>24</v>
      </c>
      <c r="P3231" s="67">
        <v>0.5</v>
      </c>
      <c r="Q3231" s="68">
        <v>17</v>
      </c>
      <c r="R3231" s="68"/>
      <c r="S3231" s="68">
        <f t="shared" si="121"/>
        <v>8.5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712</v>
      </c>
      <c r="F3232" s="64">
        <v>2</v>
      </c>
      <c r="G3232" s="72" t="s">
        <v>363</v>
      </c>
      <c r="H3232" s="63" t="s">
        <v>5807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20"/>
        <v>24</v>
      </c>
      <c r="P3232" s="67">
        <v>0.1</v>
      </c>
      <c r="Q3232" s="68">
        <v>31</v>
      </c>
      <c r="R3232" s="68"/>
      <c r="S3232" s="68">
        <f t="shared" si="121"/>
        <v>3.1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5803</v>
      </c>
      <c r="F3233" s="64">
        <v>1</v>
      </c>
      <c r="G3233" s="72" t="s">
        <v>1013</v>
      </c>
      <c r="H3233" s="63" t="s">
        <v>5808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20"/>
        <v>24</v>
      </c>
      <c r="P3233" s="67">
        <v>0.1</v>
      </c>
      <c r="Q3233" s="68">
        <v>26</v>
      </c>
      <c r="R3233" s="68"/>
      <c r="S3233" s="68">
        <f t="shared" si="121"/>
        <v>2.6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17</v>
      </c>
      <c r="D3234" s="64" t="s">
        <v>37</v>
      </c>
      <c r="E3234" s="64" t="s">
        <v>5804</v>
      </c>
      <c r="F3234" s="64">
        <v>2</v>
      </c>
      <c r="G3234" s="72" t="s">
        <v>3193</v>
      </c>
      <c r="H3234" s="63" t="s">
        <v>5809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20"/>
        <v>24</v>
      </c>
      <c r="P3234" s="67">
        <v>0.1</v>
      </c>
      <c r="Q3234" s="68">
        <v>24</v>
      </c>
      <c r="R3234" s="68"/>
      <c r="S3234" s="68">
        <f t="shared" si="121"/>
        <v>2.4000000000000004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305</v>
      </c>
      <c r="F3235" s="64">
        <v>2</v>
      </c>
      <c r="G3235" s="72" t="s">
        <v>3161</v>
      </c>
      <c r="H3235" s="63" t="s">
        <v>5810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20"/>
        <v>24</v>
      </c>
      <c r="P3235" s="67">
        <v>0.1</v>
      </c>
      <c r="Q3235" s="68">
        <v>7</v>
      </c>
      <c r="R3235" s="68"/>
      <c r="S3235" s="68">
        <f t="shared" si="121"/>
        <v>0.70000000000000007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1532</v>
      </c>
      <c r="F3236" s="64">
        <v>1</v>
      </c>
      <c r="G3236" s="72" t="s">
        <v>3007</v>
      </c>
      <c r="H3236" s="63" t="s">
        <v>5811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20"/>
        <v>24</v>
      </c>
      <c r="P3236" s="67">
        <v>0.1</v>
      </c>
      <c r="Q3236" s="68">
        <v>9</v>
      </c>
      <c r="R3236" s="68"/>
      <c r="S3236" s="68">
        <f t="shared" si="121"/>
        <v>0.9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1538</v>
      </c>
      <c r="F3237" s="64">
        <v>1</v>
      </c>
      <c r="G3237" s="72" t="s">
        <v>3886</v>
      </c>
      <c r="H3237" s="63" t="s">
        <v>5424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20"/>
        <v>24</v>
      </c>
      <c r="P3237" s="67">
        <v>0.1</v>
      </c>
      <c r="Q3237" s="68">
        <v>1</v>
      </c>
      <c r="R3237" s="68"/>
      <c r="S3237" s="68">
        <f t="shared" si="121"/>
        <v>0.1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1535</v>
      </c>
      <c r="F3238" s="64">
        <v>1</v>
      </c>
      <c r="G3238" s="72" t="s">
        <v>957</v>
      </c>
      <c r="H3238" s="63" t="s">
        <v>5812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si="120"/>
        <v>24</v>
      </c>
      <c r="P3238" s="67">
        <v>0.67</v>
      </c>
      <c r="Q3238" s="68">
        <v>27</v>
      </c>
      <c r="R3238" s="68"/>
      <c r="S3238" s="68">
        <f t="shared" si="121"/>
        <v>18.09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2563</v>
      </c>
      <c r="F3239" s="64">
        <v>1</v>
      </c>
      <c r="G3239" s="72" t="s">
        <v>4701</v>
      </c>
      <c r="H3239" s="63" t="s">
        <v>5813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ref="O3239:O3303" si="122">IF(N3239-M3239&gt;0,N3239-M3239,N3239-M3239+24)</f>
        <v>24</v>
      </c>
      <c r="P3239" s="67">
        <v>0.75</v>
      </c>
      <c r="Q3239" s="68">
        <v>20</v>
      </c>
      <c r="R3239" s="68"/>
      <c r="S3239" s="68">
        <f t="shared" ref="S3239:S3303" si="123">P3239*Q3239</f>
        <v>15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255</v>
      </c>
      <c r="F3240" s="64">
        <v>2</v>
      </c>
      <c r="G3240" s="72" t="s">
        <v>2556</v>
      </c>
      <c r="H3240" s="63" t="s">
        <v>5814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2"/>
        <v>24</v>
      </c>
      <c r="P3240" s="67">
        <v>0.1</v>
      </c>
      <c r="Q3240" s="68">
        <v>14</v>
      </c>
      <c r="R3240" s="68"/>
      <c r="S3240" s="68">
        <f t="shared" si="123"/>
        <v>1.4000000000000001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1283</v>
      </c>
      <c r="F3241" s="64">
        <v>1</v>
      </c>
      <c r="G3241" s="72" t="s">
        <v>1564</v>
      </c>
      <c r="H3241" s="63" t="s">
        <v>5815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2"/>
        <v>24</v>
      </c>
      <c r="P3241" s="67">
        <v>0.1</v>
      </c>
      <c r="Q3241" s="68">
        <v>15</v>
      </c>
      <c r="R3241" s="68"/>
      <c r="S3241" s="68">
        <f t="shared" si="123"/>
        <v>1.5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18</v>
      </c>
      <c r="D3242" s="64" t="s">
        <v>37</v>
      </c>
      <c r="E3242" s="64" t="s">
        <v>240</v>
      </c>
      <c r="F3242" s="64">
        <v>2</v>
      </c>
      <c r="G3242" s="72">
        <v>161032004</v>
      </c>
      <c r="H3242" s="63" t="s">
        <v>5816</v>
      </c>
      <c r="I3242" s="64" t="s">
        <v>493</v>
      </c>
      <c r="J3242" s="63" t="s">
        <v>66</v>
      </c>
      <c r="K3242" s="64" t="s">
        <v>243</v>
      </c>
      <c r="L3242" s="64" t="s">
        <v>239</v>
      </c>
      <c r="M3242" s="100"/>
      <c r="N3242" s="100"/>
      <c r="O3242" s="66">
        <f t="shared" si="122"/>
        <v>24</v>
      </c>
      <c r="P3242" s="67">
        <v>0.1</v>
      </c>
      <c r="Q3242" s="68">
        <v>10</v>
      </c>
      <c r="R3242" s="68"/>
      <c r="S3242" s="68">
        <f t="shared" si="123"/>
        <v>1</v>
      </c>
      <c r="T3242" s="69" t="s">
        <v>547</v>
      </c>
      <c r="U3242" s="63" t="s">
        <v>52</v>
      </c>
      <c r="V3242" s="63"/>
      <c r="W3242" s="63"/>
      <c r="X3242" s="63"/>
      <c r="Y3242" s="63"/>
      <c r="Z3242" s="63"/>
      <c r="AA3242" s="63"/>
    </row>
    <row r="3243" spans="1:27" s="71" customFormat="1" ht="23.5" customHeight="1" x14ac:dyDescent="0.35">
      <c r="A3243" s="62">
        <v>46189</v>
      </c>
      <c r="B3243" s="63" t="s">
        <v>445</v>
      </c>
      <c r="C3243" s="64" t="s">
        <v>17</v>
      </c>
      <c r="D3243" s="64" t="s">
        <v>37</v>
      </c>
      <c r="E3243" s="64" t="s">
        <v>2563</v>
      </c>
      <c r="F3243" s="64">
        <v>1</v>
      </c>
      <c r="G3243" s="72" t="s">
        <v>1777</v>
      </c>
      <c r="H3243" s="63" t="s">
        <v>5817</v>
      </c>
      <c r="I3243" s="64" t="s">
        <v>485</v>
      </c>
      <c r="J3243" s="63" t="s">
        <v>5818</v>
      </c>
      <c r="K3243" s="64" t="s">
        <v>267</v>
      </c>
      <c r="L3243" s="64" t="s">
        <v>268</v>
      </c>
      <c r="M3243" s="100">
        <v>0.3125</v>
      </c>
      <c r="N3243" s="100">
        <v>0.5625</v>
      </c>
      <c r="O3243" s="66">
        <f t="shared" si="122"/>
        <v>0.25</v>
      </c>
      <c r="P3243" s="67">
        <v>6</v>
      </c>
      <c r="Q3243" s="68">
        <v>25</v>
      </c>
      <c r="R3243" s="68"/>
      <c r="S3243" s="68">
        <f t="shared" si="123"/>
        <v>150</v>
      </c>
      <c r="T3243" s="69" t="s">
        <v>27</v>
      </c>
      <c r="U3243" s="63" t="s">
        <v>65</v>
      </c>
      <c r="V3243" s="63"/>
      <c r="W3243" s="63"/>
      <c r="X3243" s="63"/>
      <c r="Y3243" s="63"/>
      <c r="Z3243" s="63"/>
      <c r="AA3243" s="63">
        <v>2026060085</v>
      </c>
    </row>
    <row r="3244" spans="1:27" s="71" customFormat="1" ht="23.5" customHeight="1" x14ac:dyDescent="0.35">
      <c r="A3244" s="62">
        <v>46189</v>
      </c>
      <c r="B3244" s="63" t="s">
        <v>34</v>
      </c>
      <c r="C3244" s="64" t="s">
        <v>18</v>
      </c>
      <c r="D3244" s="64" t="s">
        <v>19</v>
      </c>
      <c r="E3244" s="64" t="s">
        <v>5805</v>
      </c>
      <c r="F3244" s="64">
        <v>2</v>
      </c>
      <c r="G3244" s="72">
        <v>130597401</v>
      </c>
      <c r="H3244" s="63" t="s">
        <v>5819</v>
      </c>
      <c r="I3244" s="64" t="s">
        <v>480</v>
      </c>
      <c r="J3244" s="63" t="s">
        <v>5820</v>
      </c>
      <c r="K3244" s="64" t="s">
        <v>267</v>
      </c>
      <c r="L3244" s="64" t="s">
        <v>268</v>
      </c>
      <c r="M3244" s="100">
        <v>0.19444444444444445</v>
      </c>
      <c r="N3244" s="100">
        <v>0.25</v>
      </c>
      <c r="O3244" s="66">
        <f t="shared" si="122"/>
        <v>5.5555555555555552E-2</v>
      </c>
      <c r="P3244" s="67">
        <v>1.33</v>
      </c>
      <c r="Q3244" s="68">
        <v>8</v>
      </c>
      <c r="R3244" s="68"/>
      <c r="S3244" s="68">
        <f t="shared" si="123"/>
        <v>10.64</v>
      </c>
      <c r="T3244" s="69" t="s">
        <v>27</v>
      </c>
      <c r="U3244" s="63" t="s">
        <v>61</v>
      </c>
      <c r="V3244" s="63"/>
      <c r="W3244" s="63"/>
      <c r="X3244" s="63"/>
      <c r="Y3244" s="63"/>
      <c r="Z3244" s="63"/>
      <c r="AA3244" s="63">
        <v>2026060086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2563</v>
      </c>
      <c r="F3245" s="64">
        <v>1</v>
      </c>
      <c r="G3245" s="72" t="s">
        <v>2537</v>
      </c>
      <c r="H3245" s="63" t="s">
        <v>5769</v>
      </c>
      <c r="I3245" s="64" t="s">
        <v>482</v>
      </c>
      <c r="J3245" s="63" t="s">
        <v>5821</v>
      </c>
      <c r="K3245" s="64" t="s">
        <v>2580</v>
      </c>
      <c r="L3245" s="64" t="s">
        <v>268</v>
      </c>
      <c r="M3245" s="100">
        <v>0.44791666666666669</v>
      </c>
      <c r="N3245" s="100">
        <v>0.57291666666666663</v>
      </c>
      <c r="O3245" s="66">
        <f t="shared" si="122"/>
        <v>0.12499999999999994</v>
      </c>
      <c r="P3245" s="67">
        <v>3</v>
      </c>
      <c r="Q3245" s="68">
        <v>21</v>
      </c>
      <c r="R3245" s="68"/>
      <c r="S3245" s="68">
        <f t="shared" si="123"/>
        <v>63</v>
      </c>
      <c r="T3245" s="69" t="s">
        <v>65</v>
      </c>
      <c r="U3245" s="63" t="s">
        <v>79</v>
      </c>
      <c r="V3245" s="63"/>
      <c r="W3245" s="63" t="s">
        <v>5790</v>
      </c>
      <c r="X3245" s="63" t="s">
        <v>5825</v>
      </c>
      <c r="Y3245" s="63"/>
      <c r="Z3245" s="63"/>
      <c r="AA3245" s="63">
        <v>2026060087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17</v>
      </c>
      <c r="D3246" s="64" t="s">
        <v>37</v>
      </c>
      <c r="E3246" s="64" t="s">
        <v>2563</v>
      </c>
      <c r="F3246" s="64">
        <v>1</v>
      </c>
      <c r="G3246" s="72" t="s">
        <v>2537</v>
      </c>
      <c r="H3246" s="63" t="s">
        <v>5769</v>
      </c>
      <c r="I3246" s="64" t="s">
        <v>482</v>
      </c>
      <c r="J3246" s="63" t="s">
        <v>5821</v>
      </c>
      <c r="K3246" s="64" t="s">
        <v>2580</v>
      </c>
      <c r="L3246" s="64" t="s">
        <v>268</v>
      </c>
      <c r="M3246" s="100">
        <v>0.3125</v>
      </c>
      <c r="N3246" s="100">
        <v>0.41666666666666669</v>
      </c>
      <c r="O3246" s="66">
        <f t="shared" si="122"/>
        <v>0.10416666666666669</v>
      </c>
      <c r="P3246" s="67">
        <v>2.5</v>
      </c>
      <c r="Q3246" s="68">
        <v>21</v>
      </c>
      <c r="R3246" s="68"/>
      <c r="S3246" s="68">
        <f t="shared" si="123"/>
        <v>52.5</v>
      </c>
      <c r="T3246" s="69" t="s">
        <v>65</v>
      </c>
      <c r="U3246" s="63" t="s">
        <v>79</v>
      </c>
      <c r="V3246" s="63"/>
      <c r="W3246" s="63" t="s">
        <v>5790</v>
      </c>
      <c r="X3246" s="63" t="s">
        <v>5825</v>
      </c>
      <c r="Y3246" s="63"/>
      <c r="Z3246" s="63"/>
      <c r="AA3246" s="63">
        <v>2026060088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544</v>
      </c>
      <c r="F3247" s="64">
        <v>1</v>
      </c>
      <c r="G3247" s="72" t="s">
        <v>5738</v>
      </c>
      <c r="H3247" s="63" t="s">
        <v>5782</v>
      </c>
      <c r="I3247" s="64" t="s">
        <v>482</v>
      </c>
      <c r="J3247" s="63" t="s">
        <v>5783</v>
      </c>
      <c r="K3247" s="64" t="s">
        <v>2580</v>
      </c>
      <c r="L3247" s="64" t="s">
        <v>268</v>
      </c>
      <c r="M3247" s="100">
        <v>0.3125</v>
      </c>
      <c r="N3247" s="100">
        <v>0.47569444444444442</v>
      </c>
      <c r="O3247" s="66">
        <f t="shared" si="122"/>
        <v>0.16319444444444442</v>
      </c>
      <c r="P3247" s="67">
        <v>3.9</v>
      </c>
      <c r="Q3247" s="68">
        <v>21</v>
      </c>
      <c r="R3247" s="68"/>
      <c r="S3247" s="68">
        <f t="shared" si="123"/>
        <v>81.899999999999991</v>
      </c>
      <c r="T3247" s="69" t="s">
        <v>65</v>
      </c>
      <c r="U3247" s="63" t="s">
        <v>79</v>
      </c>
      <c r="V3247" s="63"/>
      <c r="W3247" s="63">
        <v>543678001</v>
      </c>
      <c r="X3247" s="63" t="s">
        <v>5449</v>
      </c>
      <c r="Y3247" s="63"/>
      <c r="Z3247" s="63"/>
      <c r="AA3247" s="63">
        <v>2026060089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1536</v>
      </c>
      <c r="F3248" s="64">
        <v>1</v>
      </c>
      <c r="G3248" s="72" t="s">
        <v>5822</v>
      </c>
      <c r="H3248" s="63" t="s">
        <v>5771</v>
      </c>
      <c r="I3248" s="64" t="s">
        <v>480</v>
      </c>
      <c r="J3248" s="63" t="s">
        <v>5772</v>
      </c>
      <c r="K3248" s="64" t="s">
        <v>22</v>
      </c>
      <c r="L3248" s="64" t="s">
        <v>268</v>
      </c>
      <c r="M3248" s="100">
        <v>0.3125</v>
      </c>
      <c r="N3248" s="100">
        <v>0.64583333333333337</v>
      </c>
      <c r="O3248" s="66">
        <f t="shared" si="122"/>
        <v>0.33333333333333337</v>
      </c>
      <c r="P3248" s="67">
        <v>8</v>
      </c>
      <c r="Q3248" s="68">
        <v>6</v>
      </c>
      <c r="R3248" s="68"/>
      <c r="S3248" s="68">
        <f t="shared" si="123"/>
        <v>48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2026060090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494</v>
      </c>
      <c r="F3249" s="64">
        <v>1</v>
      </c>
      <c r="G3249" s="72" t="s">
        <v>827</v>
      </c>
      <c r="H3249" s="63" t="s">
        <v>5798</v>
      </c>
      <c r="I3249" s="64" t="s">
        <v>480</v>
      </c>
      <c r="J3249" s="63" t="s">
        <v>5772</v>
      </c>
      <c r="K3249" s="64" t="s">
        <v>22</v>
      </c>
      <c r="L3249" s="64" t="s">
        <v>268</v>
      </c>
      <c r="M3249" s="100">
        <v>0.3125</v>
      </c>
      <c r="N3249" s="100">
        <v>0.64583333333333337</v>
      </c>
      <c r="O3249" s="66">
        <f t="shared" si="122"/>
        <v>0.33333333333333337</v>
      </c>
      <c r="P3249" s="67">
        <v>8</v>
      </c>
      <c r="Q3249" s="68">
        <v>5</v>
      </c>
      <c r="R3249" s="68"/>
      <c r="S3249" s="68">
        <f t="shared" si="123"/>
        <v>40</v>
      </c>
      <c r="T3249" s="69" t="s">
        <v>27</v>
      </c>
      <c r="U3249" s="63" t="s">
        <v>30</v>
      </c>
      <c r="V3249" s="63"/>
      <c r="W3249" s="63">
        <v>536136001</v>
      </c>
      <c r="X3249" s="63" t="s">
        <v>548</v>
      </c>
      <c r="Y3249" s="63"/>
      <c r="Z3249" s="63"/>
      <c r="AA3249" s="63">
        <v>2026060091</v>
      </c>
    </row>
    <row r="3250" spans="1:27" s="71" customFormat="1" ht="23.5" customHeight="1" x14ac:dyDescent="0.35">
      <c r="A3250" s="62">
        <v>46189</v>
      </c>
      <c r="B3250" s="63" t="s">
        <v>445</v>
      </c>
      <c r="C3250" s="64" t="s">
        <v>18</v>
      </c>
      <c r="D3250" s="64" t="s">
        <v>37</v>
      </c>
      <c r="E3250" s="64" t="s">
        <v>377</v>
      </c>
      <c r="F3250" s="64">
        <v>1</v>
      </c>
      <c r="G3250" s="72" t="s">
        <v>5691</v>
      </c>
      <c r="H3250" s="63" t="s">
        <v>5823</v>
      </c>
      <c r="I3250" s="64" t="s">
        <v>490</v>
      </c>
      <c r="J3250" s="63" t="s">
        <v>5824</v>
      </c>
      <c r="K3250" s="64" t="s">
        <v>281</v>
      </c>
      <c r="L3250" s="64" t="s">
        <v>268</v>
      </c>
      <c r="M3250" s="100">
        <v>0.54166666666666663</v>
      </c>
      <c r="N3250" s="100">
        <v>0.58333333333333337</v>
      </c>
      <c r="O3250" s="66">
        <f t="shared" si="122"/>
        <v>4.1666666666666741E-2</v>
      </c>
      <c r="P3250" s="67">
        <v>1</v>
      </c>
      <c r="Q3250" s="68">
        <v>11</v>
      </c>
      <c r="R3250" s="68"/>
      <c r="S3250" s="68">
        <f t="shared" si="123"/>
        <v>11</v>
      </c>
      <c r="T3250" s="69" t="s">
        <v>52</v>
      </c>
      <c r="U3250" s="63" t="s">
        <v>52</v>
      </c>
      <c r="V3250" s="63"/>
      <c r="W3250" s="63"/>
      <c r="X3250" s="63"/>
      <c r="Y3250" s="63"/>
      <c r="Z3250" s="63"/>
      <c r="AA3250" s="63">
        <v>2026060092</v>
      </c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712</v>
      </c>
      <c r="F3251" s="64">
        <v>2</v>
      </c>
      <c r="G3251" s="72" t="s">
        <v>2320</v>
      </c>
      <c r="H3251" s="63" t="s">
        <v>5830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2"/>
        <v>24</v>
      </c>
      <c r="P3251" s="67">
        <v>0.1</v>
      </c>
      <c r="Q3251" s="68">
        <v>29</v>
      </c>
      <c r="R3251" s="68"/>
      <c r="S3251" s="68">
        <f t="shared" si="123"/>
        <v>2.9000000000000004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17</v>
      </c>
      <c r="D3252" s="64" t="s">
        <v>37</v>
      </c>
      <c r="E3252" s="64" t="s">
        <v>5826</v>
      </c>
      <c r="F3252" s="64">
        <v>2</v>
      </c>
      <c r="G3252" s="72" t="s">
        <v>3420</v>
      </c>
      <c r="H3252" s="63" t="s">
        <v>5831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2"/>
        <v>24</v>
      </c>
      <c r="P3252" s="67">
        <v>0.1</v>
      </c>
      <c r="Q3252" s="68">
        <v>8</v>
      </c>
      <c r="R3252" s="68"/>
      <c r="S3252" s="68">
        <f t="shared" si="123"/>
        <v>0.8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382</v>
      </c>
      <c r="F3253" s="64">
        <v>1</v>
      </c>
      <c r="G3253" s="72" t="s">
        <v>2006</v>
      </c>
      <c r="H3253" s="63" t="s">
        <v>5832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2"/>
        <v>24</v>
      </c>
      <c r="P3253" s="67">
        <v>0.75</v>
      </c>
      <c r="Q3253" s="68">
        <v>25</v>
      </c>
      <c r="R3253" s="68"/>
      <c r="S3253" s="68">
        <f t="shared" si="123"/>
        <v>18.75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2671</v>
      </c>
      <c r="F3254" s="64">
        <v>1</v>
      </c>
      <c r="G3254" s="72" t="s">
        <v>1852</v>
      </c>
      <c r="H3254" s="63" t="s">
        <v>5833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2"/>
        <v>24</v>
      </c>
      <c r="P3254" s="67">
        <v>0.27</v>
      </c>
      <c r="Q3254" s="68">
        <v>20</v>
      </c>
      <c r="R3254" s="68"/>
      <c r="S3254" s="68">
        <f t="shared" si="123"/>
        <v>5.4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2064</v>
      </c>
      <c r="F3255" s="64">
        <v>2</v>
      </c>
      <c r="G3255" s="72" t="s">
        <v>3179</v>
      </c>
      <c r="H3255" s="63" t="s">
        <v>5834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2"/>
        <v>24</v>
      </c>
      <c r="P3255" s="67">
        <v>0.1</v>
      </c>
      <c r="Q3255" s="68">
        <v>25</v>
      </c>
      <c r="R3255" s="68"/>
      <c r="S3255" s="68">
        <f t="shared" si="123"/>
        <v>2.5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258</v>
      </c>
      <c r="F3256" s="64">
        <v>1</v>
      </c>
      <c r="G3256" s="72" t="s">
        <v>5835</v>
      </c>
      <c r="H3256" s="63" t="s">
        <v>5836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2"/>
        <v>24</v>
      </c>
      <c r="P3256" s="67">
        <v>0.1</v>
      </c>
      <c r="Q3256" s="68">
        <v>18</v>
      </c>
      <c r="R3256" s="68"/>
      <c r="S3256" s="68">
        <f t="shared" si="123"/>
        <v>1.8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553</v>
      </c>
      <c r="F3257" s="64">
        <v>1</v>
      </c>
      <c r="G3257" s="72" t="s">
        <v>4728</v>
      </c>
      <c r="H3257" s="63" t="s">
        <v>5837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2"/>
        <v>24</v>
      </c>
      <c r="P3257" s="67">
        <v>0.1</v>
      </c>
      <c r="Q3257" s="68">
        <v>20</v>
      </c>
      <c r="R3257" s="68"/>
      <c r="S3257" s="68">
        <f t="shared" si="123"/>
        <v>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2103</v>
      </c>
      <c r="F3258" s="64">
        <v>1</v>
      </c>
      <c r="G3258" s="72" t="s">
        <v>5590</v>
      </c>
      <c r="H3258" s="63" t="s">
        <v>5838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2"/>
        <v>24</v>
      </c>
      <c r="P3258" s="67">
        <v>0.67</v>
      </c>
      <c r="Q3258" s="68">
        <v>26</v>
      </c>
      <c r="R3258" s="68"/>
      <c r="S3258" s="68">
        <f t="shared" si="123"/>
        <v>17.420000000000002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335</v>
      </c>
      <c r="F3259" s="64">
        <v>1</v>
      </c>
      <c r="G3259" s="72">
        <v>305681015</v>
      </c>
      <c r="H3259" s="63" t="s">
        <v>5839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2"/>
        <v>24</v>
      </c>
      <c r="P3259" s="67">
        <v>0.1</v>
      </c>
      <c r="Q3259" s="68">
        <v>9</v>
      </c>
      <c r="R3259" s="68"/>
      <c r="S3259" s="68">
        <f t="shared" si="123"/>
        <v>0.9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815</v>
      </c>
      <c r="F3260" s="64">
        <v>1</v>
      </c>
      <c r="G3260" s="72">
        <v>230868002</v>
      </c>
      <c r="H3260" s="63" t="s">
        <v>5840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2"/>
        <v>24</v>
      </c>
      <c r="P3260" s="67">
        <v>0.1</v>
      </c>
      <c r="Q3260" s="68">
        <v>7</v>
      </c>
      <c r="R3260" s="68"/>
      <c r="S3260" s="68">
        <f t="shared" si="123"/>
        <v>0.70000000000000007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290061082</v>
      </c>
      <c r="H3261" s="63" t="s">
        <v>5841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2"/>
        <v>24</v>
      </c>
      <c r="P3261" s="67">
        <v>0.1</v>
      </c>
      <c r="Q3261" s="68">
        <v>3</v>
      </c>
      <c r="R3261" s="68"/>
      <c r="S3261" s="68">
        <f t="shared" si="123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445</v>
      </c>
      <c r="C3262" s="64" t="s">
        <v>18</v>
      </c>
      <c r="D3262" s="64" t="s">
        <v>37</v>
      </c>
      <c r="E3262" s="64" t="s">
        <v>615</v>
      </c>
      <c r="F3262" s="64">
        <v>1</v>
      </c>
      <c r="G3262" s="72">
        <v>300003120</v>
      </c>
      <c r="H3262" s="63" t="s">
        <v>5842</v>
      </c>
      <c r="I3262" s="64" t="s">
        <v>493</v>
      </c>
      <c r="J3262" s="63" t="s">
        <v>66</v>
      </c>
      <c r="K3262" s="64" t="s">
        <v>243</v>
      </c>
      <c r="L3262" s="64" t="s">
        <v>239</v>
      </c>
      <c r="M3262" s="100"/>
      <c r="N3262" s="100"/>
      <c r="O3262" s="66">
        <f t="shared" si="122"/>
        <v>24</v>
      </c>
      <c r="P3262" s="67">
        <v>0.1</v>
      </c>
      <c r="Q3262" s="68">
        <v>3</v>
      </c>
      <c r="R3262" s="68"/>
      <c r="S3262" s="68">
        <f t="shared" si="123"/>
        <v>0.30000000000000004</v>
      </c>
      <c r="T3262" s="69" t="s">
        <v>547</v>
      </c>
      <c r="U3262" s="63" t="s">
        <v>52</v>
      </c>
      <c r="V3262" s="63"/>
      <c r="W3262" s="63"/>
      <c r="X3262" s="63"/>
      <c r="Y3262" s="63"/>
      <c r="Z3262" s="63"/>
      <c r="AA3262" s="63"/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5827</v>
      </c>
      <c r="F3263" s="64">
        <v>2</v>
      </c>
      <c r="G3263" s="72">
        <v>130597243</v>
      </c>
      <c r="H3263" s="63" t="s">
        <v>5843</v>
      </c>
      <c r="I3263" s="64" t="s">
        <v>482</v>
      </c>
      <c r="J3263" s="63" t="s">
        <v>5844</v>
      </c>
      <c r="K3263" s="64" t="s">
        <v>2580</v>
      </c>
      <c r="L3263" s="64" t="s">
        <v>268</v>
      </c>
      <c r="M3263" s="100">
        <v>0.83333333333333337</v>
      </c>
      <c r="N3263" s="100">
        <v>0.95833333333333337</v>
      </c>
      <c r="O3263" s="66">
        <f t="shared" si="122"/>
        <v>0.125</v>
      </c>
      <c r="P3263" s="67">
        <v>3</v>
      </c>
      <c r="Q3263" s="68">
        <v>8</v>
      </c>
      <c r="R3263" s="68"/>
      <c r="S3263" s="68">
        <f t="shared" si="123"/>
        <v>24</v>
      </c>
      <c r="T3263" s="69" t="s">
        <v>65</v>
      </c>
      <c r="U3263" s="63" t="s">
        <v>79</v>
      </c>
      <c r="V3263" s="63"/>
      <c r="W3263" s="63" t="s">
        <v>5854</v>
      </c>
      <c r="X3263" s="63" t="s">
        <v>5449</v>
      </c>
      <c r="Y3263" s="63"/>
      <c r="Z3263" s="63"/>
      <c r="AA3263" s="63">
        <v>2026060093</v>
      </c>
    </row>
    <row r="3264" spans="1:27" s="71" customFormat="1" ht="23.5" customHeight="1" x14ac:dyDescent="0.35">
      <c r="A3264" s="62">
        <v>46190</v>
      </c>
      <c r="B3264" s="63" t="s">
        <v>34</v>
      </c>
      <c r="C3264" s="64" t="s">
        <v>18</v>
      </c>
      <c r="D3264" s="64" t="s">
        <v>19</v>
      </c>
      <c r="E3264" s="64" t="s">
        <v>5828</v>
      </c>
      <c r="F3264" s="64">
        <v>2</v>
      </c>
      <c r="G3264" s="72">
        <v>130597401</v>
      </c>
      <c r="H3264" s="63" t="s">
        <v>5845</v>
      </c>
      <c r="I3264" s="64" t="s">
        <v>490</v>
      </c>
      <c r="J3264" s="63" t="s">
        <v>4742</v>
      </c>
      <c r="K3264" s="64" t="s">
        <v>281</v>
      </c>
      <c r="L3264" s="64" t="s">
        <v>268</v>
      </c>
      <c r="M3264" s="100">
        <v>0.76388888888888884</v>
      </c>
      <c r="N3264" s="100">
        <v>0.80555555555555558</v>
      </c>
      <c r="O3264" s="66">
        <f t="shared" si="122"/>
        <v>4.1666666666666741E-2</v>
      </c>
      <c r="P3264" s="67">
        <v>1</v>
      </c>
      <c r="Q3264" s="68">
        <v>11</v>
      </c>
      <c r="R3264" s="68"/>
      <c r="S3264" s="68">
        <f t="shared" si="123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2026060094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1536</v>
      </c>
      <c r="F3265" s="64">
        <v>1</v>
      </c>
      <c r="G3265" s="72" t="s">
        <v>5846</v>
      </c>
      <c r="H3265" s="63" t="s">
        <v>5847</v>
      </c>
      <c r="I3265" s="64" t="s">
        <v>490</v>
      </c>
      <c r="J3265" s="63" t="s">
        <v>2140</v>
      </c>
      <c r="K3265" s="64" t="s">
        <v>281</v>
      </c>
      <c r="L3265" s="64" t="s">
        <v>268</v>
      </c>
      <c r="M3265" s="100">
        <v>0.34375</v>
      </c>
      <c r="N3265" s="100">
        <v>0.38541666666666669</v>
      </c>
      <c r="O3265" s="66">
        <f t="shared" si="122"/>
        <v>4.1666666666666685E-2</v>
      </c>
      <c r="P3265" s="67">
        <v>1</v>
      </c>
      <c r="Q3265" s="68">
        <v>25</v>
      </c>
      <c r="R3265" s="68"/>
      <c r="S3265" s="68">
        <f t="shared" si="123"/>
        <v>25</v>
      </c>
      <c r="T3265" s="69" t="s">
        <v>52</v>
      </c>
      <c r="U3265" s="63" t="s">
        <v>52</v>
      </c>
      <c r="V3265" s="63"/>
      <c r="W3265" s="63"/>
      <c r="X3265" s="63"/>
      <c r="Y3265" s="63"/>
      <c r="Z3265" s="63"/>
      <c r="AA3265" s="63">
        <v>2026060095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1852</v>
      </c>
      <c r="H3266" s="63" t="s">
        <v>5833</v>
      </c>
      <c r="I3266" s="64" t="s">
        <v>485</v>
      </c>
      <c r="J3266" s="63" t="s">
        <v>5848</v>
      </c>
      <c r="K3266" s="64" t="s">
        <v>22</v>
      </c>
      <c r="L3266" s="64" t="s">
        <v>268</v>
      </c>
      <c r="M3266" s="100">
        <v>0.85416666666666663</v>
      </c>
      <c r="N3266" s="100">
        <v>0.91666666666666663</v>
      </c>
      <c r="O3266" s="66">
        <f t="shared" si="122"/>
        <v>6.25E-2</v>
      </c>
      <c r="P3266" s="67">
        <v>1.5</v>
      </c>
      <c r="Q3266" s="68">
        <v>21</v>
      </c>
      <c r="R3266" s="68"/>
      <c r="S3266" s="68">
        <f t="shared" si="123"/>
        <v>31.5</v>
      </c>
      <c r="T3266" s="69" t="s">
        <v>27</v>
      </c>
      <c r="U3266" s="63" t="s">
        <v>30</v>
      </c>
      <c r="V3266" s="63"/>
      <c r="W3266" s="63">
        <v>312399003</v>
      </c>
      <c r="X3266" s="63" t="s">
        <v>548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18</v>
      </c>
      <c r="D3267" s="64" t="s">
        <v>37</v>
      </c>
      <c r="E3267" s="64" t="s">
        <v>389</v>
      </c>
      <c r="F3267" s="64">
        <v>2</v>
      </c>
      <c r="G3267" s="72" t="s">
        <v>1852</v>
      </c>
      <c r="H3267" s="63" t="s">
        <v>5833</v>
      </c>
      <c r="I3267" s="64" t="s">
        <v>485</v>
      </c>
      <c r="J3267" s="63" t="s">
        <v>5848</v>
      </c>
      <c r="K3267" s="64" t="s">
        <v>22</v>
      </c>
      <c r="L3267" s="64" t="s">
        <v>268</v>
      </c>
      <c r="M3267" s="100">
        <v>0.91666666666666663</v>
      </c>
      <c r="N3267" s="100">
        <v>0.97916666666666663</v>
      </c>
      <c r="O3267" s="66">
        <f t="shared" ref="O3267" si="124">IF(N3267-M3267&gt;0,N3267-M3267,N3267-M3267+24)</f>
        <v>6.25E-2</v>
      </c>
      <c r="P3267" s="67">
        <v>1.5</v>
      </c>
      <c r="Q3267" s="68">
        <v>21</v>
      </c>
      <c r="R3267" s="68"/>
      <c r="S3267" s="68">
        <f t="shared" ref="S3267" si="125">P3267*Q3267</f>
        <v>31.5</v>
      </c>
      <c r="T3267" s="69" t="s">
        <v>27</v>
      </c>
      <c r="U3267" s="63" t="s">
        <v>30</v>
      </c>
      <c r="V3267" s="63"/>
      <c r="W3267" s="63" t="s">
        <v>6305</v>
      </c>
      <c r="X3267" s="63" t="s">
        <v>6204</v>
      </c>
      <c r="Y3267" s="63"/>
      <c r="Z3267" s="63"/>
      <c r="AA3267" s="63">
        <v>2026060096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17</v>
      </c>
      <c r="D3268" s="64" t="s">
        <v>37</v>
      </c>
      <c r="E3268" s="64" t="s">
        <v>5829</v>
      </c>
      <c r="F3268" s="64">
        <v>2</v>
      </c>
      <c r="G3268" s="72">
        <v>108930845</v>
      </c>
      <c r="H3268" s="63" t="s">
        <v>5849</v>
      </c>
      <c r="I3268" s="64" t="s">
        <v>480</v>
      </c>
      <c r="J3268" s="63" t="s">
        <v>5850</v>
      </c>
      <c r="K3268" s="64" t="s">
        <v>22</v>
      </c>
      <c r="L3268" s="64" t="s">
        <v>268</v>
      </c>
      <c r="M3268" s="100">
        <v>0.89583333333333337</v>
      </c>
      <c r="N3268" s="100">
        <v>0</v>
      </c>
      <c r="O3268" s="66">
        <f t="shared" si="122"/>
        <v>23.104166666666668</v>
      </c>
      <c r="P3268" s="67">
        <v>2.5</v>
      </c>
      <c r="Q3268" s="68">
        <v>12</v>
      </c>
      <c r="R3268" s="68"/>
      <c r="S3268" s="68">
        <f t="shared" si="123"/>
        <v>30</v>
      </c>
      <c r="T3268" s="69" t="s">
        <v>30</v>
      </c>
      <c r="U3268" s="63" t="s">
        <v>30</v>
      </c>
      <c r="V3268" s="63"/>
      <c r="W3268" s="63">
        <v>529907020</v>
      </c>
      <c r="X3268" s="63" t="s">
        <v>548</v>
      </c>
      <c r="Y3268" s="63"/>
      <c r="Z3268" s="63"/>
      <c r="AA3268" s="63">
        <v>2026060097</v>
      </c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258</v>
      </c>
      <c r="F3269" s="64">
        <v>1</v>
      </c>
      <c r="G3269" s="72" t="s">
        <v>5835</v>
      </c>
      <c r="H3269" s="63" t="s">
        <v>5836</v>
      </c>
      <c r="I3269" s="64" t="s">
        <v>485</v>
      </c>
      <c r="J3269" s="63" t="s">
        <v>5851</v>
      </c>
      <c r="K3269" s="64" t="s">
        <v>702</v>
      </c>
      <c r="L3269" s="64" t="s">
        <v>268</v>
      </c>
      <c r="M3269" s="100">
        <v>0.45833333333333331</v>
      </c>
      <c r="N3269" s="100">
        <v>0.5</v>
      </c>
      <c r="O3269" s="66">
        <f t="shared" si="122"/>
        <v>4.1666666666666685E-2</v>
      </c>
      <c r="P3269" s="67">
        <v>1</v>
      </c>
      <c r="Q3269" s="68">
        <v>22</v>
      </c>
      <c r="R3269" s="68"/>
      <c r="S3269" s="68">
        <f t="shared" si="123"/>
        <v>22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46190</v>
      </c>
      <c r="B3270" s="63" t="s">
        <v>445</v>
      </c>
      <c r="C3270" s="64" t="s">
        <v>18</v>
      </c>
      <c r="D3270" s="64" t="s">
        <v>37</v>
      </c>
      <c r="E3270" s="64" t="s">
        <v>2671</v>
      </c>
      <c r="F3270" s="64">
        <v>1</v>
      </c>
      <c r="G3270" s="72" t="s">
        <v>1852</v>
      </c>
      <c r="H3270" s="63" t="s">
        <v>5833</v>
      </c>
      <c r="I3270" s="64" t="s">
        <v>485</v>
      </c>
      <c r="J3270" s="63" t="s">
        <v>5851</v>
      </c>
      <c r="K3270" s="64" t="s">
        <v>702</v>
      </c>
      <c r="L3270" s="64" t="s">
        <v>268</v>
      </c>
      <c r="M3270" s="100">
        <v>0.5</v>
      </c>
      <c r="N3270" s="100">
        <v>0.54166666666666663</v>
      </c>
      <c r="O3270" s="66">
        <f t="shared" si="122"/>
        <v>4.166666666666663E-2</v>
      </c>
      <c r="P3270" s="67">
        <v>1</v>
      </c>
      <c r="Q3270" s="68">
        <v>18</v>
      </c>
      <c r="R3270" s="68"/>
      <c r="S3270" s="68">
        <f t="shared" si="123"/>
        <v>18</v>
      </c>
      <c r="T3270" s="69" t="s">
        <v>126</v>
      </c>
      <c r="U3270" s="63" t="s">
        <v>126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34</v>
      </c>
      <c r="C3271" s="64" t="s">
        <v>17</v>
      </c>
      <c r="D3271" s="64" t="s">
        <v>19</v>
      </c>
      <c r="E3271" s="64" t="s">
        <v>5861</v>
      </c>
      <c r="F3271" s="64" t="str">
        <f>IF(RIGHT(E3271,1)="D","1","2")</f>
        <v>2</v>
      </c>
      <c r="G3271" s="72" t="s">
        <v>5866</v>
      </c>
      <c r="H3271" s="63" t="s">
        <v>5867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2"/>
        <v>24</v>
      </c>
      <c r="P3271" s="67">
        <v>0.67</v>
      </c>
      <c r="Q3271" s="68">
        <v>14</v>
      </c>
      <c r="R3271" s="68"/>
      <c r="S3271" s="68">
        <f t="shared" si="123"/>
        <v>9.3800000000000008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5862</v>
      </c>
      <c r="F3272" s="64" t="str">
        <f t="shared" ref="F3272:F3335" si="126">IF(RIGHT(E3272,1)="D","1","2")</f>
        <v>2</v>
      </c>
      <c r="G3272" s="72" t="s">
        <v>1814</v>
      </c>
      <c r="H3272" s="63" t="s">
        <v>5868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2"/>
        <v>24</v>
      </c>
      <c r="P3272" s="67">
        <v>0.67</v>
      </c>
      <c r="Q3272" s="68">
        <v>25</v>
      </c>
      <c r="R3272" s="68"/>
      <c r="S3272" s="68">
        <f t="shared" si="123"/>
        <v>16.75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712</v>
      </c>
      <c r="F3273" s="64" t="str">
        <f t="shared" si="126"/>
        <v>2</v>
      </c>
      <c r="G3273" s="72" t="s">
        <v>287</v>
      </c>
      <c r="H3273" s="63" t="s">
        <v>5869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2"/>
        <v>24</v>
      </c>
      <c r="P3273" s="67">
        <v>0.67</v>
      </c>
      <c r="Q3273" s="68">
        <v>29</v>
      </c>
      <c r="R3273" s="68"/>
      <c r="S3273" s="68">
        <f t="shared" si="123"/>
        <v>19.43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5863</v>
      </c>
      <c r="F3274" s="64" t="str">
        <f t="shared" si="126"/>
        <v>2</v>
      </c>
      <c r="G3274" s="72" t="s">
        <v>3715</v>
      </c>
      <c r="H3274" s="63" t="s">
        <v>5870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2"/>
        <v>24</v>
      </c>
      <c r="P3274" s="67">
        <v>0.1</v>
      </c>
      <c r="Q3274" s="68">
        <v>22</v>
      </c>
      <c r="R3274" s="68"/>
      <c r="S3274" s="68">
        <f t="shared" si="123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5863</v>
      </c>
      <c r="F3275" s="64" t="str">
        <f t="shared" si="126"/>
        <v>2</v>
      </c>
      <c r="G3275" s="72" t="s">
        <v>1799</v>
      </c>
      <c r="H3275" s="63" t="s">
        <v>5871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2"/>
        <v>24</v>
      </c>
      <c r="P3275" s="67">
        <v>0.1</v>
      </c>
      <c r="Q3275" s="68">
        <v>22</v>
      </c>
      <c r="R3275" s="68"/>
      <c r="S3275" s="68">
        <f t="shared" si="123"/>
        <v>2.2000000000000002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5864</v>
      </c>
      <c r="F3276" s="64" t="str">
        <f t="shared" si="126"/>
        <v>1</v>
      </c>
      <c r="G3276" s="72" t="s">
        <v>3397</v>
      </c>
      <c r="H3276" s="63" t="s">
        <v>5872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2"/>
        <v>24</v>
      </c>
      <c r="P3276" s="67">
        <v>0.8</v>
      </c>
      <c r="Q3276" s="68">
        <v>9</v>
      </c>
      <c r="R3276" s="68"/>
      <c r="S3276" s="68">
        <f t="shared" si="123"/>
        <v>7.2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5826</v>
      </c>
      <c r="F3277" s="64" t="str">
        <f t="shared" si="126"/>
        <v>2</v>
      </c>
      <c r="G3277" s="72" t="s">
        <v>4791</v>
      </c>
      <c r="H3277" s="63" t="s">
        <v>5873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2"/>
        <v>24</v>
      </c>
      <c r="P3277" s="67">
        <v>0.2</v>
      </c>
      <c r="Q3277" s="68">
        <v>8</v>
      </c>
      <c r="R3277" s="68"/>
      <c r="S3277" s="68">
        <f t="shared" si="123"/>
        <v>1.6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17</v>
      </c>
      <c r="D3278" s="64" t="s">
        <v>37</v>
      </c>
      <c r="E3278" s="64" t="s">
        <v>5865</v>
      </c>
      <c r="F3278" s="64" t="str">
        <f t="shared" si="126"/>
        <v>2</v>
      </c>
      <c r="G3278" s="72" t="s">
        <v>1023</v>
      </c>
      <c r="H3278" s="63" t="s">
        <v>5874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2"/>
        <v>24</v>
      </c>
      <c r="P3278" s="67">
        <v>0.1</v>
      </c>
      <c r="Q3278" s="68">
        <v>31</v>
      </c>
      <c r="R3278" s="68"/>
      <c r="S3278" s="68">
        <f t="shared" si="123"/>
        <v>3.1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1535</v>
      </c>
      <c r="F3279" s="64" t="str">
        <f t="shared" si="126"/>
        <v>1</v>
      </c>
      <c r="G3279" s="72" t="s">
        <v>2403</v>
      </c>
      <c r="H3279" s="63" t="s">
        <v>5875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2"/>
        <v>24</v>
      </c>
      <c r="P3279" s="67">
        <v>0.1</v>
      </c>
      <c r="Q3279" s="68">
        <v>19</v>
      </c>
      <c r="R3279" s="68"/>
      <c r="S3279" s="68">
        <f t="shared" si="123"/>
        <v>1.9000000000000001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244</v>
      </c>
      <c r="F3280" s="64" t="str">
        <f t="shared" si="126"/>
        <v>2</v>
      </c>
      <c r="G3280" s="72" t="s">
        <v>2253</v>
      </c>
      <c r="H3280" s="63" t="s">
        <v>5876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2"/>
        <v>24</v>
      </c>
      <c r="P3280" s="67">
        <v>0.1</v>
      </c>
      <c r="Q3280" s="68">
        <v>20</v>
      </c>
      <c r="R3280" s="68"/>
      <c r="S3280" s="68">
        <f t="shared" si="123"/>
        <v>2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815</v>
      </c>
      <c r="F3281" s="64" t="str">
        <f t="shared" si="126"/>
        <v>1</v>
      </c>
      <c r="G3281" s="72">
        <v>230896003</v>
      </c>
      <c r="H3281" s="63" t="s">
        <v>5877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2"/>
        <v>24</v>
      </c>
      <c r="P3281" s="67">
        <v>0.1</v>
      </c>
      <c r="Q3281" s="68">
        <v>7</v>
      </c>
      <c r="R3281" s="68"/>
      <c r="S3281" s="68">
        <f t="shared" si="123"/>
        <v>0.70000000000000007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899</v>
      </c>
      <c r="F3282" s="64" t="str">
        <f t="shared" si="126"/>
        <v>1</v>
      </c>
      <c r="G3282" s="72">
        <v>317336001</v>
      </c>
      <c r="H3282" s="63" t="s">
        <v>5878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2"/>
        <v>24</v>
      </c>
      <c r="P3282" s="67">
        <v>0.1</v>
      </c>
      <c r="Q3282" s="68">
        <v>5</v>
      </c>
      <c r="R3282" s="68"/>
      <c r="S3282" s="68">
        <f t="shared" si="123"/>
        <v>0.5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6"/>
        <v>1</v>
      </c>
      <c r="G3283" s="72" t="s">
        <v>5879</v>
      </c>
      <c r="H3283" s="63" t="s">
        <v>5880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2"/>
        <v>24</v>
      </c>
      <c r="P3283" s="67">
        <v>0.1</v>
      </c>
      <c r="Q3283" s="68">
        <v>23</v>
      </c>
      <c r="R3283" s="68"/>
      <c r="S3283" s="68">
        <f t="shared" si="123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553</v>
      </c>
      <c r="F3284" s="64" t="str">
        <f t="shared" si="126"/>
        <v>1</v>
      </c>
      <c r="G3284" s="72" t="s">
        <v>4571</v>
      </c>
      <c r="H3284" s="63" t="s">
        <v>5881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2"/>
        <v>24</v>
      </c>
      <c r="P3284" s="67">
        <v>0.1</v>
      </c>
      <c r="Q3284" s="68">
        <v>23</v>
      </c>
      <c r="R3284" s="68"/>
      <c r="S3284" s="68">
        <f t="shared" si="123"/>
        <v>2.3000000000000003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1532</v>
      </c>
      <c r="F3285" s="64" t="str">
        <f t="shared" si="126"/>
        <v>1</v>
      </c>
      <c r="G3285" s="72" t="s">
        <v>5882</v>
      </c>
      <c r="H3285" s="63" t="s">
        <v>5883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2"/>
        <v>24</v>
      </c>
      <c r="P3285" s="67">
        <v>0.1</v>
      </c>
      <c r="Q3285" s="68">
        <v>12</v>
      </c>
      <c r="R3285" s="68"/>
      <c r="S3285" s="68">
        <f t="shared" si="123"/>
        <v>1.2000000000000002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18</v>
      </c>
      <c r="D3286" s="64" t="s">
        <v>37</v>
      </c>
      <c r="E3286" s="64" t="s">
        <v>1302</v>
      </c>
      <c r="F3286" s="64" t="str">
        <f t="shared" si="126"/>
        <v>2</v>
      </c>
      <c r="G3286" s="72" t="s">
        <v>5884</v>
      </c>
      <c r="H3286" s="63" t="s">
        <v>5885</v>
      </c>
      <c r="I3286" s="64" t="s">
        <v>493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2"/>
        <v>24</v>
      </c>
      <c r="P3286" s="67">
        <v>0.1</v>
      </c>
      <c r="Q3286" s="68">
        <v>6</v>
      </c>
      <c r="R3286" s="68"/>
      <c r="S3286" s="68">
        <f t="shared" si="123"/>
        <v>0.60000000000000009</v>
      </c>
      <c r="T3286" s="69" t="s">
        <v>547</v>
      </c>
      <c r="U3286" s="63" t="s">
        <v>52</v>
      </c>
      <c r="V3286" s="63"/>
      <c r="W3286" s="63"/>
      <c r="X3286" s="63"/>
      <c r="Y3286" s="63"/>
      <c r="Z3286" s="63"/>
      <c r="AA3286" s="63"/>
    </row>
    <row r="3287" spans="1:27" s="71" customFormat="1" ht="23.5" customHeight="1" x14ac:dyDescent="0.35">
      <c r="A3287" s="62">
        <v>46191</v>
      </c>
      <c r="B3287" s="63" t="s">
        <v>445</v>
      </c>
      <c r="C3287" s="64" t="s">
        <v>17</v>
      </c>
      <c r="D3287" s="64" t="s">
        <v>37</v>
      </c>
      <c r="E3287" s="64" t="s">
        <v>2563</v>
      </c>
      <c r="F3287" s="64" t="str">
        <f t="shared" si="126"/>
        <v>1</v>
      </c>
      <c r="G3287" s="72" t="s">
        <v>2320</v>
      </c>
      <c r="H3287" s="63" t="s">
        <v>5830</v>
      </c>
      <c r="I3287" s="64" t="s">
        <v>480</v>
      </c>
      <c r="J3287" s="63" t="s">
        <v>5886</v>
      </c>
      <c r="K3287" s="64" t="s">
        <v>22</v>
      </c>
      <c r="L3287" s="64" t="s">
        <v>268</v>
      </c>
      <c r="M3287" s="100">
        <v>0.5</v>
      </c>
      <c r="N3287" s="100">
        <v>0.6875</v>
      </c>
      <c r="O3287" s="66">
        <f t="shared" si="122"/>
        <v>0.1875</v>
      </c>
      <c r="P3287" s="67">
        <v>4.5</v>
      </c>
      <c r="Q3287" s="68">
        <v>28</v>
      </c>
      <c r="R3287" s="68"/>
      <c r="S3287" s="68">
        <f t="shared" si="123"/>
        <v>126</v>
      </c>
      <c r="T3287" s="69" t="s">
        <v>27</v>
      </c>
      <c r="U3287" s="63" t="s">
        <v>30</v>
      </c>
      <c r="V3287" s="63"/>
      <c r="W3287" s="63">
        <v>518921016</v>
      </c>
      <c r="X3287" s="63" t="s">
        <v>5479</v>
      </c>
      <c r="Y3287" s="63"/>
      <c r="Z3287" s="63"/>
      <c r="AA3287" s="63">
        <v>2026060098</v>
      </c>
    </row>
    <row r="3288" spans="1:27" s="71" customFormat="1" ht="23.5" customHeight="1" x14ac:dyDescent="0.35">
      <c r="A3288" s="62">
        <v>46188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6"/>
        <v>2</v>
      </c>
      <c r="G3288" s="72" t="s">
        <v>5890</v>
      </c>
      <c r="H3288" s="63" t="s">
        <v>5889</v>
      </c>
      <c r="I3288" s="64" t="s">
        <v>482</v>
      </c>
      <c r="J3288" s="63" t="s">
        <v>5891</v>
      </c>
      <c r="K3288" s="64" t="s">
        <v>2580</v>
      </c>
      <c r="L3288" s="64" t="s">
        <v>268</v>
      </c>
      <c r="M3288" s="100">
        <v>4.1666666666666664E-2</v>
      </c>
      <c r="N3288" s="100">
        <v>0.25</v>
      </c>
      <c r="O3288" s="66">
        <f t="shared" si="122"/>
        <v>0.20833333333333334</v>
      </c>
      <c r="P3288" s="67">
        <v>5</v>
      </c>
      <c r="Q3288" s="68">
        <v>5</v>
      </c>
      <c r="R3288" s="68"/>
      <c r="S3288" s="68">
        <f t="shared" si="123"/>
        <v>25</v>
      </c>
      <c r="T3288" s="69" t="s">
        <v>65</v>
      </c>
      <c r="U3288" s="63" t="s">
        <v>79</v>
      </c>
      <c r="V3288" s="63"/>
      <c r="W3288" s="63">
        <v>317015001</v>
      </c>
      <c r="X3288" s="63" t="s">
        <v>5449</v>
      </c>
      <c r="Y3288" s="63"/>
      <c r="Z3288" s="63"/>
      <c r="AA3288" s="63">
        <v>2026060099</v>
      </c>
    </row>
    <row r="3289" spans="1:27" s="71" customFormat="1" ht="23.5" customHeight="1" x14ac:dyDescent="0.35">
      <c r="A3289" s="62">
        <v>46189</v>
      </c>
      <c r="B3289" s="63" t="s">
        <v>445</v>
      </c>
      <c r="C3289" s="64" t="s">
        <v>18</v>
      </c>
      <c r="D3289" s="64" t="s">
        <v>37</v>
      </c>
      <c r="E3289" s="64" t="s">
        <v>996</v>
      </c>
      <c r="F3289" s="64" t="str">
        <f t="shared" si="126"/>
        <v>2</v>
      </c>
      <c r="G3289" s="72" t="s">
        <v>5890</v>
      </c>
      <c r="H3289" s="63" t="s">
        <v>5889</v>
      </c>
      <c r="I3289" s="64" t="s">
        <v>482</v>
      </c>
      <c r="J3289" s="63" t="s">
        <v>5891</v>
      </c>
      <c r="K3289" s="64" t="s">
        <v>2580</v>
      </c>
      <c r="L3289" s="64" t="s">
        <v>268</v>
      </c>
      <c r="M3289" s="100">
        <v>0.33333333333333331</v>
      </c>
      <c r="N3289" s="100">
        <v>0.45833333333333331</v>
      </c>
      <c r="O3289" s="66">
        <f t="shared" si="122"/>
        <v>0.125</v>
      </c>
      <c r="P3289" s="67">
        <v>3</v>
      </c>
      <c r="Q3289" s="68">
        <v>5</v>
      </c>
      <c r="R3289" s="68"/>
      <c r="S3289" s="68">
        <f t="shared" si="123"/>
        <v>15</v>
      </c>
      <c r="T3289" s="69" t="s">
        <v>65</v>
      </c>
      <c r="U3289" s="63" t="s">
        <v>79</v>
      </c>
      <c r="V3289" s="63"/>
      <c r="W3289" s="63">
        <v>317015001</v>
      </c>
      <c r="X3289" s="63" t="s">
        <v>5449</v>
      </c>
      <c r="Y3289" s="63"/>
      <c r="Z3289" s="63"/>
      <c r="AA3289" s="63">
        <v>2026060100</v>
      </c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5803</v>
      </c>
      <c r="F3290" s="64" t="str">
        <f t="shared" si="126"/>
        <v>1</v>
      </c>
      <c r="G3290" s="72" t="s">
        <v>2800</v>
      </c>
      <c r="H3290" s="63" t="s">
        <v>5921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2"/>
        <v>24</v>
      </c>
      <c r="P3290" s="67">
        <v>0.1</v>
      </c>
      <c r="Q3290" s="68">
        <v>25</v>
      </c>
      <c r="R3290" s="68"/>
      <c r="S3290" s="68">
        <f t="shared" si="123"/>
        <v>2.5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5897</v>
      </c>
      <c r="F3291" s="64" t="str">
        <f t="shared" si="126"/>
        <v>2</v>
      </c>
      <c r="G3291" s="72" t="s">
        <v>2050</v>
      </c>
      <c r="H3291" s="63" t="s">
        <v>5922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2"/>
        <v>24</v>
      </c>
      <c r="P3291" s="67">
        <v>0.1</v>
      </c>
      <c r="Q3291" s="68">
        <v>23</v>
      </c>
      <c r="R3291" s="68"/>
      <c r="S3291" s="68">
        <f t="shared" si="123"/>
        <v>2.3000000000000003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5863</v>
      </c>
      <c r="F3292" s="64" t="str">
        <f t="shared" si="126"/>
        <v>2</v>
      </c>
      <c r="G3292" s="72" t="s">
        <v>1211</v>
      </c>
      <c r="H3292" s="63" t="s">
        <v>5923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2"/>
        <v>24</v>
      </c>
      <c r="P3292" s="67">
        <v>0.1</v>
      </c>
      <c r="Q3292" s="68">
        <v>29</v>
      </c>
      <c r="R3292" s="68"/>
      <c r="S3292" s="68">
        <f t="shared" si="123"/>
        <v>2.9000000000000004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17</v>
      </c>
      <c r="D3293" s="64" t="s">
        <v>37</v>
      </c>
      <c r="E3293" s="64" t="s">
        <v>5898</v>
      </c>
      <c r="F3293" s="64" t="str">
        <f t="shared" si="126"/>
        <v>1</v>
      </c>
      <c r="G3293" s="72" t="s">
        <v>5924</v>
      </c>
      <c r="H3293" s="63" t="s">
        <v>5925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2"/>
        <v>24</v>
      </c>
      <c r="P3293" s="67">
        <v>0.1</v>
      </c>
      <c r="Q3293" s="68">
        <v>20</v>
      </c>
      <c r="R3293" s="68"/>
      <c r="S3293" s="68">
        <f t="shared" si="123"/>
        <v>2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389</v>
      </c>
      <c r="F3294" s="64" t="str">
        <f t="shared" si="126"/>
        <v>2</v>
      </c>
      <c r="G3294" s="72" t="s">
        <v>2148</v>
      </c>
      <c r="H3294" s="63" t="s">
        <v>5926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2"/>
        <v>24</v>
      </c>
      <c r="P3294" s="67">
        <v>0.1</v>
      </c>
      <c r="Q3294" s="68">
        <v>25</v>
      </c>
      <c r="R3294" s="68"/>
      <c r="S3294" s="68">
        <f t="shared" si="123"/>
        <v>2.5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867</v>
      </c>
      <c r="F3295" s="64" t="str">
        <f t="shared" si="126"/>
        <v>1</v>
      </c>
      <c r="G3295" s="72" t="s">
        <v>2080</v>
      </c>
      <c r="H3295" s="63" t="s">
        <v>5927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2"/>
        <v>24</v>
      </c>
      <c r="P3295" s="67">
        <v>0.1</v>
      </c>
      <c r="Q3295" s="68">
        <v>20</v>
      </c>
      <c r="R3295" s="68"/>
      <c r="S3295" s="68">
        <f t="shared" si="123"/>
        <v>2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544</v>
      </c>
      <c r="F3296" s="64" t="str">
        <f t="shared" si="126"/>
        <v>1</v>
      </c>
      <c r="G3296" s="72" t="s">
        <v>2286</v>
      </c>
      <c r="H3296" s="63" t="s">
        <v>5928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2"/>
        <v>24</v>
      </c>
      <c r="P3296" s="67">
        <v>0.1</v>
      </c>
      <c r="Q3296" s="68">
        <v>27</v>
      </c>
      <c r="R3296" s="68"/>
      <c r="S3296" s="68">
        <f t="shared" si="123"/>
        <v>2.7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1302</v>
      </c>
      <c r="F3297" s="64" t="str">
        <f t="shared" si="126"/>
        <v>2</v>
      </c>
      <c r="G3297" s="72" t="s">
        <v>1455</v>
      </c>
      <c r="H3297" s="63" t="s">
        <v>5929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2"/>
        <v>24</v>
      </c>
      <c r="P3297" s="67">
        <v>0.1</v>
      </c>
      <c r="Q3297" s="68">
        <v>30</v>
      </c>
      <c r="R3297" s="68"/>
      <c r="S3297" s="68">
        <f t="shared" si="123"/>
        <v>3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1690</v>
      </c>
      <c r="F3298" s="64" t="str">
        <f t="shared" si="126"/>
        <v>2</v>
      </c>
      <c r="G3298" s="72" t="s">
        <v>4412</v>
      </c>
      <c r="H3298" s="63" t="s">
        <v>5930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2"/>
        <v>24</v>
      </c>
      <c r="P3298" s="67">
        <v>0.1</v>
      </c>
      <c r="Q3298" s="68">
        <v>27</v>
      </c>
      <c r="R3298" s="68"/>
      <c r="S3298" s="68">
        <f t="shared" si="123"/>
        <v>2.7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1111</v>
      </c>
      <c r="F3299" s="64" t="str">
        <f t="shared" si="126"/>
        <v>1</v>
      </c>
      <c r="G3299" s="72">
        <v>315636001</v>
      </c>
      <c r="H3299" s="63" t="s">
        <v>5931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2"/>
        <v>24</v>
      </c>
      <c r="P3299" s="67">
        <v>0.1</v>
      </c>
      <c r="Q3299" s="68">
        <v>10</v>
      </c>
      <c r="R3299" s="68"/>
      <c r="S3299" s="68">
        <f t="shared" si="123"/>
        <v>1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6"/>
        <v>1</v>
      </c>
      <c r="G3300" s="72">
        <v>206157008</v>
      </c>
      <c r="H3300" s="63" t="s">
        <v>5932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2"/>
        <v>24</v>
      </c>
      <c r="P3300" s="67">
        <v>0.1</v>
      </c>
      <c r="Q3300" s="68">
        <v>4</v>
      </c>
      <c r="R3300" s="68"/>
      <c r="S3300" s="68">
        <f t="shared" si="123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18</v>
      </c>
      <c r="D3301" s="64" t="s">
        <v>37</v>
      </c>
      <c r="E3301" s="64" t="s">
        <v>607</v>
      </c>
      <c r="F3301" s="64" t="str">
        <f t="shared" si="126"/>
        <v>1</v>
      </c>
      <c r="G3301" s="72">
        <v>206264007</v>
      </c>
      <c r="H3301" s="63" t="s">
        <v>5933</v>
      </c>
      <c r="I3301" s="64" t="s">
        <v>493</v>
      </c>
      <c r="J3301" s="63" t="s">
        <v>66</v>
      </c>
      <c r="K3301" s="64" t="s">
        <v>243</v>
      </c>
      <c r="L3301" s="64" t="s">
        <v>239</v>
      </c>
      <c r="M3301" s="100"/>
      <c r="N3301" s="100"/>
      <c r="O3301" s="66">
        <f t="shared" si="122"/>
        <v>24</v>
      </c>
      <c r="P3301" s="67">
        <v>0.1</v>
      </c>
      <c r="Q3301" s="68">
        <v>4</v>
      </c>
      <c r="R3301" s="68"/>
      <c r="S3301" s="68">
        <f t="shared" si="123"/>
        <v>0.4</v>
      </c>
      <c r="T3301" s="69" t="s">
        <v>547</v>
      </c>
      <c r="U3301" s="63" t="s">
        <v>52</v>
      </c>
      <c r="V3301" s="63"/>
      <c r="W3301" s="63"/>
      <c r="X3301" s="63"/>
      <c r="Y3301" s="63"/>
      <c r="Z3301" s="63"/>
      <c r="AA3301" s="63"/>
    </row>
    <row r="3302" spans="1:27" s="71" customFormat="1" ht="23.5" customHeight="1" x14ac:dyDescent="0.35">
      <c r="A3302" s="62">
        <v>46192</v>
      </c>
      <c r="B3302" s="63" t="s">
        <v>445</v>
      </c>
      <c r="C3302" s="64" t="s">
        <v>17</v>
      </c>
      <c r="D3302" s="64" t="s">
        <v>37</v>
      </c>
      <c r="E3302" s="64" t="s">
        <v>5803</v>
      </c>
      <c r="F3302" s="64" t="str">
        <f t="shared" si="126"/>
        <v>1</v>
      </c>
      <c r="G3302" s="72" t="s">
        <v>2194</v>
      </c>
      <c r="H3302" s="63" t="s">
        <v>5934</v>
      </c>
      <c r="I3302" s="64" t="s">
        <v>485</v>
      </c>
      <c r="J3302" s="63" t="s">
        <v>5935</v>
      </c>
      <c r="K3302" s="64" t="s">
        <v>702</v>
      </c>
      <c r="L3302" s="64" t="s">
        <v>268</v>
      </c>
      <c r="M3302" s="100">
        <v>0.46875</v>
      </c>
      <c r="N3302" s="100">
        <v>0.64583333333333337</v>
      </c>
      <c r="O3302" s="66">
        <f t="shared" si="122"/>
        <v>0.17708333333333337</v>
      </c>
      <c r="P3302" s="67">
        <v>4.25</v>
      </c>
      <c r="Q3302" s="68">
        <v>25</v>
      </c>
      <c r="R3302" s="68"/>
      <c r="S3302" s="68">
        <f t="shared" si="123"/>
        <v>106.25</v>
      </c>
      <c r="T3302" s="69" t="s">
        <v>27</v>
      </c>
      <c r="U3302" s="63" t="s">
        <v>6084</v>
      </c>
      <c r="V3302" s="63"/>
      <c r="W3302" s="63">
        <v>541715001</v>
      </c>
      <c r="X3302" s="63" t="s">
        <v>4676</v>
      </c>
      <c r="Y3302" s="63"/>
      <c r="Z3302" s="63"/>
      <c r="AA3302" s="63">
        <v>2026060101</v>
      </c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1548</v>
      </c>
      <c r="F3303" s="64" t="str">
        <f t="shared" si="126"/>
        <v>1</v>
      </c>
      <c r="G3303" s="72">
        <v>130429425</v>
      </c>
      <c r="H3303" s="63" t="s">
        <v>5936</v>
      </c>
      <c r="I3303" s="64" t="s">
        <v>490</v>
      </c>
      <c r="J3303" s="63" t="s">
        <v>5937</v>
      </c>
      <c r="K3303" s="64" t="s">
        <v>281</v>
      </c>
      <c r="L3303" s="64" t="s">
        <v>268</v>
      </c>
      <c r="M3303" s="100">
        <v>0.33333333333333331</v>
      </c>
      <c r="N3303" s="100">
        <v>0.5</v>
      </c>
      <c r="O3303" s="66">
        <f t="shared" si="122"/>
        <v>0.16666666666666669</v>
      </c>
      <c r="P3303" s="67">
        <v>4</v>
      </c>
      <c r="Q3303" s="68">
        <v>12</v>
      </c>
      <c r="R3303" s="68"/>
      <c r="S3303" s="68">
        <f t="shared" si="123"/>
        <v>48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1550</v>
      </c>
      <c r="F3304" s="64" t="str">
        <f t="shared" si="126"/>
        <v>1</v>
      </c>
      <c r="G3304" s="72">
        <v>130597245</v>
      </c>
      <c r="H3304" s="63" t="s">
        <v>5938</v>
      </c>
      <c r="I3304" s="64" t="s">
        <v>490</v>
      </c>
      <c r="J3304" s="63" t="s">
        <v>5939</v>
      </c>
      <c r="K3304" s="64" t="s">
        <v>281</v>
      </c>
      <c r="L3304" s="64" t="s">
        <v>268</v>
      </c>
      <c r="M3304" s="100">
        <v>0.35416666666666669</v>
      </c>
      <c r="N3304" s="100">
        <v>0.38194444444444442</v>
      </c>
      <c r="O3304" s="66">
        <f t="shared" ref="O3304:O3441" si="127">IF(N3304-M3304&gt;0,N3304-M3304,N3304-M3304+24)</f>
        <v>2.7777777777777735E-2</v>
      </c>
      <c r="P3304" s="67">
        <v>0.67</v>
      </c>
      <c r="Q3304" s="68">
        <v>8</v>
      </c>
      <c r="R3304" s="68"/>
      <c r="S3304" s="68">
        <f t="shared" ref="S3304:S3441" si="128">P3304*Q3304</f>
        <v>5.36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34</v>
      </c>
      <c r="C3305" s="64" t="s">
        <v>18</v>
      </c>
      <c r="D3305" s="64" t="s">
        <v>19</v>
      </c>
      <c r="E3305" s="64" t="s">
        <v>5805</v>
      </c>
      <c r="F3305" s="64" t="str">
        <f t="shared" si="126"/>
        <v>2</v>
      </c>
      <c r="G3305" s="72">
        <v>130597200</v>
      </c>
      <c r="H3305" s="63" t="s">
        <v>5940</v>
      </c>
      <c r="I3305" s="64" t="s">
        <v>490</v>
      </c>
      <c r="J3305" s="63" t="s">
        <v>5288</v>
      </c>
      <c r="K3305" s="64" t="s">
        <v>281</v>
      </c>
      <c r="L3305" s="64" t="s">
        <v>268</v>
      </c>
      <c r="M3305" s="100">
        <v>0.1875</v>
      </c>
      <c r="N3305" s="100">
        <v>0.19444444444444445</v>
      </c>
      <c r="O3305" s="66">
        <f t="shared" si="127"/>
        <v>6.9444444444444475E-3</v>
      </c>
      <c r="P3305" s="67">
        <v>0.17</v>
      </c>
      <c r="Q3305" s="68">
        <v>9</v>
      </c>
      <c r="R3305" s="68"/>
      <c r="S3305" s="68">
        <f t="shared" si="128"/>
        <v>1.53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6"/>
        <v>1</v>
      </c>
      <c r="G3306" s="72" t="s">
        <v>2286</v>
      </c>
      <c r="H3306" s="63" t="s">
        <v>5928</v>
      </c>
      <c r="I3306" s="64" t="s">
        <v>490</v>
      </c>
      <c r="J3306" s="63" t="s">
        <v>5941</v>
      </c>
      <c r="K3306" s="64" t="s">
        <v>281</v>
      </c>
      <c r="L3306" s="64" t="s">
        <v>268</v>
      </c>
      <c r="M3306" s="100">
        <v>0.38055555555555554</v>
      </c>
      <c r="N3306" s="100">
        <v>0.39374999999999999</v>
      </c>
      <c r="O3306" s="66">
        <f t="shared" si="127"/>
        <v>1.3194444444444453E-2</v>
      </c>
      <c r="P3306" s="67">
        <v>0.3</v>
      </c>
      <c r="Q3306" s="68">
        <v>27</v>
      </c>
      <c r="R3306" s="68"/>
      <c r="S3306" s="68">
        <f t="shared" si="128"/>
        <v>8.1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445</v>
      </c>
      <c r="C3307" s="64" t="s">
        <v>18</v>
      </c>
      <c r="D3307" s="64" t="s">
        <v>37</v>
      </c>
      <c r="E3307" s="64" t="s">
        <v>544</v>
      </c>
      <c r="F3307" s="64" t="str">
        <f t="shared" si="126"/>
        <v>1</v>
      </c>
      <c r="G3307" s="72" t="s">
        <v>2286</v>
      </c>
      <c r="H3307" s="63" t="s">
        <v>5928</v>
      </c>
      <c r="I3307" s="64" t="s">
        <v>490</v>
      </c>
      <c r="J3307" s="63" t="s">
        <v>3229</v>
      </c>
      <c r="K3307" s="64" t="s">
        <v>281</v>
      </c>
      <c r="L3307" s="64" t="s">
        <v>268</v>
      </c>
      <c r="M3307" s="100">
        <v>0.4375</v>
      </c>
      <c r="N3307" s="100">
        <v>0.45833333333333331</v>
      </c>
      <c r="O3307" s="66">
        <f t="shared" si="127"/>
        <v>2.0833333333333315E-2</v>
      </c>
      <c r="P3307" s="67">
        <v>0.5</v>
      </c>
      <c r="Q3307" s="68">
        <v>27</v>
      </c>
      <c r="R3307" s="68"/>
      <c r="S3307" s="68">
        <f t="shared" si="128"/>
        <v>13.5</v>
      </c>
      <c r="T3307" s="69" t="s">
        <v>52</v>
      </c>
      <c r="U3307" s="63" t="s">
        <v>52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5899</v>
      </c>
      <c r="F3308" s="64" t="str">
        <f t="shared" si="126"/>
        <v>2</v>
      </c>
      <c r="G3308" s="72">
        <v>130597296</v>
      </c>
      <c r="H3308" s="63" t="s">
        <v>5942</v>
      </c>
      <c r="I3308" s="64" t="s">
        <v>487</v>
      </c>
      <c r="J3308" s="63" t="s">
        <v>7536</v>
      </c>
      <c r="K3308" s="64" t="s">
        <v>702</v>
      </c>
      <c r="L3308" s="64" t="s">
        <v>268</v>
      </c>
      <c r="M3308" s="100">
        <v>0.89583333333333337</v>
      </c>
      <c r="N3308" s="100">
        <v>0.97916666666666663</v>
      </c>
      <c r="O3308" s="66">
        <f t="shared" si="127"/>
        <v>8.3333333333333259E-2</v>
      </c>
      <c r="P3308" s="67">
        <v>1</v>
      </c>
      <c r="Q3308" s="68">
        <v>10</v>
      </c>
      <c r="R3308" s="68"/>
      <c r="S3308" s="68">
        <f t="shared" si="128"/>
        <v>10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5900</v>
      </c>
      <c r="F3309" s="64" t="str">
        <f t="shared" si="126"/>
        <v>2</v>
      </c>
      <c r="G3309" s="72">
        <v>130606093</v>
      </c>
      <c r="H3309" s="63" t="s">
        <v>5943</v>
      </c>
      <c r="I3309" s="64" t="s">
        <v>487</v>
      </c>
      <c r="J3309" s="63" t="s">
        <v>7536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7"/>
        <v>3.125E-2</v>
      </c>
      <c r="P3309" s="67">
        <v>0.75</v>
      </c>
      <c r="Q3309" s="68">
        <v>7</v>
      </c>
      <c r="R3309" s="68"/>
      <c r="S3309" s="68">
        <f t="shared" si="128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18</v>
      </c>
      <c r="D3310" s="64" t="s">
        <v>19</v>
      </c>
      <c r="E3310" s="64" t="s">
        <v>557</v>
      </c>
      <c r="F3310" s="64" t="str">
        <f t="shared" si="126"/>
        <v>2</v>
      </c>
      <c r="G3310" s="72">
        <v>130606093</v>
      </c>
      <c r="H3310" s="63" t="s">
        <v>5944</v>
      </c>
      <c r="I3310" s="64" t="s">
        <v>487</v>
      </c>
      <c r="J3310" s="63" t="s">
        <v>7536</v>
      </c>
      <c r="K3310" s="64" t="s">
        <v>702</v>
      </c>
      <c r="L3310" s="64" t="s">
        <v>268</v>
      </c>
      <c r="M3310" s="100">
        <v>0.89583333333333337</v>
      </c>
      <c r="N3310" s="100">
        <v>0.92708333333333337</v>
      </c>
      <c r="O3310" s="66">
        <f t="shared" si="127"/>
        <v>3.125E-2</v>
      </c>
      <c r="P3310" s="67">
        <v>0.75</v>
      </c>
      <c r="Q3310" s="68">
        <v>7</v>
      </c>
      <c r="R3310" s="68"/>
      <c r="S3310" s="68">
        <f t="shared" si="128"/>
        <v>5.25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5901</v>
      </c>
      <c r="F3311" s="64" t="str">
        <f t="shared" si="126"/>
        <v>2</v>
      </c>
      <c r="G3311" s="72">
        <v>130597182</v>
      </c>
      <c r="H3311" s="63" t="s">
        <v>5945</v>
      </c>
      <c r="I3311" s="64" t="s">
        <v>487</v>
      </c>
      <c r="J3311" s="63" t="s">
        <v>7536</v>
      </c>
      <c r="K3311" s="64" t="s">
        <v>702</v>
      </c>
      <c r="L3311" s="64" t="s">
        <v>268</v>
      </c>
      <c r="M3311" s="100">
        <v>0.89583333333333337</v>
      </c>
      <c r="N3311" s="100">
        <v>0.97916666666666663</v>
      </c>
      <c r="O3311" s="66">
        <f t="shared" si="127"/>
        <v>8.3333333333333259E-2</v>
      </c>
      <c r="P3311" s="67">
        <v>2</v>
      </c>
      <c r="Q3311" s="68">
        <v>12</v>
      </c>
      <c r="R3311" s="68"/>
      <c r="S3311" s="68">
        <f t="shared" si="128"/>
        <v>24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5902</v>
      </c>
      <c r="F3312" s="64" t="str">
        <f t="shared" si="126"/>
        <v>2</v>
      </c>
      <c r="G3312" s="72">
        <v>130597185</v>
      </c>
      <c r="H3312" s="63" t="s">
        <v>5946</v>
      </c>
      <c r="I3312" s="64" t="s">
        <v>487</v>
      </c>
      <c r="J3312" s="63" t="s">
        <v>7536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7"/>
        <v>4.166666666666663E-2</v>
      </c>
      <c r="P3312" s="67">
        <v>1</v>
      </c>
      <c r="Q3312" s="68">
        <v>14</v>
      </c>
      <c r="R3312" s="68"/>
      <c r="S3312" s="68">
        <f t="shared" si="128"/>
        <v>14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5828</v>
      </c>
      <c r="F3313" s="64" t="str">
        <f t="shared" si="126"/>
        <v>2</v>
      </c>
      <c r="G3313" s="72">
        <v>130597401</v>
      </c>
      <c r="H3313" s="63" t="s">
        <v>5947</v>
      </c>
      <c r="I3313" s="64" t="s">
        <v>487</v>
      </c>
      <c r="J3313" s="63" t="s">
        <v>7536</v>
      </c>
      <c r="K3313" s="64" t="s">
        <v>702</v>
      </c>
      <c r="L3313" s="64" t="s">
        <v>268</v>
      </c>
      <c r="M3313" s="100">
        <v>0.89583333333333337</v>
      </c>
      <c r="N3313" s="100">
        <v>0.9375</v>
      </c>
      <c r="O3313" s="66">
        <f t="shared" si="127"/>
        <v>4.166666666666663E-2</v>
      </c>
      <c r="P3313" s="67">
        <v>1</v>
      </c>
      <c r="Q3313" s="68">
        <v>12</v>
      </c>
      <c r="R3313" s="68"/>
      <c r="S3313" s="68">
        <f t="shared" si="128"/>
        <v>12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5903</v>
      </c>
      <c r="F3314" s="64" t="str">
        <f t="shared" si="126"/>
        <v>2</v>
      </c>
      <c r="G3314" s="72" t="s">
        <v>401</v>
      </c>
      <c r="H3314" s="63" t="s">
        <v>5948</v>
      </c>
      <c r="I3314" s="64" t="s">
        <v>487</v>
      </c>
      <c r="J3314" s="63" t="s">
        <v>7536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7"/>
        <v>3.125E-2</v>
      </c>
      <c r="P3314" s="67">
        <v>0.75</v>
      </c>
      <c r="Q3314" s="68">
        <v>12</v>
      </c>
      <c r="R3314" s="68"/>
      <c r="S3314" s="68">
        <f t="shared" si="128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5904</v>
      </c>
      <c r="F3315" s="64" t="str">
        <f t="shared" si="126"/>
        <v>2</v>
      </c>
      <c r="G3315" s="72" t="s">
        <v>301</v>
      </c>
      <c r="H3315" s="63" t="s">
        <v>5949</v>
      </c>
      <c r="I3315" s="64" t="s">
        <v>487</v>
      </c>
      <c r="J3315" s="63" t="s">
        <v>7536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7"/>
        <v>3.125E-2</v>
      </c>
      <c r="P3315" s="67">
        <v>0.75</v>
      </c>
      <c r="Q3315" s="68">
        <v>12</v>
      </c>
      <c r="R3315" s="68"/>
      <c r="S3315" s="68">
        <f t="shared" si="128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5905</v>
      </c>
      <c r="F3316" s="64" t="str">
        <f t="shared" si="126"/>
        <v>2</v>
      </c>
      <c r="G3316" s="72">
        <v>130649001</v>
      </c>
      <c r="H3316" s="63" t="s">
        <v>5950</v>
      </c>
      <c r="I3316" s="64" t="s">
        <v>487</v>
      </c>
      <c r="J3316" s="63" t="s">
        <v>7536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7"/>
        <v>3.125E-2</v>
      </c>
      <c r="P3316" s="67">
        <v>0.75</v>
      </c>
      <c r="Q3316" s="68">
        <v>12</v>
      </c>
      <c r="R3316" s="68"/>
      <c r="S3316" s="68">
        <f t="shared" si="128"/>
        <v>9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4466</v>
      </c>
      <c r="F3317" s="64" t="str">
        <f t="shared" si="126"/>
        <v>2</v>
      </c>
      <c r="G3317" s="72">
        <v>95632304</v>
      </c>
      <c r="H3317" s="63" t="s">
        <v>5951</v>
      </c>
      <c r="I3317" s="64" t="s">
        <v>487</v>
      </c>
      <c r="J3317" s="63" t="s">
        <v>7536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7"/>
        <v>3.125E-2</v>
      </c>
      <c r="P3317" s="67">
        <v>0.75</v>
      </c>
      <c r="Q3317" s="68">
        <v>10</v>
      </c>
      <c r="R3317" s="68"/>
      <c r="S3317" s="68">
        <f t="shared" si="128"/>
        <v>7.5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17</v>
      </c>
      <c r="D3318" s="64" t="s">
        <v>19</v>
      </c>
      <c r="E3318" s="64" t="s">
        <v>5906</v>
      </c>
      <c r="F3318" s="64" t="str">
        <f t="shared" si="126"/>
        <v>2</v>
      </c>
      <c r="G3318" s="72">
        <v>108930845</v>
      </c>
      <c r="H3318" s="63" t="s">
        <v>5849</v>
      </c>
      <c r="I3318" s="64" t="s">
        <v>487</v>
      </c>
      <c r="J3318" s="63" t="s">
        <v>7536</v>
      </c>
      <c r="K3318" s="64" t="s">
        <v>702</v>
      </c>
      <c r="L3318" s="64" t="s">
        <v>268</v>
      </c>
      <c r="M3318" s="100">
        <v>0.89583333333333337</v>
      </c>
      <c r="N3318" s="100">
        <v>0.92708333333333337</v>
      </c>
      <c r="O3318" s="66">
        <f t="shared" si="127"/>
        <v>3.125E-2</v>
      </c>
      <c r="P3318" s="67">
        <v>0.75</v>
      </c>
      <c r="Q3318" s="68">
        <v>12</v>
      </c>
      <c r="R3318" s="68"/>
      <c r="S3318" s="68">
        <f t="shared" si="128"/>
        <v>9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5907</v>
      </c>
      <c r="F3319" s="64" t="str">
        <f t="shared" si="126"/>
        <v>2</v>
      </c>
      <c r="G3319" s="72">
        <v>130429425</v>
      </c>
      <c r="H3319" s="63" t="s">
        <v>5936</v>
      </c>
      <c r="I3319" s="64" t="s">
        <v>487</v>
      </c>
      <c r="J3319" s="63" t="s">
        <v>7536</v>
      </c>
      <c r="K3319" s="64" t="s">
        <v>702</v>
      </c>
      <c r="L3319" s="64" t="s">
        <v>268</v>
      </c>
      <c r="M3319" s="100">
        <v>0.89583333333333337</v>
      </c>
      <c r="N3319" s="100">
        <v>0.95277777777777772</v>
      </c>
      <c r="O3319" s="66">
        <f t="shared" si="127"/>
        <v>5.6944444444444353E-2</v>
      </c>
      <c r="P3319" s="67">
        <v>1.36</v>
      </c>
      <c r="Q3319" s="68">
        <v>14</v>
      </c>
      <c r="R3319" s="68"/>
      <c r="S3319" s="68">
        <f t="shared" si="128"/>
        <v>19.040000000000003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3458</v>
      </c>
      <c r="F3320" s="64" t="str">
        <f t="shared" si="126"/>
        <v>2</v>
      </c>
      <c r="G3320" s="72">
        <v>130597247</v>
      </c>
      <c r="H3320" s="63" t="s">
        <v>5952</v>
      </c>
      <c r="I3320" s="64" t="s">
        <v>487</v>
      </c>
      <c r="J3320" s="63" t="s">
        <v>7536</v>
      </c>
      <c r="K3320" s="64" t="s">
        <v>702</v>
      </c>
      <c r="L3320" s="64" t="s">
        <v>268</v>
      </c>
      <c r="M3320" s="100">
        <v>0.89583333333333337</v>
      </c>
      <c r="N3320" s="100">
        <v>0.9375</v>
      </c>
      <c r="O3320" s="66">
        <f t="shared" si="127"/>
        <v>4.166666666666663E-2</v>
      </c>
      <c r="P3320" s="67">
        <v>1</v>
      </c>
      <c r="Q3320" s="68">
        <v>8</v>
      </c>
      <c r="R3320" s="68"/>
      <c r="S3320" s="68">
        <f t="shared" si="128"/>
        <v>8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406</v>
      </c>
      <c r="F3321" s="64" t="str">
        <f t="shared" si="126"/>
        <v>2</v>
      </c>
      <c r="G3321" s="72">
        <v>130597250</v>
      </c>
      <c r="H3321" s="63" t="s">
        <v>5953</v>
      </c>
      <c r="I3321" s="64" t="s">
        <v>487</v>
      </c>
      <c r="J3321" s="63" t="s">
        <v>7536</v>
      </c>
      <c r="K3321" s="64" t="s">
        <v>702</v>
      </c>
      <c r="L3321" s="64" t="s">
        <v>268</v>
      </c>
      <c r="M3321" s="100">
        <v>0.89583333333333337</v>
      </c>
      <c r="N3321" s="100">
        <v>0.9458333333333333</v>
      </c>
      <c r="O3321" s="66">
        <f t="shared" si="127"/>
        <v>4.9999999999999933E-2</v>
      </c>
      <c r="P3321" s="67">
        <v>1.1499999999999999</v>
      </c>
      <c r="Q3321" s="68">
        <v>8</v>
      </c>
      <c r="R3321" s="68"/>
      <c r="S3321" s="68">
        <f t="shared" si="128"/>
        <v>9.1999999999999993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5908</v>
      </c>
      <c r="F3322" s="64" t="str">
        <f t="shared" si="126"/>
        <v>2</v>
      </c>
      <c r="G3322" s="72">
        <v>130597283</v>
      </c>
      <c r="H3322" s="63" t="s">
        <v>5954</v>
      </c>
      <c r="I3322" s="64" t="s">
        <v>487</v>
      </c>
      <c r="J3322" s="63" t="s">
        <v>7536</v>
      </c>
      <c r="K3322" s="64" t="s">
        <v>702</v>
      </c>
      <c r="L3322" s="64" t="s">
        <v>268</v>
      </c>
      <c r="M3322" s="100">
        <v>0.89583333333333337</v>
      </c>
      <c r="N3322" s="100">
        <v>0.9375</v>
      </c>
      <c r="O3322" s="66">
        <f t="shared" si="127"/>
        <v>4.166666666666663E-2</v>
      </c>
      <c r="P3322" s="67">
        <v>1</v>
      </c>
      <c r="Q3322" s="68">
        <v>6</v>
      </c>
      <c r="R3322" s="68"/>
      <c r="S3322" s="68">
        <f t="shared" si="128"/>
        <v>6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5909</v>
      </c>
      <c r="F3323" s="64" t="str">
        <f t="shared" si="126"/>
        <v>2</v>
      </c>
      <c r="G3323" s="72">
        <v>130597387</v>
      </c>
      <c r="H3323" s="63" t="s">
        <v>5955</v>
      </c>
      <c r="I3323" s="64" t="s">
        <v>487</v>
      </c>
      <c r="J3323" s="63" t="s">
        <v>7536</v>
      </c>
      <c r="K3323" s="64" t="s">
        <v>702</v>
      </c>
      <c r="L3323" s="64" t="s">
        <v>268</v>
      </c>
      <c r="M3323" s="100">
        <v>0.89583333333333337</v>
      </c>
      <c r="N3323" s="100">
        <v>0.95833333333333337</v>
      </c>
      <c r="O3323" s="66">
        <f t="shared" si="127"/>
        <v>6.25E-2</v>
      </c>
      <c r="P3323" s="67">
        <v>1.5</v>
      </c>
      <c r="Q3323" s="68">
        <v>9</v>
      </c>
      <c r="R3323" s="68"/>
      <c r="S3323" s="68">
        <f t="shared" si="128"/>
        <v>13.5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5910</v>
      </c>
      <c r="F3324" s="64" t="str">
        <f t="shared" si="126"/>
        <v>2</v>
      </c>
      <c r="G3324" s="72">
        <v>130597406</v>
      </c>
      <c r="H3324" s="63" t="s">
        <v>5956</v>
      </c>
      <c r="I3324" s="64" t="s">
        <v>487</v>
      </c>
      <c r="J3324" s="63" t="s">
        <v>7536</v>
      </c>
      <c r="K3324" s="64" t="s">
        <v>702</v>
      </c>
      <c r="L3324" s="64" t="s">
        <v>268</v>
      </c>
      <c r="M3324" s="100">
        <v>0.89583333333333337</v>
      </c>
      <c r="N3324" s="100">
        <v>0.93611111111111112</v>
      </c>
      <c r="O3324" s="66">
        <f t="shared" si="127"/>
        <v>4.0277777777777746E-2</v>
      </c>
      <c r="P3324" s="67">
        <v>0.95</v>
      </c>
      <c r="Q3324" s="68">
        <v>9</v>
      </c>
      <c r="R3324" s="68"/>
      <c r="S3324" s="68">
        <f t="shared" si="128"/>
        <v>8.5499999999999989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5911</v>
      </c>
      <c r="F3325" s="64" t="str">
        <f t="shared" si="126"/>
        <v>2</v>
      </c>
      <c r="G3325" s="72">
        <v>130690056</v>
      </c>
      <c r="H3325" s="63" t="s">
        <v>5957</v>
      </c>
      <c r="I3325" s="64" t="s">
        <v>487</v>
      </c>
      <c r="J3325" s="63" t="s">
        <v>7536</v>
      </c>
      <c r="K3325" s="64" t="s">
        <v>702</v>
      </c>
      <c r="L3325" s="64" t="s">
        <v>268</v>
      </c>
      <c r="M3325" s="100">
        <v>0.89583333333333337</v>
      </c>
      <c r="N3325" s="100">
        <v>0.92708333333333337</v>
      </c>
      <c r="O3325" s="66">
        <f t="shared" si="127"/>
        <v>3.125E-2</v>
      </c>
      <c r="P3325" s="67">
        <v>0.75</v>
      </c>
      <c r="Q3325" s="68">
        <v>7</v>
      </c>
      <c r="R3325" s="68"/>
      <c r="S3325" s="68">
        <f t="shared" si="128"/>
        <v>5.25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5805</v>
      </c>
      <c r="F3326" s="64" t="str">
        <f t="shared" si="126"/>
        <v>2</v>
      </c>
      <c r="G3326" s="72">
        <v>130597200</v>
      </c>
      <c r="H3326" s="63" t="s">
        <v>5940</v>
      </c>
      <c r="I3326" s="64" t="s">
        <v>487</v>
      </c>
      <c r="J3326" s="63" t="s">
        <v>7536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7"/>
        <v>3.472222222222221E-2</v>
      </c>
      <c r="P3326" s="67">
        <v>0.83</v>
      </c>
      <c r="Q3326" s="68">
        <v>9</v>
      </c>
      <c r="R3326" s="68"/>
      <c r="S3326" s="68">
        <f t="shared" si="128"/>
        <v>7.47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5912</v>
      </c>
      <c r="F3327" s="64" t="str">
        <f t="shared" si="126"/>
        <v>2</v>
      </c>
      <c r="G3327" s="72">
        <v>130597245</v>
      </c>
      <c r="H3327" s="63" t="s">
        <v>5958</v>
      </c>
      <c r="I3327" s="64" t="s">
        <v>487</v>
      </c>
      <c r="J3327" s="63" t="s">
        <v>7536</v>
      </c>
      <c r="K3327" s="64" t="s">
        <v>702</v>
      </c>
      <c r="L3327" s="64" t="s">
        <v>268</v>
      </c>
      <c r="M3327" s="100">
        <v>0.89583333333333337</v>
      </c>
      <c r="N3327" s="100">
        <v>0.93055555555555558</v>
      </c>
      <c r="O3327" s="66">
        <f t="shared" si="127"/>
        <v>3.472222222222221E-2</v>
      </c>
      <c r="P3327" s="67">
        <v>0.8</v>
      </c>
      <c r="Q3327" s="68">
        <v>9</v>
      </c>
      <c r="R3327" s="68"/>
      <c r="S3327" s="68">
        <f t="shared" si="128"/>
        <v>7.2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5913</v>
      </c>
      <c r="F3328" s="64" t="str">
        <f t="shared" si="126"/>
        <v>2</v>
      </c>
      <c r="G3328" s="72">
        <v>130868014</v>
      </c>
      <c r="H3328" s="63" t="s">
        <v>5959</v>
      </c>
      <c r="I3328" s="64" t="s">
        <v>487</v>
      </c>
      <c r="J3328" s="63" t="s">
        <v>7536</v>
      </c>
      <c r="K3328" s="64" t="s">
        <v>702</v>
      </c>
      <c r="L3328" s="64" t="s">
        <v>268</v>
      </c>
      <c r="M3328" s="100">
        <v>0.89583333333333337</v>
      </c>
      <c r="N3328" s="100">
        <v>0.95833333333333337</v>
      </c>
      <c r="O3328" s="66">
        <f t="shared" si="127"/>
        <v>6.25E-2</v>
      </c>
      <c r="P3328" s="67">
        <v>1.5</v>
      </c>
      <c r="Q3328" s="68">
        <v>7</v>
      </c>
      <c r="R3328" s="68"/>
      <c r="S3328" s="68">
        <f t="shared" si="128"/>
        <v>10.5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5914</v>
      </c>
      <c r="F3329" s="64" t="str">
        <f t="shared" si="126"/>
        <v>2</v>
      </c>
      <c r="G3329" s="72">
        <v>130597197</v>
      </c>
      <c r="H3329" s="63" t="s">
        <v>5960</v>
      </c>
      <c r="I3329" s="64" t="s">
        <v>487</v>
      </c>
      <c r="J3329" s="63" t="s">
        <v>7536</v>
      </c>
      <c r="K3329" s="64" t="s">
        <v>702</v>
      </c>
      <c r="L3329" s="64" t="s">
        <v>268</v>
      </c>
      <c r="M3329" s="100">
        <v>0.89583333333333337</v>
      </c>
      <c r="N3329" s="100">
        <v>0.9375</v>
      </c>
      <c r="O3329" s="66">
        <f t="shared" si="127"/>
        <v>4.166666666666663E-2</v>
      </c>
      <c r="P3329" s="67">
        <v>1</v>
      </c>
      <c r="Q3329" s="68">
        <v>8</v>
      </c>
      <c r="R3329" s="68"/>
      <c r="S3329" s="68">
        <f t="shared" si="128"/>
        <v>8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5915</v>
      </c>
      <c r="F3330" s="64" t="str">
        <f t="shared" si="126"/>
        <v>2</v>
      </c>
      <c r="G3330" s="72">
        <v>130597245</v>
      </c>
      <c r="H3330" s="63" t="s">
        <v>5961</v>
      </c>
      <c r="I3330" s="64" t="s">
        <v>487</v>
      </c>
      <c r="J3330" s="63" t="s">
        <v>7536</v>
      </c>
      <c r="K3330" s="64" t="s">
        <v>702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7"/>
        <v>3.125E-2</v>
      </c>
      <c r="P3330" s="67">
        <v>0.75</v>
      </c>
      <c r="Q3330" s="68">
        <v>7</v>
      </c>
      <c r="R3330" s="68"/>
      <c r="S3330" s="68">
        <f t="shared" si="128"/>
        <v>5.25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5827</v>
      </c>
      <c r="F3331" s="64" t="str">
        <f t="shared" si="126"/>
        <v>2</v>
      </c>
      <c r="G3331" s="72">
        <v>130597250</v>
      </c>
      <c r="H3331" s="63" t="s">
        <v>5962</v>
      </c>
      <c r="I3331" s="64" t="s">
        <v>487</v>
      </c>
      <c r="J3331" s="63" t="s">
        <v>7536</v>
      </c>
      <c r="K3331" s="64" t="s">
        <v>702</v>
      </c>
      <c r="L3331" s="64" t="s">
        <v>268</v>
      </c>
      <c r="M3331" s="100">
        <v>0.89583333333333337</v>
      </c>
      <c r="N3331" s="100">
        <v>0.95277777777777772</v>
      </c>
      <c r="O3331" s="66">
        <f t="shared" si="127"/>
        <v>5.6944444444444353E-2</v>
      </c>
      <c r="P3331" s="67">
        <v>1.25</v>
      </c>
      <c r="Q3331" s="68">
        <v>9</v>
      </c>
      <c r="R3331" s="68"/>
      <c r="S3331" s="68">
        <f t="shared" si="128"/>
        <v>11.25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5916</v>
      </c>
      <c r="F3332" s="64" t="str">
        <f t="shared" si="126"/>
        <v>2</v>
      </c>
      <c r="G3332" s="72">
        <v>130597401</v>
      </c>
      <c r="H3332" s="63" t="s">
        <v>5963</v>
      </c>
      <c r="I3332" s="64" t="s">
        <v>487</v>
      </c>
      <c r="J3332" s="63" t="s">
        <v>7536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7"/>
        <v>4.166666666666663E-2</v>
      </c>
      <c r="P3332" s="67">
        <v>1</v>
      </c>
      <c r="Q3332" s="68">
        <v>5</v>
      </c>
      <c r="R3332" s="68"/>
      <c r="S3332" s="68">
        <f t="shared" si="128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5917</v>
      </c>
      <c r="F3333" s="64" t="str">
        <f t="shared" si="126"/>
        <v>2</v>
      </c>
      <c r="G3333" s="72">
        <v>130597401</v>
      </c>
      <c r="H3333" s="63" t="s">
        <v>5963</v>
      </c>
      <c r="I3333" s="64" t="s">
        <v>487</v>
      </c>
      <c r="J3333" s="63" t="s">
        <v>7536</v>
      </c>
      <c r="K3333" s="64" t="s">
        <v>702</v>
      </c>
      <c r="L3333" s="64" t="s">
        <v>268</v>
      </c>
      <c r="M3333" s="100">
        <v>0.89583333333333337</v>
      </c>
      <c r="N3333" s="100">
        <v>0.9375</v>
      </c>
      <c r="O3333" s="66">
        <f t="shared" si="127"/>
        <v>4.166666666666663E-2</v>
      </c>
      <c r="P3333" s="67">
        <v>1</v>
      </c>
      <c r="Q3333" s="68">
        <v>5</v>
      </c>
      <c r="R3333" s="68"/>
      <c r="S3333" s="68">
        <f t="shared" si="128"/>
        <v>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5918</v>
      </c>
      <c r="F3334" s="64" t="str">
        <f t="shared" si="126"/>
        <v>2</v>
      </c>
      <c r="G3334" s="72">
        <v>130868002</v>
      </c>
      <c r="H3334" s="63" t="s">
        <v>5964</v>
      </c>
      <c r="I3334" s="64" t="s">
        <v>487</v>
      </c>
      <c r="J3334" s="63" t="s">
        <v>7536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7"/>
        <v>4.9999999999999933E-2</v>
      </c>
      <c r="P3334" s="67">
        <v>1.1499999999999999</v>
      </c>
      <c r="Q3334" s="68">
        <v>6</v>
      </c>
      <c r="R3334" s="68"/>
      <c r="S3334" s="68">
        <f t="shared" si="128"/>
        <v>6.8999999999999995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5919</v>
      </c>
      <c r="F3335" s="64" t="str">
        <f t="shared" si="126"/>
        <v>2</v>
      </c>
      <c r="G3335" s="72">
        <v>130868014</v>
      </c>
      <c r="H3335" s="63" t="s">
        <v>5965</v>
      </c>
      <c r="I3335" s="64" t="s">
        <v>487</v>
      </c>
      <c r="J3335" s="63" t="s">
        <v>7536</v>
      </c>
      <c r="K3335" s="64" t="s">
        <v>702</v>
      </c>
      <c r="L3335" s="64" t="s">
        <v>268</v>
      </c>
      <c r="M3335" s="100">
        <v>0.89583333333333337</v>
      </c>
      <c r="N3335" s="100">
        <v>0.9458333333333333</v>
      </c>
      <c r="O3335" s="66">
        <f t="shared" si="127"/>
        <v>4.9999999999999933E-2</v>
      </c>
      <c r="P3335" s="67">
        <v>1.1499999999999999</v>
      </c>
      <c r="Q3335" s="68">
        <v>7</v>
      </c>
      <c r="R3335" s="68"/>
      <c r="S3335" s="68">
        <f t="shared" si="128"/>
        <v>8.0499999999999989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2105</v>
      </c>
      <c r="F3336" s="64" t="str">
        <f t="shared" ref="F3336:F3441" si="129">IF(RIGHT(E3336,1)="D","1","2")</f>
        <v>2</v>
      </c>
      <c r="G3336" s="72">
        <v>130540052</v>
      </c>
      <c r="H3336" s="63" t="s">
        <v>5966</v>
      </c>
      <c r="I3336" s="64" t="s">
        <v>487</v>
      </c>
      <c r="J3336" s="63" t="s">
        <v>7536</v>
      </c>
      <c r="K3336" s="64" t="s">
        <v>702</v>
      </c>
      <c r="L3336" s="64" t="s">
        <v>268</v>
      </c>
      <c r="M3336" s="100">
        <v>0.89583333333333337</v>
      </c>
      <c r="N3336" s="100">
        <v>0.92708333333333337</v>
      </c>
      <c r="O3336" s="66">
        <f t="shared" si="127"/>
        <v>3.125E-2</v>
      </c>
      <c r="P3336" s="67">
        <v>0.75</v>
      </c>
      <c r="Q3336" s="68">
        <v>7</v>
      </c>
      <c r="R3336" s="68"/>
      <c r="S3336" s="68">
        <f t="shared" si="128"/>
        <v>5.25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1069</v>
      </c>
      <c r="F3337" s="64" t="str">
        <f t="shared" si="129"/>
        <v>1</v>
      </c>
      <c r="G3337" s="72">
        <v>130597197</v>
      </c>
      <c r="H3337" s="63" t="s">
        <v>5967</v>
      </c>
      <c r="I3337" s="64" t="s">
        <v>487</v>
      </c>
      <c r="J3337" s="63" t="s">
        <v>7536</v>
      </c>
      <c r="K3337" s="64" t="s">
        <v>702</v>
      </c>
      <c r="L3337" s="64" t="s">
        <v>268</v>
      </c>
      <c r="M3337" s="100">
        <v>0.89583333333333337</v>
      </c>
      <c r="N3337" s="100">
        <v>0.9375</v>
      </c>
      <c r="O3337" s="66">
        <f t="shared" si="127"/>
        <v>4.166666666666663E-2</v>
      </c>
      <c r="P3337" s="67">
        <v>1</v>
      </c>
      <c r="Q3337" s="68">
        <v>7</v>
      </c>
      <c r="R3337" s="68"/>
      <c r="S3337" s="68">
        <f t="shared" si="128"/>
        <v>7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5907</v>
      </c>
      <c r="F3338" s="64" t="str">
        <f t="shared" si="129"/>
        <v>2</v>
      </c>
      <c r="G3338" s="72">
        <v>130597371</v>
      </c>
      <c r="H3338" s="63" t="s">
        <v>5968</v>
      </c>
      <c r="I3338" s="64" t="s">
        <v>487</v>
      </c>
      <c r="J3338" s="63" t="s">
        <v>7536</v>
      </c>
      <c r="K3338" s="64" t="s">
        <v>702</v>
      </c>
      <c r="L3338" s="64" t="s">
        <v>268</v>
      </c>
      <c r="M3338" s="100">
        <v>0.89583333333333337</v>
      </c>
      <c r="N3338" s="100">
        <v>0.93055555555555558</v>
      </c>
      <c r="O3338" s="66">
        <f t="shared" si="127"/>
        <v>3.472222222222221E-2</v>
      </c>
      <c r="P3338" s="67">
        <v>0.85</v>
      </c>
      <c r="Q3338" s="68">
        <v>8</v>
      </c>
      <c r="R3338" s="68"/>
      <c r="S3338" s="68">
        <f t="shared" si="128"/>
        <v>6.8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5920</v>
      </c>
      <c r="F3339" s="64" t="str">
        <f t="shared" si="129"/>
        <v>2</v>
      </c>
      <c r="G3339" s="72">
        <v>130597371</v>
      </c>
      <c r="H3339" s="63" t="s">
        <v>5969</v>
      </c>
      <c r="I3339" s="64" t="s">
        <v>487</v>
      </c>
      <c r="J3339" s="63" t="s">
        <v>7536</v>
      </c>
      <c r="K3339" s="64" t="s">
        <v>702</v>
      </c>
      <c r="L3339" s="64" t="s">
        <v>268</v>
      </c>
      <c r="M3339" s="100">
        <v>0.89583333333333337</v>
      </c>
      <c r="N3339" s="100">
        <v>0.92013888888888884</v>
      </c>
      <c r="O3339" s="66">
        <f t="shared" si="127"/>
        <v>2.4305555555555469E-2</v>
      </c>
      <c r="P3339" s="67">
        <v>1.05</v>
      </c>
      <c r="Q3339" s="68">
        <v>9</v>
      </c>
      <c r="R3339" s="68"/>
      <c r="S3339" s="68">
        <f t="shared" si="128"/>
        <v>9.4500000000000011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1837</v>
      </c>
      <c r="F3340" s="64" t="str">
        <f t="shared" si="129"/>
        <v>2</v>
      </c>
      <c r="G3340" s="72" t="s">
        <v>1286</v>
      </c>
      <c r="H3340" s="63" t="s">
        <v>5970</v>
      </c>
      <c r="I3340" s="64" t="s">
        <v>487</v>
      </c>
      <c r="J3340" s="63" t="s">
        <v>7536</v>
      </c>
      <c r="K3340" s="64" t="s">
        <v>702</v>
      </c>
      <c r="L3340" s="64" t="s">
        <v>268</v>
      </c>
      <c r="M3340" s="100">
        <v>0.89583333333333337</v>
      </c>
      <c r="N3340" s="100">
        <v>0.91666666666666663</v>
      </c>
      <c r="O3340" s="66">
        <f t="shared" si="127"/>
        <v>2.0833333333333259E-2</v>
      </c>
      <c r="P3340" s="67">
        <v>0.5</v>
      </c>
      <c r="Q3340" s="68">
        <v>16</v>
      </c>
      <c r="R3340" s="68"/>
      <c r="S3340" s="68">
        <f t="shared" si="128"/>
        <v>8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46192</v>
      </c>
      <c r="B3341" s="63" t="s">
        <v>445</v>
      </c>
      <c r="C3341" s="64" t="s">
        <v>18</v>
      </c>
      <c r="D3341" s="64" t="s">
        <v>37</v>
      </c>
      <c r="E3341" s="64" t="s">
        <v>240</v>
      </c>
      <c r="F3341" s="64" t="str">
        <f t="shared" si="129"/>
        <v>2</v>
      </c>
      <c r="G3341" s="72">
        <v>315636001</v>
      </c>
      <c r="H3341" s="63" t="s">
        <v>5931</v>
      </c>
      <c r="I3341" s="64" t="s">
        <v>487</v>
      </c>
      <c r="J3341" s="63" t="s">
        <v>7536</v>
      </c>
      <c r="K3341" s="64" t="s">
        <v>702</v>
      </c>
      <c r="L3341" s="64" t="s">
        <v>268</v>
      </c>
      <c r="M3341" s="100">
        <v>0.89583333333333337</v>
      </c>
      <c r="N3341" s="100">
        <v>0.93055555555555558</v>
      </c>
      <c r="O3341" s="66">
        <f t="shared" si="127"/>
        <v>3.472222222222221E-2</v>
      </c>
      <c r="P3341" s="67">
        <v>0.8</v>
      </c>
      <c r="Q3341" s="68">
        <v>19</v>
      </c>
      <c r="R3341" s="68"/>
      <c r="S3341" s="68">
        <f t="shared" si="128"/>
        <v>15.200000000000001</v>
      </c>
      <c r="T3341" s="69" t="s">
        <v>488</v>
      </c>
      <c r="U3341" s="63" t="s">
        <v>488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554</v>
      </c>
      <c r="F3342" s="64">
        <v>1</v>
      </c>
      <c r="G3342" s="72" t="s">
        <v>6012</v>
      </c>
      <c r="H3342" s="63" t="s">
        <v>6013</v>
      </c>
      <c r="I3342" s="64" t="s">
        <v>700</v>
      </c>
      <c r="J3342" s="63" t="s">
        <v>6014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ref="O3342:O3347" si="130">IF(N3342-M3342&gt;0,N3342-M3342,N3342-M3342+24)</f>
        <v>0.10416666666666674</v>
      </c>
      <c r="P3342" s="67">
        <v>1.5</v>
      </c>
      <c r="Q3342" s="68">
        <v>8</v>
      </c>
      <c r="R3342" s="68"/>
      <c r="S3342" s="68">
        <f t="shared" ref="S3342:S3347" si="131">P3342*Q3342</f>
        <v>12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1341</v>
      </c>
      <c r="F3343" s="64">
        <v>1</v>
      </c>
      <c r="G3343" s="72" t="s">
        <v>6015</v>
      </c>
      <c r="H3343" s="63" t="s">
        <v>6016</v>
      </c>
      <c r="I3343" s="64" t="s">
        <v>700</v>
      </c>
      <c r="J3343" s="63" t="s">
        <v>6014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30"/>
        <v>0.10416666666666674</v>
      </c>
      <c r="P3343" s="67">
        <v>1.5</v>
      </c>
      <c r="Q3343" s="68">
        <v>9</v>
      </c>
      <c r="R3343" s="68"/>
      <c r="S3343" s="68">
        <f t="shared" si="131"/>
        <v>13.5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1532</v>
      </c>
      <c r="F3344" s="64">
        <v>1</v>
      </c>
      <c r="G3344" s="72" t="s">
        <v>6017</v>
      </c>
      <c r="H3344" s="63" t="s">
        <v>6018</v>
      </c>
      <c r="I3344" s="64" t="s">
        <v>700</v>
      </c>
      <c r="J3344" s="63" t="s">
        <v>6014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30"/>
        <v>0.10416666666666674</v>
      </c>
      <c r="P3344" s="67">
        <v>1.5</v>
      </c>
      <c r="Q3344" s="68">
        <v>10</v>
      </c>
      <c r="R3344" s="68"/>
      <c r="S3344" s="68">
        <f t="shared" si="131"/>
        <v>15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377</v>
      </c>
      <c r="F3345" s="64">
        <v>1</v>
      </c>
      <c r="G3345" s="72" t="s">
        <v>3847</v>
      </c>
      <c r="H3345" s="63" t="s">
        <v>6019</v>
      </c>
      <c r="I3345" s="64" t="s">
        <v>700</v>
      </c>
      <c r="J3345" s="63" t="s">
        <v>6014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30"/>
        <v>0.10416666666666674</v>
      </c>
      <c r="P3345" s="67">
        <v>1.5</v>
      </c>
      <c r="Q3345" s="68">
        <v>12</v>
      </c>
      <c r="R3345" s="68"/>
      <c r="S3345" s="68">
        <f t="shared" si="131"/>
        <v>18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751</v>
      </c>
      <c r="F3346" s="64">
        <v>1</v>
      </c>
      <c r="G3346" s="72" t="s">
        <v>5584</v>
      </c>
      <c r="H3346" s="63" t="s">
        <v>5585</v>
      </c>
      <c r="I3346" s="64" t="s">
        <v>700</v>
      </c>
      <c r="J3346" s="63" t="s">
        <v>6014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30"/>
        <v>0.10416666666666674</v>
      </c>
      <c r="P3346" s="67">
        <v>1.5</v>
      </c>
      <c r="Q3346" s="68">
        <v>21</v>
      </c>
      <c r="R3346" s="68"/>
      <c r="S3346" s="68">
        <f t="shared" si="131"/>
        <v>31.5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1536</v>
      </c>
      <c r="F3347" s="64">
        <v>1</v>
      </c>
      <c r="G3347" s="72" t="s">
        <v>5615</v>
      </c>
      <c r="H3347" s="63" t="s">
        <v>5616</v>
      </c>
      <c r="I3347" s="64" t="s">
        <v>700</v>
      </c>
      <c r="J3347" s="63" t="s">
        <v>6014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si="130"/>
        <v>0.10416666666666674</v>
      </c>
      <c r="P3347" s="67">
        <v>1.5</v>
      </c>
      <c r="Q3347" s="68">
        <v>29</v>
      </c>
      <c r="R3347" s="68"/>
      <c r="S3347" s="68">
        <f t="shared" si="131"/>
        <v>43.5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1541</v>
      </c>
      <c r="F3348" s="64">
        <v>1</v>
      </c>
      <c r="G3348" s="72" t="s">
        <v>2682</v>
      </c>
      <c r="H3348" s="63" t="s">
        <v>5586</v>
      </c>
      <c r="I3348" s="64" t="s">
        <v>700</v>
      </c>
      <c r="J3348" s="63" t="s">
        <v>6014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ref="O3348:O3411" si="132">IF(N3348-M3348&gt;0,N3348-M3348,N3348-M3348+24)</f>
        <v>0.10416666666666674</v>
      </c>
      <c r="P3348" s="67">
        <v>1.5</v>
      </c>
      <c r="Q3348" s="68">
        <v>26</v>
      </c>
      <c r="R3348" s="68"/>
      <c r="S3348" s="68">
        <f t="shared" ref="S3348:S3411" si="133">P3348*Q3348</f>
        <v>39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6010</v>
      </c>
      <c r="F3349" s="64">
        <v>1</v>
      </c>
      <c r="G3349" s="72" t="s">
        <v>241</v>
      </c>
      <c r="H3349" s="63" t="s">
        <v>6020</v>
      </c>
      <c r="I3349" s="64" t="s">
        <v>700</v>
      </c>
      <c r="J3349" s="63" t="s">
        <v>6014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2"/>
        <v>0.10416666666666674</v>
      </c>
      <c r="P3349" s="67">
        <v>1.5</v>
      </c>
      <c r="Q3349" s="68">
        <v>28</v>
      </c>
      <c r="R3349" s="68"/>
      <c r="S3349" s="68">
        <f t="shared" si="133"/>
        <v>42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2671</v>
      </c>
      <c r="F3350" s="64">
        <v>1</v>
      </c>
      <c r="G3350" s="72" t="s">
        <v>4581</v>
      </c>
      <c r="H3350" s="63" t="s">
        <v>6021</v>
      </c>
      <c r="I3350" s="64" t="s">
        <v>700</v>
      </c>
      <c r="J3350" s="63" t="s">
        <v>6014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2"/>
        <v>0.10416666666666674</v>
      </c>
      <c r="P3350" s="67">
        <v>1.5</v>
      </c>
      <c r="Q3350" s="68">
        <v>22</v>
      </c>
      <c r="R3350" s="68"/>
      <c r="S3350" s="68">
        <f t="shared" si="133"/>
        <v>33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258</v>
      </c>
      <c r="F3351" s="64">
        <v>1</v>
      </c>
      <c r="G3351" s="72" t="s">
        <v>5640</v>
      </c>
      <c r="H3351" s="63" t="s">
        <v>5645</v>
      </c>
      <c r="I3351" s="64" t="s">
        <v>700</v>
      </c>
      <c r="J3351" s="63" t="s">
        <v>6014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2"/>
        <v>0.10416666666666674</v>
      </c>
      <c r="P3351" s="67">
        <v>1.5</v>
      </c>
      <c r="Q3351" s="68">
        <v>20</v>
      </c>
      <c r="R3351" s="68"/>
      <c r="S3351" s="68">
        <f t="shared" si="133"/>
        <v>30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3783</v>
      </c>
      <c r="F3352" s="64">
        <v>1</v>
      </c>
      <c r="G3352" s="72" t="s">
        <v>3963</v>
      </c>
      <c r="H3352" s="63" t="s">
        <v>6022</v>
      </c>
      <c r="I3352" s="64" t="s">
        <v>700</v>
      </c>
      <c r="J3352" s="63" t="s">
        <v>6014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2"/>
        <v>0.10416666666666674</v>
      </c>
      <c r="P3352" s="67">
        <v>1.5</v>
      </c>
      <c r="Q3352" s="68">
        <v>21</v>
      </c>
      <c r="R3352" s="68"/>
      <c r="S3352" s="68">
        <f t="shared" si="133"/>
        <v>31.5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386</v>
      </c>
      <c r="F3353" s="64">
        <v>1</v>
      </c>
      <c r="G3353" s="72" t="s">
        <v>2203</v>
      </c>
      <c r="H3353" s="63" t="s">
        <v>5532</v>
      </c>
      <c r="I3353" s="64" t="s">
        <v>700</v>
      </c>
      <c r="J3353" s="63" t="s">
        <v>6014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2"/>
        <v>0.10416666666666674</v>
      </c>
      <c r="P3353" s="67">
        <v>1.5</v>
      </c>
      <c r="Q3353" s="68">
        <v>18</v>
      </c>
      <c r="R3353" s="68"/>
      <c r="S3353" s="68">
        <f t="shared" si="133"/>
        <v>27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867</v>
      </c>
      <c r="F3354" s="64">
        <v>1</v>
      </c>
      <c r="G3354" s="72" t="s">
        <v>1310</v>
      </c>
      <c r="H3354" s="63" t="s">
        <v>6023</v>
      </c>
      <c r="I3354" s="64" t="s">
        <v>700</v>
      </c>
      <c r="J3354" s="63" t="s">
        <v>6014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2"/>
        <v>0.10416666666666674</v>
      </c>
      <c r="P3354" s="67">
        <v>1.5</v>
      </c>
      <c r="Q3354" s="68">
        <v>24</v>
      </c>
      <c r="R3354" s="68"/>
      <c r="S3354" s="68">
        <f t="shared" si="133"/>
        <v>36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382</v>
      </c>
      <c r="F3355" s="64">
        <v>1</v>
      </c>
      <c r="G3355" s="72" t="s">
        <v>6024</v>
      </c>
      <c r="H3355" s="63" t="s">
        <v>6025</v>
      </c>
      <c r="I3355" s="64" t="s">
        <v>700</v>
      </c>
      <c r="J3355" s="63" t="s">
        <v>6014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2"/>
        <v>0.10416666666666674</v>
      </c>
      <c r="P3355" s="67">
        <v>1.5</v>
      </c>
      <c r="Q3355" s="68">
        <v>34</v>
      </c>
      <c r="R3355" s="68"/>
      <c r="S3355" s="68">
        <f t="shared" si="133"/>
        <v>51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840</v>
      </c>
      <c r="F3356" s="64">
        <v>1</v>
      </c>
      <c r="G3356" s="72" t="s">
        <v>4986</v>
      </c>
      <c r="H3356" s="63" t="s">
        <v>6026</v>
      </c>
      <c r="I3356" s="64" t="s">
        <v>700</v>
      </c>
      <c r="J3356" s="63" t="s">
        <v>6014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2"/>
        <v>0.10416666666666674</v>
      </c>
      <c r="P3356" s="67">
        <v>1.5</v>
      </c>
      <c r="Q3356" s="68">
        <v>16</v>
      </c>
      <c r="R3356" s="68"/>
      <c r="S3356" s="68">
        <f t="shared" si="133"/>
        <v>24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599</v>
      </c>
      <c r="F3357" s="64">
        <v>1</v>
      </c>
      <c r="G3357" s="72" t="s">
        <v>738</v>
      </c>
      <c r="H3357" s="63" t="s">
        <v>6027</v>
      </c>
      <c r="I3357" s="64" t="s">
        <v>700</v>
      </c>
      <c r="J3357" s="63" t="s">
        <v>6014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2"/>
        <v>0.10416666666666674</v>
      </c>
      <c r="P3357" s="67">
        <v>1.5</v>
      </c>
      <c r="Q3357" s="68">
        <v>23</v>
      </c>
      <c r="R3357" s="68"/>
      <c r="S3357" s="68">
        <f t="shared" si="133"/>
        <v>34.5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320</v>
      </c>
      <c r="F3358" s="64">
        <v>1</v>
      </c>
      <c r="G3358" s="72" t="s">
        <v>471</v>
      </c>
      <c r="H3358" s="63" t="s">
        <v>5619</v>
      </c>
      <c r="I3358" s="64" t="s">
        <v>700</v>
      </c>
      <c r="J3358" s="63" t="s">
        <v>6014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2"/>
        <v>0.10416666666666674</v>
      </c>
      <c r="P3358" s="67">
        <v>1.5</v>
      </c>
      <c r="Q3358" s="68">
        <v>21</v>
      </c>
      <c r="R3358" s="68"/>
      <c r="S3358" s="68">
        <f t="shared" si="133"/>
        <v>31.5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2563</v>
      </c>
      <c r="F3359" s="64">
        <v>1</v>
      </c>
      <c r="G3359" s="72" t="s">
        <v>1465</v>
      </c>
      <c r="H3359" s="63" t="s">
        <v>6028</v>
      </c>
      <c r="I3359" s="64" t="s">
        <v>700</v>
      </c>
      <c r="J3359" s="63" t="s">
        <v>6014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2"/>
        <v>0.10416666666666674</v>
      </c>
      <c r="P3359" s="67">
        <v>1.5</v>
      </c>
      <c r="Q3359" s="68">
        <v>20</v>
      </c>
      <c r="R3359" s="68"/>
      <c r="S3359" s="68">
        <f t="shared" si="133"/>
        <v>30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2103</v>
      </c>
      <c r="F3360" s="64">
        <v>1</v>
      </c>
      <c r="G3360" s="72" t="s">
        <v>5590</v>
      </c>
      <c r="H3360" s="63" t="s">
        <v>5591</v>
      </c>
      <c r="I3360" s="64" t="s">
        <v>700</v>
      </c>
      <c r="J3360" s="63" t="s">
        <v>6014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2"/>
        <v>0.10416666666666674</v>
      </c>
      <c r="P3360" s="67">
        <v>1.5</v>
      </c>
      <c r="Q3360" s="68">
        <v>19</v>
      </c>
      <c r="R3360" s="68"/>
      <c r="S3360" s="68">
        <f t="shared" si="133"/>
        <v>28.5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1534</v>
      </c>
      <c r="F3361" s="64">
        <v>1</v>
      </c>
      <c r="G3361" s="72" t="s">
        <v>6029</v>
      </c>
      <c r="H3361" s="63" t="s">
        <v>6030</v>
      </c>
      <c r="I3361" s="64" t="s">
        <v>700</v>
      </c>
      <c r="J3361" s="63" t="s">
        <v>6014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2"/>
        <v>0.10416666666666674</v>
      </c>
      <c r="P3361" s="67">
        <v>1.5</v>
      </c>
      <c r="Q3361" s="68">
        <v>13</v>
      </c>
      <c r="R3361" s="68"/>
      <c r="S3361" s="68">
        <f t="shared" si="133"/>
        <v>19.5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5898</v>
      </c>
      <c r="F3362" s="64">
        <v>1</v>
      </c>
      <c r="G3362" s="72">
        <v>159356005</v>
      </c>
      <c r="H3362" s="63" t="s">
        <v>6031</v>
      </c>
      <c r="I3362" s="64" t="s">
        <v>700</v>
      </c>
      <c r="J3362" s="63" t="s">
        <v>6014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2"/>
        <v>0.10416666666666674</v>
      </c>
      <c r="P3362" s="67">
        <v>1.5</v>
      </c>
      <c r="Q3362" s="68">
        <v>22</v>
      </c>
      <c r="R3362" s="68"/>
      <c r="S3362" s="68">
        <f t="shared" si="133"/>
        <v>33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1283</v>
      </c>
      <c r="F3363" s="64">
        <v>1</v>
      </c>
      <c r="G3363" s="72">
        <v>161032004</v>
      </c>
      <c r="H3363" s="63" t="s">
        <v>6032</v>
      </c>
      <c r="I3363" s="64" t="s">
        <v>700</v>
      </c>
      <c r="J3363" s="63" t="s">
        <v>6014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2"/>
        <v>0.10416666666666674</v>
      </c>
      <c r="P3363" s="67">
        <v>1.5</v>
      </c>
      <c r="Q3363" s="68">
        <v>10</v>
      </c>
      <c r="R3363" s="68"/>
      <c r="S3363" s="68">
        <f t="shared" si="133"/>
        <v>15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899</v>
      </c>
      <c r="F3364" s="64">
        <v>1</v>
      </c>
      <c r="G3364" s="72">
        <v>290102013</v>
      </c>
      <c r="H3364" s="63" t="s">
        <v>6033</v>
      </c>
      <c r="I3364" s="64" t="s">
        <v>700</v>
      </c>
      <c r="J3364" s="63" t="s">
        <v>6014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2"/>
        <v>0.10416666666666674</v>
      </c>
      <c r="P3364" s="67">
        <v>1.5</v>
      </c>
      <c r="Q3364" s="68">
        <v>1</v>
      </c>
      <c r="R3364" s="68"/>
      <c r="S3364" s="68">
        <f t="shared" si="133"/>
        <v>1.5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1111</v>
      </c>
      <c r="F3365" s="64">
        <v>1</v>
      </c>
      <c r="G3365" s="72">
        <v>313113022</v>
      </c>
      <c r="H3365" s="63" t="s">
        <v>6034</v>
      </c>
      <c r="I3365" s="64" t="s">
        <v>700</v>
      </c>
      <c r="J3365" s="63" t="s">
        <v>6014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2"/>
        <v>0.10416666666666674</v>
      </c>
      <c r="P3365" s="67">
        <v>1.5</v>
      </c>
      <c r="Q3365" s="68">
        <v>2</v>
      </c>
      <c r="R3365" s="68"/>
      <c r="S3365" s="68">
        <f t="shared" si="133"/>
        <v>3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615</v>
      </c>
      <c r="F3366" s="64">
        <v>1</v>
      </c>
      <c r="G3366" s="72">
        <v>313157004</v>
      </c>
      <c r="H3366" s="63" t="s">
        <v>5592</v>
      </c>
      <c r="I3366" s="64" t="s">
        <v>700</v>
      </c>
      <c r="J3366" s="63" t="s">
        <v>6014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2"/>
        <v>0.10416666666666674</v>
      </c>
      <c r="P3366" s="67">
        <v>1.5</v>
      </c>
      <c r="Q3366" s="68">
        <v>8</v>
      </c>
      <c r="R3366" s="68"/>
      <c r="S3366" s="68">
        <f t="shared" si="133"/>
        <v>12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639</v>
      </c>
      <c r="F3367" s="64">
        <v>1</v>
      </c>
      <c r="G3367" s="72">
        <v>315630004</v>
      </c>
      <c r="H3367" s="63" t="s">
        <v>6035</v>
      </c>
      <c r="I3367" s="64" t="s">
        <v>700</v>
      </c>
      <c r="J3367" s="63" t="s">
        <v>6014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2"/>
        <v>0.10416666666666674</v>
      </c>
      <c r="P3367" s="67">
        <v>1.5</v>
      </c>
      <c r="Q3367" s="68">
        <v>5</v>
      </c>
      <c r="R3367" s="68"/>
      <c r="S3367" s="68">
        <f t="shared" si="133"/>
        <v>7.5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339</v>
      </c>
      <c r="F3368" s="64">
        <v>1</v>
      </c>
      <c r="G3368" s="72">
        <v>316292012</v>
      </c>
      <c r="H3368" s="63" t="s">
        <v>6036</v>
      </c>
      <c r="I3368" s="64" t="s">
        <v>700</v>
      </c>
      <c r="J3368" s="63" t="s">
        <v>6014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2"/>
        <v>0.10416666666666674</v>
      </c>
      <c r="P3368" s="67">
        <v>1.5</v>
      </c>
      <c r="Q3368" s="68">
        <v>10</v>
      </c>
      <c r="R3368" s="68"/>
      <c r="S3368" s="68">
        <f t="shared" si="133"/>
        <v>15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335</v>
      </c>
      <c r="F3369" s="64">
        <v>1</v>
      </c>
      <c r="G3369" s="72">
        <v>317339001</v>
      </c>
      <c r="H3369" s="63" t="s">
        <v>5539</v>
      </c>
      <c r="I3369" s="64" t="s">
        <v>700</v>
      </c>
      <c r="J3369" s="63" t="s">
        <v>6014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2"/>
        <v>0.10416666666666674</v>
      </c>
      <c r="P3369" s="67">
        <v>1.5</v>
      </c>
      <c r="Q3369" s="68">
        <v>5</v>
      </c>
      <c r="R3369" s="68"/>
      <c r="S3369" s="68">
        <f t="shared" si="133"/>
        <v>7.5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815</v>
      </c>
      <c r="F3370" s="64">
        <v>1</v>
      </c>
      <c r="G3370" s="72">
        <v>319123015</v>
      </c>
      <c r="H3370" s="63" t="s">
        <v>5623</v>
      </c>
      <c r="I3370" s="64" t="s">
        <v>700</v>
      </c>
      <c r="J3370" s="63" t="s">
        <v>6014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2"/>
        <v>0.10416666666666674</v>
      </c>
      <c r="P3370" s="67">
        <v>1.5</v>
      </c>
      <c r="Q3370" s="68">
        <v>8</v>
      </c>
      <c r="R3370" s="68"/>
      <c r="S3370" s="68">
        <f t="shared" si="133"/>
        <v>12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323</v>
      </c>
      <c r="F3371" s="64">
        <v>1</v>
      </c>
      <c r="G3371" s="72" t="s">
        <v>6037</v>
      </c>
      <c r="H3371" s="63" t="s">
        <v>6038</v>
      </c>
      <c r="I3371" s="64" t="s">
        <v>700</v>
      </c>
      <c r="J3371" s="63" t="s">
        <v>6014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2"/>
        <v>0.10416666666666674</v>
      </c>
      <c r="P3371" s="67">
        <v>1.5</v>
      </c>
      <c r="Q3371" s="68">
        <v>18</v>
      </c>
      <c r="R3371" s="68"/>
      <c r="S3371" s="68">
        <f t="shared" si="133"/>
        <v>27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545</v>
      </c>
      <c r="F3372" s="64">
        <v>1</v>
      </c>
      <c r="G3372" s="72" t="s">
        <v>6039</v>
      </c>
      <c r="H3372" s="63" t="s">
        <v>6040</v>
      </c>
      <c r="I3372" s="64" t="s">
        <v>700</v>
      </c>
      <c r="J3372" s="63" t="s">
        <v>6014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2"/>
        <v>0.10416666666666674</v>
      </c>
      <c r="P3372" s="67">
        <v>1.5</v>
      </c>
      <c r="Q3372" s="68">
        <v>11</v>
      </c>
      <c r="R3372" s="68"/>
      <c r="S3372" s="68">
        <f t="shared" si="133"/>
        <v>16.5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494</v>
      </c>
      <c r="F3373" s="64">
        <v>1</v>
      </c>
      <c r="G3373" s="72" t="s">
        <v>2163</v>
      </c>
      <c r="H3373" s="63" t="s">
        <v>5573</v>
      </c>
      <c r="I3373" s="64" t="s">
        <v>700</v>
      </c>
      <c r="J3373" s="63" t="s">
        <v>6014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2"/>
        <v>0.10416666666666674</v>
      </c>
      <c r="P3373" s="67">
        <v>1.5</v>
      </c>
      <c r="Q3373" s="68">
        <v>7</v>
      </c>
      <c r="R3373" s="68"/>
      <c r="S3373" s="68">
        <f t="shared" si="133"/>
        <v>10.5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445</v>
      </c>
      <c r="C3374" s="64" t="s">
        <v>18</v>
      </c>
      <c r="D3374" s="64" t="s">
        <v>37</v>
      </c>
      <c r="E3374" s="64" t="s">
        <v>1053</v>
      </c>
      <c r="F3374" s="64">
        <v>1</v>
      </c>
      <c r="G3374" s="72">
        <v>106369005</v>
      </c>
      <c r="H3374" s="63" t="s">
        <v>6041</v>
      </c>
      <c r="I3374" s="64" t="s">
        <v>700</v>
      </c>
      <c r="J3374" s="63" t="s">
        <v>6014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2"/>
        <v>0.10416666666666674</v>
      </c>
      <c r="P3374" s="67">
        <v>1.5</v>
      </c>
      <c r="Q3374" s="68">
        <v>3</v>
      </c>
      <c r="R3374" s="68"/>
      <c r="S3374" s="68">
        <f t="shared" si="133"/>
        <v>4.5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1303</v>
      </c>
      <c r="F3375" s="64">
        <v>1</v>
      </c>
      <c r="G3375" s="72">
        <v>130540070</v>
      </c>
      <c r="H3375" s="63" t="s">
        <v>6042</v>
      </c>
      <c r="I3375" s="64" t="s">
        <v>700</v>
      </c>
      <c r="J3375" s="63" t="s">
        <v>6014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2"/>
        <v>0.10416666666666674</v>
      </c>
      <c r="P3375" s="67">
        <v>1.5</v>
      </c>
      <c r="Q3375" s="68">
        <v>8</v>
      </c>
      <c r="R3375" s="68"/>
      <c r="S3375" s="68">
        <f t="shared" si="133"/>
        <v>12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1304</v>
      </c>
      <c r="F3376" s="64">
        <v>1</v>
      </c>
      <c r="G3376" s="72">
        <v>130540070</v>
      </c>
      <c r="H3376" s="63" t="s">
        <v>6043</v>
      </c>
      <c r="I3376" s="64" t="s">
        <v>700</v>
      </c>
      <c r="J3376" s="63" t="s">
        <v>6014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2"/>
        <v>0.10416666666666674</v>
      </c>
      <c r="P3376" s="67">
        <v>1.5</v>
      </c>
      <c r="Q3376" s="68">
        <v>10</v>
      </c>
      <c r="R3376" s="68"/>
      <c r="S3376" s="68">
        <f t="shared" si="133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789</v>
      </c>
      <c r="F3377" s="64">
        <v>1</v>
      </c>
      <c r="G3377" s="72">
        <v>130597197</v>
      </c>
      <c r="H3377" s="63" t="s">
        <v>6044</v>
      </c>
      <c r="I3377" s="64" t="s">
        <v>700</v>
      </c>
      <c r="J3377" s="63" t="s">
        <v>6014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2"/>
        <v>0.10416666666666674</v>
      </c>
      <c r="P3377" s="67">
        <v>1.5</v>
      </c>
      <c r="Q3377" s="68">
        <v>10</v>
      </c>
      <c r="R3377" s="68"/>
      <c r="S3377" s="68">
        <f t="shared" si="133"/>
        <v>15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1068</v>
      </c>
      <c r="F3378" s="64">
        <v>1</v>
      </c>
      <c r="G3378" s="72">
        <v>130597283</v>
      </c>
      <c r="H3378" s="63" t="s">
        <v>6045</v>
      </c>
      <c r="I3378" s="64" t="s">
        <v>700</v>
      </c>
      <c r="J3378" s="63" t="s">
        <v>6014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2"/>
        <v>0.10416666666666674</v>
      </c>
      <c r="P3378" s="67">
        <v>1.5</v>
      </c>
      <c r="Q3378" s="68">
        <v>9</v>
      </c>
      <c r="R3378" s="68"/>
      <c r="S3378" s="68">
        <f t="shared" si="133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841</v>
      </c>
      <c r="F3379" s="64">
        <v>1</v>
      </c>
      <c r="G3379" s="72">
        <v>130597368</v>
      </c>
      <c r="H3379" s="63" t="s">
        <v>6046</v>
      </c>
      <c r="I3379" s="64" t="s">
        <v>700</v>
      </c>
      <c r="J3379" s="63" t="s">
        <v>6014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2"/>
        <v>0.10416666666666674</v>
      </c>
      <c r="P3379" s="67">
        <v>1.5</v>
      </c>
      <c r="Q3379" s="68">
        <v>9</v>
      </c>
      <c r="R3379" s="68"/>
      <c r="S3379" s="68">
        <f t="shared" si="133"/>
        <v>13.5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356</v>
      </c>
      <c r="F3380" s="64">
        <v>1</v>
      </c>
      <c r="G3380" s="72">
        <v>130597380</v>
      </c>
      <c r="H3380" s="63" t="s">
        <v>6047</v>
      </c>
      <c r="I3380" s="64" t="s">
        <v>700</v>
      </c>
      <c r="J3380" s="63" t="s">
        <v>6014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2"/>
        <v>0.10416666666666674</v>
      </c>
      <c r="P3380" s="67">
        <v>1.5</v>
      </c>
      <c r="Q3380" s="68">
        <v>8</v>
      </c>
      <c r="R3380" s="68"/>
      <c r="S3380" s="68">
        <f t="shared" si="133"/>
        <v>12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436</v>
      </c>
      <c r="F3381" s="64">
        <v>1</v>
      </c>
      <c r="G3381" s="72">
        <v>130597380</v>
      </c>
      <c r="H3381" s="63" t="s">
        <v>6048</v>
      </c>
      <c r="I3381" s="64" t="s">
        <v>700</v>
      </c>
      <c r="J3381" s="63" t="s">
        <v>6014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2"/>
        <v>0.10416666666666674</v>
      </c>
      <c r="P3381" s="67">
        <v>1.5</v>
      </c>
      <c r="Q3381" s="68">
        <v>11</v>
      </c>
      <c r="R3381" s="68"/>
      <c r="S3381" s="68">
        <f t="shared" si="133"/>
        <v>16.5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1547</v>
      </c>
      <c r="F3382" s="64">
        <v>1</v>
      </c>
      <c r="G3382" s="72">
        <v>130597390</v>
      </c>
      <c r="H3382" s="63" t="s">
        <v>6049</v>
      </c>
      <c r="I3382" s="64" t="s">
        <v>700</v>
      </c>
      <c r="J3382" s="63" t="s">
        <v>6014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2"/>
        <v>0.10416666666666674</v>
      </c>
      <c r="P3382" s="67">
        <v>1.5</v>
      </c>
      <c r="Q3382" s="68">
        <v>8</v>
      </c>
      <c r="R3382" s="68"/>
      <c r="S3382" s="68">
        <f t="shared" si="133"/>
        <v>12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1540</v>
      </c>
      <c r="F3383" s="64">
        <v>1</v>
      </c>
      <c r="G3383" s="72" t="s">
        <v>6050</v>
      </c>
      <c r="H3383" s="63" t="s">
        <v>6051</v>
      </c>
      <c r="I3383" s="64" t="s">
        <v>700</v>
      </c>
      <c r="J3383" s="63" t="s">
        <v>6014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2"/>
        <v>0.10416666666666674</v>
      </c>
      <c r="P3383" s="67">
        <v>1.5</v>
      </c>
      <c r="Q3383" s="68">
        <v>9</v>
      </c>
      <c r="R3383" s="68"/>
      <c r="S3383" s="68">
        <f t="shared" si="133"/>
        <v>13.5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677</v>
      </c>
      <c r="F3384" s="64">
        <v>1</v>
      </c>
      <c r="G3384" s="72">
        <v>130690055</v>
      </c>
      <c r="H3384" s="63" t="s">
        <v>6052</v>
      </c>
      <c r="I3384" s="64" t="s">
        <v>700</v>
      </c>
      <c r="J3384" s="63" t="s">
        <v>6014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2"/>
        <v>0.10416666666666674</v>
      </c>
      <c r="P3384" s="67">
        <v>1.5</v>
      </c>
      <c r="Q3384" s="68">
        <v>15</v>
      </c>
      <c r="R3384" s="68"/>
      <c r="S3384" s="68">
        <f t="shared" si="133"/>
        <v>22.5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1544</v>
      </c>
      <c r="F3385" s="64">
        <v>1</v>
      </c>
      <c r="G3385" s="72">
        <v>130690056</v>
      </c>
      <c r="H3385" s="63" t="s">
        <v>6053</v>
      </c>
      <c r="I3385" s="64" t="s">
        <v>700</v>
      </c>
      <c r="J3385" s="63" t="s">
        <v>6014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2"/>
        <v>0.10416666666666674</v>
      </c>
      <c r="P3385" s="67">
        <v>1.5</v>
      </c>
      <c r="Q3385" s="68">
        <v>8</v>
      </c>
      <c r="R3385" s="68"/>
      <c r="S3385" s="68">
        <f t="shared" si="133"/>
        <v>12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351</v>
      </c>
      <c r="F3386" s="64">
        <v>1</v>
      </c>
      <c r="G3386" s="72">
        <v>130868014</v>
      </c>
      <c r="H3386" s="63" t="s">
        <v>6054</v>
      </c>
      <c r="I3386" s="64" t="s">
        <v>700</v>
      </c>
      <c r="J3386" s="63" t="s">
        <v>6014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2"/>
        <v>0.10416666666666674</v>
      </c>
      <c r="P3386" s="67">
        <v>1.5</v>
      </c>
      <c r="Q3386" s="68">
        <v>6</v>
      </c>
      <c r="R3386" s="68"/>
      <c r="S3386" s="68">
        <f t="shared" si="133"/>
        <v>9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1542</v>
      </c>
      <c r="F3387" s="64">
        <v>1</v>
      </c>
      <c r="G3387" s="72">
        <v>130597401</v>
      </c>
      <c r="H3387" s="63" t="s">
        <v>6055</v>
      </c>
      <c r="I3387" s="64" t="s">
        <v>700</v>
      </c>
      <c r="J3387" s="63" t="s">
        <v>6014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2"/>
        <v>0.10416666666666674</v>
      </c>
      <c r="P3387" s="67">
        <v>1.5</v>
      </c>
      <c r="Q3387" s="68">
        <v>10</v>
      </c>
      <c r="R3387" s="68"/>
      <c r="S3387" s="68">
        <f t="shared" si="133"/>
        <v>15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354</v>
      </c>
      <c r="F3388" s="64">
        <v>1</v>
      </c>
      <c r="G3388" s="72">
        <v>130597412</v>
      </c>
      <c r="H3388" s="63" t="s">
        <v>6056</v>
      </c>
      <c r="I3388" s="64" t="s">
        <v>700</v>
      </c>
      <c r="J3388" s="63" t="s">
        <v>6014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2"/>
        <v>0.10416666666666674</v>
      </c>
      <c r="P3388" s="67">
        <v>1.5</v>
      </c>
      <c r="Q3388" s="68">
        <v>9</v>
      </c>
      <c r="R3388" s="68"/>
      <c r="S3388" s="68">
        <f t="shared" si="133"/>
        <v>13.5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3298</v>
      </c>
      <c r="F3389" s="64">
        <v>1</v>
      </c>
      <c r="G3389" s="72">
        <v>240260003</v>
      </c>
      <c r="H3389" s="63" t="s">
        <v>6057</v>
      </c>
      <c r="I3389" s="64" t="s">
        <v>700</v>
      </c>
      <c r="J3389" s="63" t="s">
        <v>6014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2"/>
        <v>0.10416666666666674</v>
      </c>
      <c r="P3389" s="67">
        <v>1.5</v>
      </c>
      <c r="Q3389" s="68">
        <v>8</v>
      </c>
      <c r="R3389" s="68"/>
      <c r="S3389" s="68">
        <f t="shared" si="133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1539</v>
      </c>
      <c r="F3390" s="64">
        <v>1</v>
      </c>
      <c r="G3390" s="72">
        <v>130597197</v>
      </c>
      <c r="H3390" s="63" t="s">
        <v>6058</v>
      </c>
      <c r="I3390" s="64" t="s">
        <v>700</v>
      </c>
      <c r="J3390" s="63" t="s">
        <v>6014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2"/>
        <v>0.10416666666666674</v>
      </c>
      <c r="P3390" s="67">
        <v>1.5</v>
      </c>
      <c r="Q3390" s="68">
        <v>8</v>
      </c>
      <c r="R3390" s="68"/>
      <c r="S3390" s="68">
        <f t="shared" si="133"/>
        <v>12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4362</v>
      </c>
      <c r="F3391" s="64">
        <v>1</v>
      </c>
      <c r="G3391" s="72">
        <v>130597245</v>
      </c>
      <c r="H3391" s="63" t="s">
        <v>6059</v>
      </c>
      <c r="I3391" s="64" t="s">
        <v>700</v>
      </c>
      <c r="J3391" s="63" t="s">
        <v>6014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2"/>
        <v>0.10416666666666674</v>
      </c>
      <c r="P3391" s="67">
        <v>1.5</v>
      </c>
      <c r="Q3391" s="68">
        <v>10</v>
      </c>
      <c r="R3391" s="68"/>
      <c r="S3391" s="68">
        <f t="shared" si="133"/>
        <v>15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1546</v>
      </c>
      <c r="F3392" s="64">
        <v>1</v>
      </c>
      <c r="G3392" s="72">
        <v>130597245</v>
      </c>
      <c r="H3392" s="63" t="s">
        <v>6060</v>
      </c>
      <c r="I3392" s="64" t="s">
        <v>700</v>
      </c>
      <c r="J3392" s="63" t="s">
        <v>6014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2"/>
        <v>0.10416666666666674</v>
      </c>
      <c r="P3392" s="67">
        <v>1.5</v>
      </c>
      <c r="Q3392" s="68">
        <v>11</v>
      </c>
      <c r="R3392" s="68"/>
      <c r="S3392" s="68">
        <f t="shared" si="133"/>
        <v>16.5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1069</v>
      </c>
      <c r="F3393" s="64">
        <v>1</v>
      </c>
      <c r="G3393" s="72">
        <v>130597368</v>
      </c>
      <c r="H3393" s="63" t="s">
        <v>6061</v>
      </c>
      <c r="I3393" s="64" t="s">
        <v>700</v>
      </c>
      <c r="J3393" s="63" t="s">
        <v>6014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2"/>
        <v>0.10416666666666674</v>
      </c>
      <c r="P3393" s="67">
        <v>1.5</v>
      </c>
      <c r="Q3393" s="68">
        <v>9</v>
      </c>
      <c r="R3393" s="68"/>
      <c r="S3393" s="68">
        <f t="shared" si="133"/>
        <v>13.5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5749</v>
      </c>
      <c r="F3394" s="64">
        <v>1</v>
      </c>
      <c r="G3394" s="72">
        <v>130597380</v>
      </c>
      <c r="H3394" s="63" t="s">
        <v>5597</v>
      </c>
      <c r="I3394" s="64" t="s">
        <v>700</v>
      </c>
      <c r="J3394" s="63" t="s">
        <v>6014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2"/>
        <v>0.10416666666666674</v>
      </c>
      <c r="P3394" s="67">
        <v>1.5</v>
      </c>
      <c r="Q3394" s="68">
        <v>7</v>
      </c>
      <c r="R3394" s="68"/>
      <c r="S3394" s="68">
        <f t="shared" si="133"/>
        <v>10.5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4363</v>
      </c>
      <c r="F3395" s="64">
        <v>1</v>
      </c>
      <c r="G3395" s="72">
        <v>130597401</v>
      </c>
      <c r="H3395" s="63" t="s">
        <v>5598</v>
      </c>
      <c r="I3395" s="64" t="s">
        <v>700</v>
      </c>
      <c r="J3395" s="63" t="s">
        <v>6014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2"/>
        <v>0.10416666666666674</v>
      </c>
      <c r="P3395" s="67">
        <v>1.5</v>
      </c>
      <c r="Q3395" s="68">
        <v>8</v>
      </c>
      <c r="R3395" s="68"/>
      <c r="S3395" s="68">
        <f t="shared" si="133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834</v>
      </c>
      <c r="F3396" s="64">
        <v>1</v>
      </c>
      <c r="G3396" s="72">
        <v>130597417</v>
      </c>
      <c r="H3396" s="63" t="s">
        <v>6062</v>
      </c>
      <c r="I3396" s="64" t="s">
        <v>700</v>
      </c>
      <c r="J3396" s="63" t="s">
        <v>6014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2"/>
        <v>0.10416666666666674</v>
      </c>
      <c r="P3396" s="67">
        <v>1.5</v>
      </c>
      <c r="Q3396" s="68">
        <v>9</v>
      </c>
      <c r="R3396" s="68"/>
      <c r="S3396" s="68">
        <f t="shared" si="133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1549</v>
      </c>
      <c r="F3397" s="64">
        <v>1</v>
      </c>
      <c r="G3397" s="72">
        <v>130606098</v>
      </c>
      <c r="H3397" s="63" t="s">
        <v>6063</v>
      </c>
      <c r="I3397" s="64" t="s">
        <v>700</v>
      </c>
      <c r="J3397" s="63" t="s">
        <v>6014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2"/>
        <v>0.10416666666666674</v>
      </c>
      <c r="P3397" s="67">
        <v>1.5</v>
      </c>
      <c r="Q3397" s="68">
        <v>7</v>
      </c>
      <c r="R3397" s="68"/>
      <c r="S3397" s="68">
        <f t="shared" si="133"/>
        <v>10.5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1550</v>
      </c>
      <c r="F3398" s="64">
        <v>1</v>
      </c>
      <c r="G3398" s="72">
        <v>130597380</v>
      </c>
      <c r="H3398" s="63" t="s">
        <v>6064</v>
      </c>
      <c r="I3398" s="64" t="s">
        <v>700</v>
      </c>
      <c r="J3398" s="63" t="s">
        <v>6014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2"/>
        <v>0.10416666666666674</v>
      </c>
      <c r="P3398" s="67">
        <v>1.5</v>
      </c>
      <c r="Q3398" s="68">
        <v>9</v>
      </c>
      <c r="R3398" s="68"/>
      <c r="S3398" s="68">
        <f t="shared" si="133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1545</v>
      </c>
      <c r="F3399" s="64">
        <v>1</v>
      </c>
      <c r="G3399" s="72">
        <v>130597380</v>
      </c>
      <c r="H3399" s="63" t="s">
        <v>6065</v>
      </c>
      <c r="I3399" s="64" t="s">
        <v>700</v>
      </c>
      <c r="J3399" s="63" t="s">
        <v>6014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2"/>
        <v>0.10416666666666674</v>
      </c>
      <c r="P3399" s="67">
        <v>1.5</v>
      </c>
      <c r="Q3399" s="68">
        <v>9</v>
      </c>
      <c r="R3399" s="68"/>
      <c r="S3399" s="68">
        <f t="shared" si="133"/>
        <v>13.5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1543</v>
      </c>
      <c r="F3400" s="64">
        <v>1</v>
      </c>
      <c r="G3400" s="72">
        <v>130868002</v>
      </c>
      <c r="H3400" s="63" t="s">
        <v>5565</v>
      </c>
      <c r="I3400" s="64" t="s">
        <v>700</v>
      </c>
      <c r="J3400" s="63" t="s">
        <v>6014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2"/>
        <v>0.10416666666666674</v>
      </c>
      <c r="P3400" s="67">
        <v>1.5</v>
      </c>
      <c r="Q3400" s="68">
        <v>6</v>
      </c>
      <c r="R3400" s="68"/>
      <c r="S3400" s="68">
        <f t="shared" si="133"/>
        <v>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265</v>
      </c>
      <c r="F3401" s="64">
        <v>1</v>
      </c>
      <c r="G3401" s="72" t="s">
        <v>5606</v>
      </c>
      <c r="H3401" s="63" t="s">
        <v>5607</v>
      </c>
      <c r="I3401" s="64" t="s">
        <v>700</v>
      </c>
      <c r="J3401" s="63" t="s">
        <v>6014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2"/>
        <v>0.10416666666666674</v>
      </c>
      <c r="P3401" s="67">
        <v>1.5</v>
      </c>
      <c r="Q3401" s="68">
        <v>26</v>
      </c>
      <c r="R3401" s="68"/>
      <c r="S3401" s="68">
        <f t="shared" si="133"/>
        <v>39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235</v>
      </c>
      <c r="F3402" s="64">
        <v>1</v>
      </c>
      <c r="G3402" s="72" t="s">
        <v>6066</v>
      </c>
      <c r="H3402" s="63" t="s">
        <v>6067</v>
      </c>
      <c r="I3402" s="64" t="s">
        <v>700</v>
      </c>
      <c r="J3402" s="63" t="s">
        <v>6014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2"/>
        <v>0.10416666666666674</v>
      </c>
      <c r="P3402" s="67">
        <v>1.5</v>
      </c>
      <c r="Q3402" s="68">
        <v>11</v>
      </c>
      <c r="R3402" s="68"/>
      <c r="S3402" s="68">
        <f t="shared" si="133"/>
        <v>16.5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269</v>
      </c>
      <c r="F3403" s="64">
        <v>1</v>
      </c>
      <c r="G3403" s="72" t="s">
        <v>944</v>
      </c>
      <c r="H3403" s="63" t="s">
        <v>5610</v>
      </c>
      <c r="I3403" s="64" t="s">
        <v>700</v>
      </c>
      <c r="J3403" s="63" t="s">
        <v>6014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2"/>
        <v>0.10416666666666674</v>
      </c>
      <c r="P3403" s="67">
        <v>1.5</v>
      </c>
      <c r="Q3403" s="68">
        <v>20</v>
      </c>
      <c r="R3403" s="68"/>
      <c r="S3403" s="68">
        <f t="shared" si="133"/>
        <v>30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898</v>
      </c>
      <c r="F3404" s="64">
        <v>1</v>
      </c>
      <c r="G3404" s="72" t="s">
        <v>884</v>
      </c>
      <c r="H3404" s="63" t="s">
        <v>5548</v>
      </c>
      <c r="I3404" s="64" t="s">
        <v>700</v>
      </c>
      <c r="J3404" s="63" t="s">
        <v>6014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2"/>
        <v>0.10416666666666674</v>
      </c>
      <c r="P3404" s="67">
        <v>1.5</v>
      </c>
      <c r="Q3404" s="68">
        <v>25</v>
      </c>
      <c r="R3404" s="68"/>
      <c r="S3404" s="68">
        <f t="shared" si="133"/>
        <v>37.5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368</v>
      </c>
      <c r="F3405" s="64">
        <v>1</v>
      </c>
      <c r="G3405" s="72" t="s">
        <v>6068</v>
      </c>
      <c r="H3405" s="63" t="s">
        <v>6069</v>
      </c>
      <c r="I3405" s="64" t="s">
        <v>700</v>
      </c>
      <c r="J3405" s="63" t="s">
        <v>6014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2"/>
        <v>0.10416666666666674</v>
      </c>
      <c r="P3405" s="67">
        <v>1.5</v>
      </c>
      <c r="Q3405" s="68">
        <v>23</v>
      </c>
      <c r="R3405" s="68"/>
      <c r="S3405" s="68">
        <f t="shared" si="133"/>
        <v>34.5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3031</v>
      </c>
      <c r="F3406" s="64">
        <v>1</v>
      </c>
      <c r="G3406" s="72" t="s">
        <v>4559</v>
      </c>
      <c r="H3406" s="63" t="s">
        <v>6070</v>
      </c>
      <c r="I3406" s="64" t="s">
        <v>700</v>
      </c>
      <c r="J3406" s="63" t="s">
        <v>6014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2"/>
        <v>0.10416666666666674</v>
      </c>
      <c r="P3406" s="67">
        <v>1.5</v>
      </c>
      <c r="Q3406" s="68">
        <v>8</v>
      </c>
      <c r="R3406" s="68"/>
      <c r="S3406" s="68">
        <f t="shared" si="133"/>
        <v>12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445</v>
      </c>
      <c r="C3407" s="64" t="s">
        <v>17</v>
      </c>
      <c r="D3407" s="64" t="s">
        <v>37</v>
      </c>
      <c r="E3407" s="64" t="s">
        <v>3032</v>
      </c>
      <c r="F3407" s="64">
        <v>1</v>
      </c>
      <c r="G3407" s="72" t="s">
        <v>3754</v>
      </c>
      <c r="H3407" s="63" t="s">
        <v>6071</v>
      </c>
      <c r="I3407" s="64" t="s">
        <v>700</v>
      </c>
      <c r="J3407" s="63" t="s">
        <v>6014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2"/>
        <v>0.10416666666666674</v>
      </c>
      <c r="P3407" s="67">
        <v>1.5</v>
      </c>
      <c r="Q3407" s="68">
        <v>9</v>
      </c>
      <c r="R3407" s="68"/>
      <c r="S3407" s="68">
        <f t="shared" si="133"/>
        <v>13.5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612</v>
      </c>
      <c r="F3408" s="64">
        <v>1</v>
      </c>
      <c r="G3408" s="72">
        <v>130597181</v>
      </c>
      <c r="H3408" s="63" t="s">
        <v>5579</v>
      </c>
      <c r="I3408" s="64" t="s">
        <v>700</v>
      </c>
      <c r="J3408" s="63" t="s">
        <v>6014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2"/>
        <v>0.10416666666666674</v>
      </c>
      <c r="P3408" s="67">
        <v>1.5</v>
      </c>
      <c r="Q3408" s="68">
        <v>13</v>
      </c>
      <c r="R3408" s="68"/>
      <c r="S3408" s="68">
        <f t="shared" si="133"/>
        <v>19.5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992</v>
      </c>
      <c r="F3409" s="64">
        <v>1</v>
      </c>
      <c r="G3409" s="72" t="s">
        <v>401</v>
      </c>
      <c r="H3409" s="63" t="s">
        <v>6072</v>
      </c>
      <c r="I3409" s="64" t="s">
        <v>700</v>
      </c>
      <c r="J3409" s="63" t="s">
        <v>6014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2"/>
        <v>0.10416666666666674</v>
      </c>
      <c r="P3409" s="67">
        <v>1.5</v>
      </c>
      <c r="Q3409" s="68">
        <v>15</v>
      </c>
      <c r="R3409" s="68"/>
      <c r="S3409" s="68">
        <f t="shared" si="133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274</v>
      </c>
      <c r="F3410" s="64">
        <v>1</v>
      </c>
      <c r="G3410" s="72" t="s">
        <v>4315</v>
      </c>
      <c r="H3410" s="63" t="s">
        <v>6073</v>
      </c>
      <c r="I3410" s="64" t="s">
        <v>700</v>
      </c>
      <c r="J3410" s="63" t="s">
        <v>6014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2"/>
        <v>0.10416666666666674</v>
      </c>
      <c r="P3410" s="67">
        <v>1.5</v>
      </c>
      <c r="Q3410" s="68">
        <v>15</v>
      </c>
      <c r="R3410" s="68"/>
      <c r="S3410" s="68">
        <f t="shared" si="133"/>
        <v>22.5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345</v>
      </c>
      <c r="F3411" s="64">
        <v>1</v>
      </c>
      <c r="G3411" s="72" t="s">
        <v>301</v>
      </c>
      <c r="H3411" s="63" t="s">
        <v>6074</v>
      </c>
      <c r="I3411" s="64" t="s">
        <v>700</v>
      </c>
      <c r="J3411" s="63" t="s">
        <v>6014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32"/>
        <v>0.10416666666666674</v>
      </c>
      <c r="P3411" s="67">
        <v>1.5</v>
      </c>
      <c r="Q3411" s="68">
        <v>12</v>
      </c>
      <c r="R3411" s="68"/>
      <c r="S3411" s="68">
        <f t="shared" si="133"/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993</v>
      </c>
      <c r="F3412" s="64">
        <v>1</v>
      </c>
      <c r="G3412" s="72" t="s">
        <v>301</v>
      </c>
      <c r="H3412" s="63" t="s">
        <v>6074</v>
      </c>
      <c r="I3412" s="64" t="s">
        <v>700</v>
      </c>
      <c r="J3412" s="63" t="s">
        <v>6014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ref="O3412:O3420" si="134">IF(N3412-M3412&gt;0,N3412-M3412,N3412-M3412+24)</f>
        <v>0.10416666666666674</v>
      </c>
      <c r="P3412" s="67">
        <v>1.5</v>
      </c>
      <c r="Q3412" s="68">
        <v>12</v>
      </c>
      <c r="R3412" s="68"/>
      <c r="S3412" s="68">
        <f t="shared" ref="S3412:S3420" si="135">P3412*Q3412</f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1066</v>
      </c>
      <c r="F3413" s="64">
        <v>1</v>
      </c>
      <c r="G3413" s="72" t="s">
        <v>301</v>
      </c>
      <c r="H3413" s="63" t="s">
        <v>5488</v>
      </c>
      <c r="I3413" s="64" t="s">
        <v>700</v>
      </c>
      <c r="J3413" s="63" t="s">
        <v>6014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4"/>
        <v>0.10416666666666674</v>
      </c>
      <c r="P3413" s="67">
        <v>1.5</v>
      </c>
      <c r="Q3413" s="68">
        <v>12</v>
      </c>
      <c r="R3413" s="68"/>
      <c r="S3413" s="68">
        <f t="shared" si="135"/>
        <v>18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278</v>
      </c>
      <c r="F3414" s="64">
        <v>1</v>
      </c>
      <c r="G3414" s="72">
        <v>130597401</v>
      </c>
      <c r="H3414" s="63" t="s">
        <v>5624</v>
      </c>
      <c r="I3414" s="64" t="s">
        <v>700</v>
      </c>
      <c r="J3414" s="63" t="s">
        <v>6014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4"/>
        <v>0.10416666666666674</v>
      </c>
      <c r="P3414" s="67">
        <v>1.5</v>
      </c>
      <c r="Q3414" s="68">
        <v>11</v>
      </c>
      <c r="R3414" s="68"/>
      <c r="S3414" s="68">
        <f t="shared" si="135"/>
        <v>16.5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750</v>
      </c>
      <c r="F3415" s="64">
        <v>1</v>
      </c>
      <c r="G3415" s="72">
        <v>130597184</v>
      </c>
      <c r="H3415" s="63" t="s">
        <v>6075</v>
      </c>
      <c r="I3415" s="64" t="s">
        <v>700</v>
      </c>
      <c r="J3415" s="63" t="s">
        <v>6014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4"/>
        <v>0.10416666666666674</v>
      </c>
      <c r="P3415" s="67">
        <v>1.5</v>
      </c>
      <c r="Q3415" s="68">
        <v>12</v>
      </c>
      <c r="R3415" s="68"/>
      <c r="S3415" s="68">
        <f t="shared" si="135"/>
        <v>18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4360</v>
      </c>
      <c r="F3416" s="64">
        <v>1</v>
      </c>
      <c r="G3416" s="72">
        <v>108930826</v>
      </c>
      <c r="H3416" s="63" t="s">
        <v>6076</v>
      </c>
      <c r="I3416" s="64" t="s">
        <v>700</v>
      </c>
      <c r="J3416" s="63" t="s">
        <v>6014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4"/>
        <v>0.10416666666666674</v>
      </c>
      <c r="P3416" s="67">
        <v>1.5</v>
      </c>
      <c r="Q3416" s="68">
        <v>9</v>
      </c>
      <c r="R3416" s="68"/>
      <c r="S3416" s="68">
        <f t="shared" si="135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4361</v>
      </c>
      <c r="F3417" s="64">
        <v>1</v>
      </c>
      <c r="G3417" s="72" t="s">
        <v>4397</v>
      </c>
      <c r="H3417" s="63" t="s">
        <v>5612</v>
      </c>
      <c r="I3417" s="64" t="s">
        <v>700</v>
      </c>
      <c r="J3417" s="63" t="s">
        <v>6014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4"/>
        <v>0.10416666666666674</v>
      </c>
      <c r="P3417" s="67">
        <v>1.5</v>
      </c>
      <c r="Q3417" s="68">
        <v>9</v>
      </c>
      <c r="R3417" s="68"/>
      <c r="S3417" s="68">
        <f t="shared" si="135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4466</v>
      </c>
      <c r="F3418" s="64">
        <v>1</v>
      </c>
      <c r="G3418" s="72">
        <v>108930808</v>
      </c>
      <c r="H3418" s="63" t="s">
        <v>6077</v>
      </c>
      <c r="I3418" s="64" t="s">
        <v>700</v>
      </c>
      <c r="J3418" s="63" t="s">
        <v>6014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4"/>
        <v>0.10416666666666674</v>
      </c>
      <c r="P3418" s="67">
        <v>1.5</v>
      </c>
      <c r="Q3418" s="68">
        <v>9</v>
      </c>
      <c r="R3418" s="68"/>
      <c r="S3418" s="68">
        <f t="shared" si="135"/>
        <v>13.5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4961</v>
      </c>
      <c r="F3419" s="64">
        <v>1</v>
      </c>
      <c r="G3419" s="72" t="s">
        <v>1846</v>
      </c>
      <c r="H3419" s="63" t="s">
        <v>6078</v>
      </c>
      <c r="I3419" s="64" t="s">
        <v>700</v>
      </c>
      <c r="J3419" s="63" t="s">
        <v>6014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4"/>
        <v>0.10416666666666674</v>
      </c>
      <c r="P3419" s="67">
        <v>1.5</v>
      </c>
      <c r="Q3419" s="68">
        <v>7</v>
      </c>
      <c r="R3419" s="68"/>
      <c r="S3419" s="68">
        <f t="shared" si="135"/>
        <v>10.5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46183</v>
      </c>
      <c r="B3420" s="63" t="s">
        <v>34</v>
      </c>
      <c r="C3420" s="64" t="s">
        <v>17</v>
      </c>
      <c r="D3420" s="64" t="s">
        <v>19</v>
      </c>
      <c r="E3420" s="64" t="s">
        <v>6011</v>
      </c>
      <c r="F3420" s="64">
        <v>1</v>
      </c>
      <c r="G3420" s="72" t="s">
        <v>4120</v>
      </c>
      <c r="H3420" s="63" t="s">
        <v>6079</v>
      </c>
      <c r="I3420" s="64" t="s">
        <v>700</v>
      </c>
      <c r="J3420" s="63" t="s">
        <v>6014</v>
      </c>
      <c r="K3420" s="64" t="s">
        <v>702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34"/>
        <v>0.10416666666666674</v>
      </c>
      <c r="P3420" s="67">
        <v>1.5</v>
      </c>
      <c r="Q3420" s="68">
        <v>8</v>
      </c>
      <c r="R3420" s="68"/>
      <c r="S3420" s="68">
        <f t="shared" si="135"/>
        <v>12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5863</v>
      </c>
      <c r="F3421" s="64" t="str">
        <f t="shared" si="129"/>
        <v>2</v>
      </c>
      <c r="G3421" s="72" t="s">
        <v>462</v>
      </c>
      <c r="H3421" s="63" t="s">
        <v>5978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7"/>
        <v>24</v>
      </c>
      <c r="P3421" s="67">
        <v>0.1</v>
      </c>
      <c r="Q3421" s="68">
        <v>55</v>
      </c>
      <c r="R3421" s="68"/>
      <c r="S3421" s="68">
        <f t="shared" si="128"/>
        <v>5.5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5975</v>
      </c>
      <c r="F3422" s="64" t="str">
        <f t="shared" si="129"/>
        <v>1</v>
      </c>
      <c r="G3422" s="72" t="s">
        <v>2387</v>
      </c>
      <c r="H3422" s="63" t="s">
        <v>5979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7"/>
        <v>24</v>
      </c>
      <c r="P3422" s="67">
        <v>0.8</v>
      </c>
      <c r="Q3422" s="68">
        <v>52</v>
      </c>
      <c r="R3422" s="68"/>
      <c r="S3422" s="68">
        <f t="shared" si="128"/>
        <v>41.6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5897</v>
      </c>
      <c r="F3423" s="64" t="str">
        <f t="shared" si="129"/>
        <v>2</v>
      </c>
      <c r="G3423" s="72" t="s">
        <v>755</v>
      </c>
      <c r="H3423" s="63" t="s">
        <v>5980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7"/>
        <v>24</v>
      </c>
      <c r="P3423" s="67">
        <v>0.1</v>
      </c>
      <c r="Q3423" s="68">
        <v>52</v>
      </c>
      <c r="R3423" s="68"/>
      <c r="S3423" s="68">
        <f t="shared" si="128"/>
        <v>5.2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5898</v>
      </c>
      <c r="F3424" s="64" t="str">
        <f t="shared" si="129"/>
        <v>1</v>
      </c>
      <c r="G3424" s="72" t="s">
        <v>642</v>
      </c>
      <c r="H3424" s="63" t="s">
        <v>5981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7"/>
        <v>24</v>
      </c>
      <c r="P3424" s="67">
        <v>0.1</v>
      </c>
      <c r="Q3424" s="68">
        <v>26</v>
      </c>
      <c r="R3424" s="68"/>
      <c r="S3424" s="68">
        <f t="shared" si="128"/>
        <v>2.6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445</v>
      </c>
      <c r="C3425" s="64" t="s">
        <v>17</v>
      </c>
      <c r="D3425" s="64" t="s">
        <v>37</v>
      </c>
      <c r="E3425" s="64" t="s">
        <v>5862</v>
      </c>
      <c r="F3425" s="64" t="str">
        <f t="shared" si="129"/>
        <v>2</v>
      </c>
      <c r="G3425" s="72" t="s">
        <v>884</v>
      </c>
      <c r="H3425" s="63" t="s">
        <v>5982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7"/>
        <v>24</v>
      </c>
      <c r="P3425" s="67">
        <v>0.33</v>
      </c>
      <c r="Q3425" s="68">
        <v>28</v>
      </c>
      <c r="R3425" s="68"/>
      <c r="S3425" s="68">
        <f t="shared" si="128"/>
        <v>9.24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34</v>
      </c>
      <c r="C3426" s="64" t="s">
        <v>17</v>
      </c>
      <c r="D3426" s="64" t="s">
        <v>19</v>
      </c>
      <c r="E3426" s="64" t="s">
        <v>5902</v>
      </c>
      <c r="F3426" s="64" t="str">
        <f t="shared" si="129"/>
        <v>2</v>
      </c>
      <c r="G3426" s="72">
        <v>130597184</v>
      </c>
      <c r="H3426" s="63" t="s">
        <v>5983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7"/>
        <v>24</v>
      </c>
      <c r="P3426" s="67">
        <v>0.5</v>
      </c>
      <c r="Q3426" s="68">
        <v>15</v>
      </c>
      <c r="R3426" s="68"/>
      <c r="S3426" s="68">
        <f t="shared" si="128"/>
        <v>7.5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5747</v>
      </c>
      <c r="F3427" s="64" t="str">
        <f t="shared" si="129"/>
        <v>1</v>
      </c>
      <c r="G3427" s="72" t="s">
        <v>3208</v>
      </c>
      <c r="H3427" s="63" t="s">
        <v>5984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7"/>
        <v>24</v>
      </c>
      <c r="P3427" s="67">
        <v>0.8</v>
      </c>
      <c r="Q3427" s="68">
        <v>8</v>
      </c>
      <c r="R3427" s="68"/>
      <c r="S3427" s="68">
        <f t="shared" si="128"/>
        <v>6.4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17</v>
      </c>
      <c r="D3428" s="64" t="s">
        <v>37</v>
      </c>
      <c r="E3428" s="64" t="s">
        <v>5747</v>
      </c>
      <c r="F3428" s="64" t="str">
        <f t="shared" si="129"/>
        <v>1</v>
      </c>
      <c r="G3428" s="72" t="s">
        <v>5985</v>
      </c>
      <c r="H3428" s="63" t="s">
        <v>5986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7"/>
        <v>24</v>
      </c>
      <c r="P3428" s="67">
        <v>0.1</v>
      </c>
      <c r="Q3428" s="68">
        <v>8</v>
      </c>
      <c r="R3428" s="68"/>
      <c r="S3428" s="68">
        <f t="shared" si="128"/>
        <v>0.8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2063</v>
      </c>
      <c r="F3429" s="64" t="str">
        <f t="shared" si="129"/>
        <v>2</v>
      </c>
      <c r="G3429" s="72" t="s">
        <v>318</v>
      </c>
      <c r="H3429" s="63" t="s">
        <v>5987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7"/>
        <v>24</v>
      </c>
      <c r="P3429" s="67">
        <v>0.1</v>
      </c>
      <c r="Q3429" s="68">
        <v>21</v>
      </c>
      <c r="R3429" s="68"/>
      <c r="S3429" s="68">
        <f t="shared" si="128"/>
        <v>2.1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868</v>
      </c>
      <c r="F3430" s="64" t="str">
        <f t="shared" si="129"/>
        <v>1</v>
      </c>
      <c r="G3430" s="72" t="s">
        <v>5988</v>
      </c>
      <c r="H3430" s="63" t="s">
        <v>5989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7"/>
        <v>24</v>
      </c>
      <c r="P3430" s="67">
        <v>0.1</v>
      </c>
      <c r="Q3430" s="68">
        <v>16</v>
      </c>
      <c r="R3430" s="68"/>
      <c r="S3430" s="68">
        <f t="shared" si="128"/>
        <v>1.6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867</v>
      </c>
      <c r="F3431" s="64" t="str">
        <f t="shared" si="129"/>
        <v>1</v>
      </c>
      <c r="G3431" s="72" t="s">
        <v>2080</v>
      </c>
      <c r="H3431" s="63" t="s">
        <v>5927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7"/>
        <v>24</v>
      </c>
      <c r="P3431" s="67">
        <v>0.1</v>
      </c>
      <c r="Q3431" s="68">
        <v>17</v>
      </c>
      <c r="R3431" s="68"/>
      <c r="S3431" s="68">
        <f t="shared" si="128"/>
        <v>1.7000000000000002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815</v>
      </c>
      <c r="F3432" s="64" t="str">
        <f t="shared" si="129"/>
        <v>1</v>
      </c>
      <c r="G3432" s="72">
        <v>230868002</v>
      </c>
      <c r="H3432" s="63" t="s">
        <v>5990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7"/>
        <v>24</v>
      </c>
      <c r="P3432" s="67">
        <v>0.1</v>
      </c>
      <c r="Q3432" s="68">
        <v>9</v>
      </c>
      <c r="R3432" s="68"/>
      <c r="S3432" s="68">
        <f t="shared" si="128"/>
        <v>0.9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429</v>
      </c>
      <c r="F3433" s="64" t="str">
        <f t="shared" si="129"/>
        <v>2</v>
      </c>
      <c r="G3433" s="72" t="s">
        <v>5643</v>
      </c>
      <c r="H3433" s="63" t="s">
        <v>5991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7"/>
        <v>24</v>
      </c>
      <c r="P3433" s="67">
        <v>0.8</v>
      </c>
      <c r="Q3433" s="68">
        <v>16</v>
      </c>
      <c r="R3433" s="68"/>
      <c r="S3433" s="68">
        <f t="shared" si="128"/>
        <v>12.8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1689</v>
      </c>
      <c r="F3434" s="64" t="str">
        <f t="shared" si="129"/>
        <v>2</v>
      </c>
      <c r="G3434" s="72" t="s">
        <v>5992</v>
      </c>
      <c r="H3434" s="63" t="s">
        <v>5993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7"/>
        <v>24</v>
      </c>
      <c r="P3434" s="67">
        <v>0.33</v>
      </c>
      <c r="Q3434" s="68">
        <v>10</v>
      </c>
      <c r="R3434" s="68"/>
      <c r="S3434" s="68">
        <f t="shared" si="128"/>
        <v>3.3000000000000003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1772</v>
      </c>
      <c r="F3435" s="64" t="str">
        <f t="shared" si="129"/>
        <v>2</v>
      </c>
      <c r="G3435" s="72" t="s">
        <v>5994</v>
      </c>
      <c r="H3435" s="63" t="s">
        <v>5995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7"/>
        <v>24</v>
      </c>
      <c r="P3435" s="67">
        <v>0.1</v>
      </c>
      <c r="Q3435" s="68">
        <v>30</v>
      </c>
      <c r="R3435" s="68"/>
      <c r="S3435" s="68">
        <f t="shared" si="128"/>
        <v>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1301</v>
      </c>
      <c r="F3436" s="64" t="str">
        <f t="shared" si="129"/>
        <v>2</v>
      </c>
      <c r="G3436" s="72" t="s">
        <v>5763</v>
      </c>
      <c r="H3436" s="63" t="s">
        <v>5996</v>
      </c>
      <c r="I3436" s="64" t="s">
        <v>493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7"/>
        <v>24</v>
      </c>
      <c r="P3436" s="67">
        <v>0.1</v>
      </c>
      <c r="Q3436" s="68">
        <v>23</v>
      </c>
      <c r="R3436" s="68"/>
      <c r="S3436" s="68">
        <f t="shared" si="128"/>
        <v>2.3000000000000003</v>
      </c>
      <c r="T3436" s="69" t="s">
        <v>547</v>
      </c>
      <c r="U3436" s="63" t="s">
        <v>52</v>
      </c>
      <c r="V3436" s="63"/>
      <c r="W3436" s="63"/>
      <c r="X3436" s="63"/>
      <c r="Y3436" s="63"/>
      <c r="Z3436" s="63"/>
      <c r="AA3436" s="63"/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18</v>
      </c>
      <c r="D3437" s="64" t="s">
        <v>37</v>
      </c>
      <c r="E3437" s="64" t="s">
        <v>2063</v>
      </c>
      <c r="F3437" s="64" t="str">
        <f t="shared" si="129"/>
        <v>2</v>
      </c>
      <c r="G3437" s="72" t="s">
        <v>318</v>
      </c>
      <c r="H3437" s="63" t="s">
        <v>5987</v>
      </c>
      <c r="I3437" s="64" t="s">
        <v>490</v>
      </c>
      <c r="J3437" s="63" t="s">
        <v>4052</v>
      </c>
      <c r="K3437" s="64" t="s">
        <v>281</v>
      </c>
      <c r="L3437" s="64" t="s">
        <v>268</v>
      </c>
      <c r="M3437" s="100">
        <v>0.16666666666666666</v>
      </c>
      <c r="N3437" s="100">
        <v>0.20833333333333334</v>
      </c>
      <c r="O3437" s="66">
        <f t="shared" si="127"/>
        <v>4.1666666666666685E-2</v>
      </c>
      <c r="P3437" s="67">
        <v>1</v>
      </c>
      <c r="Q3437" s="68">
        <v>21</v>
      </c>
      <c r="R3437" s="68"/>
      <c r="S3437" s="68">
        <f t="shared" si="128"/>
        <v>21</v>
      </c>
      <c r="T3437" s="69" t="s">
        <v>52</v>
      </c>
      <c r="U3437" s="63" t="s">
        <v>52</v>
      </c>
      <c r="V3437" s="63"/>
      <c r="W3437" s="63"/>
      <c r="X3437" s="63"/>
      <c r="Y3437" s="63"/>
      <c r="Z3437" s="63"/>
      <c r="AA3437" s="63">
        <v>2026060102</v>
      </c>
    </row>
    <row r="3438" spans="1:27" s="71" customFormat="1" ht="23.5" customHeight="1" x14ac:dyDescent="0.35">
      <c r="A3438" s="62">
        <v>46193</v>
      </c>
      <c r="B3438" s="63" t="s">
        <v>445</v>
      </c>
      <c r="C3438" s="64" t="s">
        <v>17</v>
      </c>
      <c r="D3438" s="64" t="s">
        <v>37</v>
      </c>
      <c r="E3438" s="64" t="s">
        <v>5898</v>
      </c>
      <c r="F3438" s="64" t="str">
        <f t="shared" si="129"/>
        <v>1</v>
      </c>
      <c r="G3438" s="72" t="s">
        <v>642</v>
      </c>
      <c r="H3438" s="63" t="s">
        <v>5981</v>
      </c>
      <c r="I3438" s="64" t="s">
        <v>480</v>
      </c>
      <c r="J3438" s="63" t="s">
        <v>2414</v>
      </c>
      <c r="K3438" s="64" t="s">
        <v>22</v>
      </c>
      <c r="L3438" s="64" t="s">
        <v>268</v>
      </c>
      <c r="M3438" s="100">
        <v>0.52777777777777779</v>
      </c>
      <c r="N3438" s="100">
        <v>0.62847222222222221</v>
      </c>
      <c r="O3438" s="66">
        <f t="shared" si="127"/>
        <v>0.10069444444444442</v>
      </c>
      <c r="P3438" s="67">
        <v>2.4</v>
      </c>
      <c r="Q3438" s="68">
        <v>26</v>
      </c>
      <c r="R3438" s="68"/>
      <c r="S3438" s="68">
        <f t="shared" si="128"/>
        <v>62.4</v>
      </c>
      <c r="T3438" s="69" t="s">
        <v>30</v>
      </c>
      <c r="U3438" s="63" t="s">
        <v>30</v>
      </c>
      <c r="V3438" s="63"/>
      <c r="W3438" s="63">
        <v>205024001</v>
      </c>
      <c r="X3438" s="63" t="s">
        <v>1065</v>
      </c>
      <c r="Y3438" s="63"/>
      <c r="Z3438" s="63"/>
      <c r="AA3438" s="63">
        <v>2026060103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5976</v>
      </c>
      <c r="F3439" s="64" t="str">
        <f t="shared" si="129"/>
        <v>2</v>
      </c>
      <c r="G3439" s="72">
        <v>108826932</v>
      </c>
      <c r="H3439" s="63" t="s">
        <v>5997</v>
      </c>
      <c r="I3439" s="64" t="s">
        <v>480</v>
      </c>
      <c r="J3439" s="63" t="s">
        <v>5998</v>
      </c>
      <c r="K3439" s="64" t="s">
        <v>22</v>
      </c>
      <c r="L3439" s="64" t="s">
        <v>268</v>
      </c>
      <c r="M3439" s="100">
        <v>0.91666666666666663</v>
      </c>
      <c r="N3439" s="100">
        <v>4.1666666666666664E-2</v>
      </c>
      <c r="O3439" s="66">
        <f t="shared" si="127"/>
        <v>23.125</v>
      </c>
      <c r="P3439" s="67">
        <v>3</v>
      </c>
      <c r="Q3439" s="68">
        <v>6</v>
      </c>
      <c r="R3439" s="68"/>
      <c r="S3439" s="68">
        <f t="shared" si="128"/>
        <v>18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2026060104</v>
      </c>
    </row>
    <row r="3440" spans="1:27" s="71" customFormat="1" ht="23.5" customHeight="1" x14ac:dyDescent="0.35">
      <c r="A3440" s="62">
        <v>46193</v>
      </c>
      <c r="B3440" s="63" t="s">
        <v>34</v>
      </c>
      <c r="C3440" s="64" t="s">
        <v>17</v>
      </c>
      <c r="D3440" s="64" t="s">
        <v>19</v>
      </c>
      <c r="E3440" s="64" t="s">
        <v>5977</v>
      </c>
      <c r="F3440" s="64" t="str">
        <f t="shared" si="129"/>
        <v>2</v>
      </c>
      <c r="G3440" s="72" t="s">
        <v>5999</v>
      </c>
      <c r="H3440" s="63" t="s">
        <v>6000</v>
      </c>
      <c r="I3440" s="64" t="s">
        <v>480</v>
      </c>
      <c r="J3440" s="63" t="s">
        <v>5998</v>
      </c>
      <c r="K3440" s="64" t="s">
        <v>22</v>
      </c>
      <c r="L3440" s="64" t="s">
        <v>268</v>
      </c>
      <c r="M3440" s="100">
        <v>4.1666666666666664E-2</v>
      </c>
      <c r="N3440" s="100">
        <v>0.16666666666666666</v>
      </c>
      <c r="O3440" s="66">
        <f t="shared" si="127"/>
        <v>0.125</v>
      </c>
      <c r="P3440" s="67">
        <v>3</v>
      </c>
      <c r="Q3440" s="68">
        <v>9</v>
      </c>
      <c r="R3440" s="68"/>
      <c r="S3440" s="68">
        <f t="shared" si="128"/>
        <v>27</v>
      </c>
      <c r="T3440" s="69" t="s">
        <v>30</v>
      </c>
      <c r="U3440" s="63" t="s">
        <v>30</v>
      </c>
      <c r="V3440" s="63"/>
      <c r="W3440" s="63">
        <v>518728221</v>
      </c>
      <c r="X3440" s="63" t="s">
        <v>548</v>
      </c>
      <c r="Y3440" s="63"/>
      <c r="Z3440" s="63"/>
      <c r="AA3440" s="63">
        <v>2026060105</v>
      </c>
    </row>
    <row r="3441" spans="1:27" s="71" customFormat="1" ht="23.5" customHeight="1" x14ac:dyDescent="0.35">
      <c r="A3441" s="62">
        <v>46195</v>
      </c>
      <c r="B3441" s="63" t="s">
        <v>34</v>
      </c>
      <c r="C3441" s="64" t="s">
        <v>17</v>
      </c>
      <c r="D3441" s="64" t="s">
        <v>19</v>
      </c>
      <c r="E3441" s="64" t="s">
        <v>5568</v>
      </c>
      <c r="F3441" s="64" t="str">
        <f t="shared" si="129"/>
        <v>1</v>
      </c>
      <c r="G3441" s="85">
        <v>130878003</v>
      </c>
      <c r="H3441" s="63" t="s">
        <v>6086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7"/>
        <v>24</v>
      </c>
      <c r="P3441" s="67">
        <v>0.67</v>
      </c>
      <c r="Q3441" s="68">
        <v>1</v>
      </c>
      <c r="R3441" s="68"/>
      <c r="S3441" s="68">
        <f t="shared" si="128"/>
        <v>0.67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5865</v>
      </c>
      <c r="F3442" s="64" t="str">
        <f t="shared" ref="F3442:F3505" si="136">IF(RIGHT(E3442,1)="D","1","2")</f>
        <v>2</v>
      </c>
      <c r="G3442" s="72" t="s">
        <v>645</v>
      </c>
      <c r="H3442" s="63" t="s">
        <v>6087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ref="O3442:O3505" si="137">IF(N3442-M3442&gt;0,N3442-M3442,N3442-M3442+24)</f>
        <v>24</v>
      </c>
      <c r="P3442" s="67">
        <v>0.1</v>
      </c>
      <c r="Q3442" s="68">
        <v>21</v>
      </c>
      <c r="R3442" s="68"/>
      <c r="S3442" s="68">
        <f t="shared" ref="S3442:S3505" si="138">P3442*Q3442</f>
        <v>2.1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6085</v>
      </c>
      <c r="F3443" s="64" t="str">
        <f t="shared" si="136"/>
        <v>1</v>
      </c>
      <c r="G3443" s="72" t="s">
        <v>3053</v>
      </c>
      <c r="H3443" s="63" t="s">
        <v>6088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7"/>
        <v>24</v>
      </c>
      <c r="P3443" s="67">
        <v>0.2</v>
      </c>
      <c r="Q3443" s="68">
        <v>7</v>
      </c>
      <c r="R3443" s="68"/>
      <c r="S3443" s="68">
        <f t="shared" si="138"/>
        <v>1.4000000000000001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445</v>
      </c>
      <c r="C3444" s="64" t="s">
        <v>17</v>
      </c>
      <c r="D3444" s="64" t="s">
        <v>37</v>
      </c>
      <c r="E3444" s="64" t="s">
        <v>5747</v>
      </c>
      <c r="F3444" s="64" t="str">
        <f t="shared" si="136"/>
        <v>1</v>
      </c>
      <c r="G3444" s="72" t="s">
        <v>3430</v>
      </c>
      <c r="H3444" s="63" t="s">
        <v>6089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7"/>
        <v>24</v>
      </c>
      <c r="P3444" s="67">
        <v>0.1</v>
      </c>
      <c r="Q3444" s="68">
        <v>11</v>
      </c>
      <c r="R3444" s="68"/>
      <c r="S3444" s="68">
        <f t="shared" si="138"/>
        <v>1.1000000000000001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34</v>
      </c>
      <c r="C3445" s="64" t="s">
        <v>17</v>
      </c>
      <c r="D3445" s="64" t="s">
        <v>19</v>
      </c>
      <c r="E3445" s="64" t="s">
        <v>5568</v>
      </c>
      <c r="F3445" s="64" t="str">
        <f t="shared" si="136"/>
        <v>1</v>
      </c>
      <c r="G3445" s="72">
        <v>130878004</v>
      </c>
      <c r="H3445" s="63" t="s">
        <v>6090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7"/>
        <v>24</v>
      </c>
      <c r="P3445" s="67">
        <v>0.67</v>
      </c>
      <c r="Q3445" s="68">
        <v>16</v>
      </c>
      <c r="R3445" s="68"/>
      <c r="S3445" s="68">
        <f t="shared" si="138"/>
        <v>10.72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6085</v>
      </c>
      <c r="F3446" s="64" t="str">
        <f t="shared" si="136"/>
        <v>1</v>
      </c>
      <c r="G3446" s="72" t="s">
        <v>3420</v>
      </c>
      <c r="H3446" s="63" t="s">
        <v>6091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7"/>
        <v>24</v>
      </c>
      <c r="P3446" s="67">
        <v>0.2</v>
      </c>
      <c r="Q3446" s="68">
        <v>7</v>
      </c>
      <c r="R3446" s="68"/>
      <c r="S3446" s="68">
        <f t="shared" si="138"/>
        <v>1.4000000000000001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6"/>
        <v>2</v>
      </c>
      <c r="G3447" s="72" t="s">
        <v>5120</v>
      </c>
      <c r="H3447" s="63" t="s">
        <v>6092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7"/>
        <v>24</v>
      </c>
      <c r="P3447" s="67">
        <v>0.1</v>
      </c>
      <c r="Q3447" s="68">
        <v>19</v>
      </c>
      <c r="R3447" s="68"/>
      <c r="S3447" s="68">
        <f t="shared" si="138"/>
        <v>1.9000000000000001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712</v>
      </c>
      <c r="F3448" s="64" t="str">
        <f t="shared" si="136"/>
        <v>2</v>
      </c>
      <c r="G3448" s="72" t="s">
        <v>5205</v>
      </c>
      <c r="H3448" s="63" t="s">
        <v>6093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7"/>
        <v>24</v>
      </c>
      <c r="P3448" s="67">
        <v>0.67</v>
      </c>
      <c r="Q3448" s="68">
        <v>19</v>
      </c>
      <c r="R3448" s="68"/>
      <c r="S3448" s="68">
        <f t="shared" si="138"/>
        <v>12.73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17</v>
      </c>
      <c r="D3449" s="64" t="s">
        <v>37</v>
      </c>
      <c r="E3449" s="64" t="s">
        <v>1301</v>
      </c>
      <c r="F3449" s="64" t="str">
        <f t="shared" si="136"/>
        <v>2</v>
      </c>
      <c r="G3449" s="72" t="s">
        <v>2636</v>
      </c>
      <c r="H3449" s="63" t="s">
        <v>6094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7"/>
        <v>24</v>
      </c>
      <c r="P3449" s="67">
        <v>0.1</v>
      </c>
      <c r="Q3449" s="68">
        <v>31</v>
      </c>
      <c r="R3449" s="68"/>
      <c r="S3449" s="68">
        <f t="shared" si="138"/>
        <v>3.1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386</v>
      </c>
      <c r="F3450" s="64" t="str">
        <f t="shared" si="136"/>
        <v>1</v>
      </c>
      <c r="G3450" s="72" t="s">
        <v>6095</v>
      </c>
      <c r="H3450" s="63" t="s">
        <v>6096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7"/>
        <v>24</v>
      </c>
      <c r="P3450" s="67">
        <v>0.1</v>
      </c>
      <c r="Q3450" s="68">
        <v>20</v>
      </c>
      <c r="R3450" s="68"/>
      <c r="S3450" s="68">
        <f t="shared" si="138"/>
        <v>2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258</v>
      </c>
      <c r="F3451" s="64" t="str">
        <f t="shared" si="136"/>
        <v>1</v>
      </c>
      <c r="G3451" s="72" t="s">
        <v>6097</v>
      </c>
      <c r="H3451" s="63" t="s">
        <v>6098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7"/>
        <v>24</v>
      </c>
      <c r="P3451" s="67">
        <v>0.1</v>
      </c>
      <c r="Q3451" s="68">
        <v>27</v>
      </c>
      <c r="R3451" s="68"/>
      <c r="S3451" s="68">
        <f t="shared" si="138"/>
        <v>2.7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255</v>
      </c>
      <c r="F3452" s="64" t="str">
        <f t="shared" si="136"/>
        <v>2</v>
      </c>
      <c r="G3452" s="72" t="s">
        <v>6099</v>
      </c>
      <c r="H3452" s="63" t="s">
        <v>6100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7"/>
        <v>24</v>
      </c>
      <c r="P3452" s="67">
        <v>0.1</v>
      </c>
      <c r="Q3452" s="68">
        <v>26</v>
      </c>
      <c r="R3452" s="68"/>
      <c r="S3452" s="68">
        <f t="shared" si="138"/>
        <v>2.6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317</v>
      </c>
      <c r="F3453" s="64" t="str">
        <f t="shared" si="136"/>
        <v>1</v>
      </c>
      <c r="G3453" s="72" t="s">
        <v>2399</v>
      </c>
      <c r="H3453" s="63" t="s">
        <v>6101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7"/>
        <v>24</v>
      </c>
      <c r="P3453" s="67">
        <v>0.1</v>
      </c>
      <c r="Q3453" s="68">
        <v>27</v>
      </c>
      <c r="R3453" s="68"/>
      <c r="S3453" s="68">
        <f t="shared" si="138"/>
        <v>2.7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246</v>
      </c>
      <c r="F3454" s="64" t="str">
        <f t="shared" si="136"/>
        <v>2</v>
      </c>
      <c r="G3454" s="72" t="s">
        <v>6102</v>
      </c>
      <c r="H3454" s="63" t="s">
        <v>6103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7"/>
        <v>24</v>
      </c>
      <c r="P3454" s="67">
        <v>0.1</v>
      </c>
      <c r="Q3454" s="68">
        <v>16</v>
      </c>
      <c r="R3454" s="68"/>
      <c r="S3454" s="68">
        <f t="shared" si="138"/>
        <v>1.6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2563</v>
      </c>
      <c r="F3455" s="64" t="str">
        <f t="shared" si="136"/>
        <v>1</v>
      </c>
      <c r="G3455" s="72" t="s">
        <v>253</v>
      </c>
      <c r="H3455" s="63" t="s">
        <v>6104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7"/>
        <v>24</v>
      </c>
      <c r="P3455" s="67">
        <v>0.1</v>
      </c>
      <c r="Q3455" s="68">
        <v>22</v>
      </c>
      <c r="R3455" s="68"/>
      <c r="S3455" s="68">
        <f t="shared" si="138"/>
        <v>2.2000000000000002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323</v>
      </c>
      <c r="F3456" s="64" t="str">
        <f t="shared" si="136"/>
        <v>1</v>
      </c>
      <c r="G3456" s="72" t="s">
        <v>6105</v>
      </c>
      <c r="H3456" s="63" t="s">
        <v>6106</v>
      </c>
      <c r="I3456" s="64" t="s">
        <v>493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si="137"/>
        <v>24</v>
      </c>
      <c r="P3456" s="67">
        <v>0.1</v>
      </c>
      <c r="Q3456" s="68">
        <v>30</v>
      </c>
      <c r="R3456" s="68"/>
      <c r="S3456" s="68">
        <f t="shared" si="138"/>
        <v>3</v>
      </c>
      <c r="T3456" s="69" t="s">
        <v>547</v>
      </c>
      <c r="U3456" s="63" t="s">
        <v>52</v>
      </c>
      <c r="V3456" s="63"/>
      <c r="W3456" s="63"/>
      <c r="X3456" s="63"/>
      <c r="Y3456" s="63"/>
      <c r="Z3456" s="63"/>
      <c r="AA3456" s="63"/>
    </row>
    <row r="3457" spans="1:27" s="71" customFormat="1" ht="23.5" customHeight="1" x14ac:dyDescent="0.35">
      <c r="A3457" s="62">
        <v>46195</v>
      </c>
      <c r="B3457" s="63" t="s">
        <v>445</v>
      </c>
      <c r="C3457" s="64" t="s">
        <v>18</v>
      </c>
      <c r="D3457" s="64" t="s">
        <v>37</v>
      </c>
      <c r="E3457" s="64" t="s">
        <v>320</v>
      </c>
      <c r="F3457" s="64" t="str">
        <f t="shared" si="136"/>
        <v>1</v>
      </c>
      <c r="G3457" s="72" t="s">
        <v>4449</v>
      </c>
      <c r="H3457" s="63" t="s">
        <v>6107</v>
      </c>
      <c r="I3457" s="64" t="s">
        <v>480</v>
      </c>
      <c r="J3457" s="63" t="s">
        <v>6108</v>
      </c>
      <c r="K3457" s="64" t="s">
        <v>22</v>
      </c>
      <c r="L3457" s="64" t="s">
        <v>268</v>
      </c>
      <c r="M3457" s="100">
        <v>0.33333333333333331</v>
      </c>
      <c r="N3457" s="100">
        <v>0.39583333333333331</v>
      </c>
      <c r="O3457" s="66">
        <f t="shared" si="137"/>
        <v>6.25E-2</v>
      </c>
      <c r="P3457" s="67">
        <v>1.5</v>
      </c>
      <c r="Q3457" s="68">
        <v>17</v>
      </c>
      <c r="R3457" s="68"/>
      <c r="S3457" s="68">
        <f t="shared" si="138"/>
        <v>25.5</v>
      </c>
      <c r="T3457" s="69" t="s">
        <v>30</v>
      </c>
      <c r="U3457" s="63" t="s">
        <v>30</v>
      </c>
      <c r="V3457" s="63"/>
      <c r="W3457" s="63" t="s">
        <v>6350</v>
      </c>
      <c r="X3457" s="63" t="s">
        <v>5449</v>
      </c>
      <c r="Y3457" s="63"/>
      <c r="Z3457" s="63"/>
      <c r="AA3457" s="63">
        <v>2026060107</v>
      </c>
    </row>
    <row r="3458" spans="1:27" s="71" customFormat="1" ht="23.5" customHeight="1" x14ac:dyDescent="0.35">
      <c r="A3458" s="62">
        <v>46195</v>
      </c>
      <c r="B3458" s="63" t="s">
        <v>34</v>
      </c>
      <c r="C3458" s="64" t="s">
        <v>18</v>
      </c>
      <c r="D3458" s="64" t="s">
        <v>19</v>
      </c>
      <c r="E3458" s="64" t="s">
        <v>5907</v>
      </c>
      <c r="F3458" s="64" t="str">
        <f t="shared" si="136"/>
        <v>2</v>
      </c>
      <c r="G3458" s="72">
        <v>130429427</v>
      </c>
      <c r="H3458" s="63" t="s">
        <v>6109</v>
      </c>
      <c r="I3458" s="64" t="s">
        <v>490</v>
      </c>
      <c r="J3458" s="63" t="s">
        <v>6110</v>
      </c>
      <c r="K3458" s="64" t="s">
        <v>281</v>
      </c>
      <c r="L3458" s="64" t="s">
        <v>268</v>
      </c>
      <c r="M3458" s="100">
        <v>0.8125</v>
      </c>
      <c r="N3458" s="100">
        <v>0.875</v>
      </c>
      <c r="O3458" s="66">
        <f t="shared" si="137"/>
        <v>6.25E-2</v>
      </c>
      <c r="P3458" s="67">
        <v>1.5</v>
      </c>
      <c r="Q3458" s="68">
        <v>9</v>
      </c>
      <c r="R3458" s="68"/>
      <c r="S3458" s="68">
        <f t="shared" si="138"/>
        <v>13.5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5975</v>
      </c>
      <c r="F3459" s="64" t="str">
        <f t="shared" si="136"/>
        <v>1</v>
      </c>
      <c r="G3459" s="72" t="s">
        <v>645</v>
      </c>
      <c r="H3459" s="63" t="s">
        <v>6087</v>
      </c>
      <c r="I3459" s="64" t="s">
        <v>490</v>
      </c>
      <c r="J3459" s="63" t="s">
        <v>7537</v>
      </c>
      <c r="K3459" s="64" t="s">
        <v>281</v>
      </c>
      <c r="L3459" s="64" t="s">
        <v>268</v>
      </c>
      <c r="M3459" s="100">
        <v>0.5625</v>
      </c>
      <c r="N3459" s="100">
        <v>0.625</v>
      </c>
      <c r="O3459" s="66">
        <f t="shared" si="137"/>
        <v>6.25E-2</v>
      </c>
      <c r="P3459" s="67">
        <v>1.5</v>
      </c>
      <c r="Q3459" s="68">
        <v>23</v>
      </c>
      <c r="R3459" s="68"/>
      <c r="S3459" s="68">
        <f t="shared" si="138"/>
        <v>34.5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5975</v>
      </c>
      <c r="F3460" s="64" t="str">
        <f t="shared" si="136"/>
        <v>1</v>
      </c>
      <c r="G3460" s="72" t="s">
        <v>645</v>
      </c>
      <c r="H3460" s="63" t="s">
        <v>6087</v>
      </c>
      <c r="I3460" s="64" t="s">
        <v>490</v>
      </c>
      <c r="J3460" s="63" t="s">
        <v>6111</v>
      </c>
      <c r="K3460" s="64" t="s">
        <v>281</v>
      </c>
      <c r="L3460" s="64" t="s">
        <v>268</v>
      </c>
      <c r="M3460" s="100">
        <v>0.5</v>
      </c>
      <c r="N3460" s="100">
        <v>0.52083333333333337</v>
      </c>
      <c r="O3460" s="66">
        <f t="shared" si="137"/>
        <v>2.083333333333337E-2</v>
      </c>
      <c r="P3460" s="67">
        <v>0.5</v>
      </c>
      <c r="Q3460" s="68">
        <v>23</v>
      </c>
      <c r="R3460" s="68"/>
      <c r="S3460" s="68">
        <f t="shared" si="138"/>
        <v>11.5</v>
      </c>
      <c r="T3460" s="69" t="s">
        <v>52</v>
      </c>
      <c r="U3460" s="63" t="s">
        <v>52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46195</v>
      </c>
      <c r="B3461" s="63" t="s">
        <v>445</v>
      </c>
      <c r="C3461" s="64" t="s">
        <v>17</v>
      </c>
      <c r="D3461" s="64" t="s">
        <v>37</v>
      </c>
      <c r="E3461" s="64" t="s">
        <v>712</v>
      </c>
      <c r="F3461" s="64" t="str">
        <f t="shared" si="136"/>
        <v>2</v>
      </c>
      <c r="G3461" s="72" t="s">
        <v>2194</v>
      </c>
      <c r="H3461" s="63" t="s">
        <v>5934</v>
      </c>
      <c r="I3461" s="64" t="s">
        <v>700</v>
      </c>
      <c r="J3461" s="63" t="s">
        <v>5935</v>
      </c>
      <c r="K3461" s="64" t="s">
        <v>702</v>
      </c>
      <c r="L3461" s="64" t="s">
        <v>268</v>
      </c>
      <c r="M3461" s="100">
        <v>0.91666666666666663</v>
      </c>
      <c r="N3461" s="100">
        <v>0.25</v>
      </c>
      <c r="O3461" s="66">
        <f t="shared" si="137"/>
        <v>23.333333333333332</v>
      </c>
      <c r="P3461" s="67">
        <v>8</v>
      </c>
      <c r="Q3461" s="68">
        <v>25</v>
      </c>
      <c r="R3461" s="68"/>
      <c r="S3461" s="68">
        <f t="shared" si="138"/>
        <v>200</v>
      </c>
      <c r="T3461" s="69" t="s">
        <v>57</v>
      </c>
      <c r="U3461" s="63" t="s">
        <v>6084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6118</v>
      </c>
      <c r="F3462" s="64" t="str">
        <f t="shared" si="136"/>
        <v>1</v>
      </c>
      <c r="G3462" s="72" t="s">
        <v>301</v>
      </c>
      <c r="H3462" s="63" t="s">
        <v>6121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7"/>
        <v>24</v>
      </c>
      <c r="P3462" s="67">
        <v>0.5</v>
      </c>
      <c r="Q3462" s="68">
        <v>12</v>
      </c>
      <c r="R3462" s="68"/>
      <c r="S3462" s="68">
        <f t="shared" si="138"/>
        <v>6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6119</v>
      </c>
      <c r="F3463" s="64" t="str">
        <f t="shared" si="136"/>
        <v>1</v>
      </c>
      <c r="G3463" s="72" t="s">
        <v>301</v>
      </c>
      <c r="H3463" s="63" t="s">
        <v>6122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7"/>
        <v>24</v>
      </c>
      <c r="P3463" s="67">
        <v>0.5</v>
      </c>
      <c r="Q3463" s="68">
        <v>15</v>
      </c>
      <c r="R3463" s="68"/>
      <c r="S3463" s="68">
        <f t="shared" si="138"/>
        <v>7.5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34</v>
      </c>
      <c r="C3464" s="64" t="s">
        <v>17</v>
      </c>
      <c r="D3464" s="64" t="s">
        <v>19</v>
      </c>
      <c r="E3464" s="64" t="s">
        <v>5568</v>
      </c>
      <c r="F3464" s="64" t="str">
        <f t="shared" si="136"/>
        <v>1</v>
      </c>
      <c r="G3464" s="72">
        <v>130879003</v>
      </c>
      <c r="H3464" s="63" t="s">
        <v>6123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7"/>
        <v>24</v>
      </c>
      <c r="P3464" s="67">
        <v>0.33</v>
      </c>
      <c r="Q3464" s="68">
        <v>15</v>
      </c>
      <c r="R3464" s="68"/>
      <c r="S3464" s="68">
        <f t="shared" si="138"/>
        <v>4.95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5975</v>
      </c>
      <c r="F3465" s="64" t="str">
        <f t="shared" si="136"/>
        <v>1</v>
      </c>
      <c r="G3465" s="72" t="s">
        <v>506</v>
      </c>
      <c r="H3465" s="63" t="s">
        <v>6124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7"/>
        <v>24</v>
      </c>
      <c r="P3465" s="67">
        <v>0.66</v>
      </c>
      <c r="Q3465" s="68">
        <v>25</v>
      </c>
      <c r="R3465" s="68"/>
      <c r="S3465" s="68">
        <f t="shared" si="138"/>
        <v>16.5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5747</v>
      </c>
      <c r="F3466" s="64" t="str">
        <f t="shared" si="136"/>
        <v>1</v>
      </c>
      <c r="G3466" s="72" t="s">
        <v>4086</v>
      </c>
      <c r="H3466" s="63" t="s">
        <v>6125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7"/>
        <v>24</v>
      </c>
      <c r="P3466" s="67">
        <v>0.2</v>
      </c>
      <c r="Q3466" s="68">
        <v>9</v>
      </c>
      <c r="R3466" s="68"/>
      <c r="S3466" s="68">
        <f t="shared" si="138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5747</v>
      </c>
      <c r="F3467" s="64" t="str">
        <f t="shared" si="136"/>
        <v>1</v>
      </c>
      <c r="G3467" s="72" t="s">
        <v>6126</v>
      </c>
      <c r="H3467" s="63" t="s">
        <v>6127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7"/>
        <v>24</v>
      </c>
      <c r="P3467" s="67">
        <v>0.2</v>
      </c>
      <c r="Q3467" s="68">
        <v>9</v>
      </c>
      <c r="R3467" s="68"/>
      <c r="S3467" s="68">
        <f t="shared" si="138"/>
        <v>1.8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6085</v>
      </c>
      <c r="F3468" s="64" t="str">
        <f t="shared" si="136"/>
        <v>1</v>
      </c>
      <c r="G3468" s="72" t="s">
        <v>5152</v>
      </c>
      <c r="H3468" s="63" t="s">
        <v>6128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7"/>
        <v>24</v>
      </c>
      <c r="P3468" s="67">
        <v>0.22</v>
      </c>
      <c r="Q3468" s="68">
        <v>7</v>
      </c>
      <c r="R3468" s="68"/>
      <c r="S3468" s="68">
        <f t="shared" si="138"/>
        <v>1.54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5747</v>
      </c>
      <c r="F3469" s="64" t="str">
        <f t="shared" si="136"/>
        <v>1</v>
      </c>
      <c r="G3469" s="72" t="s">
        <v>3956</v>
      </c>
      <c r="H3469" s="63" t="s">
        <v>6129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7"/>
        <v>24</v>
      </c>
      <c r="P3469" s="67">
        <v>0.22</v>
      </c>
      <c r="Q3469" s="68">
        <v>9</v>
      </c>
      <c r="R3469" s="68"/>
      <c r="S3469" s="68">
        <f t="shared" si="138"/>
        <v>1.98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712</v>
      </c>
      <c r="F3470" s="64" t="str">
        <f t="shared" si="136"/>
        <v>2</v>
      </c>
      <c r="G3470" s="72" t="s">
        <v>2279</v>
      </c>
      <c r="H3470" s="63" t="s">
        <v>6130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7"/>
        <v>24</v>
      </c>
      <c r="P3470" s="67">
        <v>0.1</v>
      </c>
      <c r="Q3470" s="68">
        <v>26</v>
      </c>
      <c r="R3470" s="68"/>
      <c r="S3470" s="68">
        <f t="shared" si="138"/>
        <v>2.6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5803</v>
      </c>
      <c r="F3471" s="64" t="str">
        <f t="shared" si="136"/>
        <v>1</v>
      </c>
      <c r="G3471" s="72" t="s">
        <v>4318</v>
      </c>
      <c r="H3471" s="63" t="s">
        <v>6131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7"/>
        <v>24</v>
      </c>
      <c r="P3471" s="67">
        <v>0.8</v>
      </c>
      <c r="Q3471" s="68">
        <v>31</v>
      </c>
      <c r="R3471" s="68"/>
      <c r="S3471" s="68">
        <f t="shared" si="138"/>
        <v>24.8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1301</v>
      </c>
      <c r="F3472" s="64" t="str">
        <f t="shared" si="136"/>
        <v>2</v>
      </c>
      <c r="G3472" s="72" t="s">
        <v>4318</v>
      </c>
      <c r="H3472" s="63" t="s">
        <v>6131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7"/>
        <v>24</v>
      </c>
      <c r="P3472" s="67">
        <v>0.1</v>
      </c>
      <c r="Q3472" s="68">
        <v>23</v>
      </c>
      <c r="R3472" s="68"/>
      <c r="S3472" s="68">
        <f t="shared" si="138"/>
        <v>2.3000000000000003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17</v>
      </c>
      <c r="D3473" s="64" t="s">
        <v>37</v>
      </c>
      <c r="E3473" s="64" t="s">
        <v>5865</v>
      </c>
      <c r="F3473" s="64" t="str">
        <f t="shared" si="136"/>
        <v>2</v>
      </c>
      <c r="G3473" s="72" t="s">
        <v>1113</v>
      </c>
      <c r="H3473" s="63" t="s">
        <v>6132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7"/>
        <v>24</v>
      </c>
      <c r="P3473" s="67">
        <v>0.1</v>
      </c>
      <c r="Q3473" s="68">
        <v>44</v>
      </c>
      <c r="R3473" s="68"/>
      <c r="S3473" s="68">
        <f t="shared" si="138"/>
        <v>4.4000000000000004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395</v>
      </c>
      <c r="F3474" s="64" t="str">
        <f t="shared" si="136"/>
        <v>2</v>
      </c>
      <c r="G3474" s="72" t="s">
        <v>5022</v>
      </c>
      <c r="H3474" s="63" t="s">
        <v>5053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7"/>
        <v>24</v>
      </c>
      <c r="P3474" s="67">
        <v>0.1</v>
      </c>
      <c r="Q3474" s="68">
        <v>28</v>
      </c>
      <c r="R3474" s="68"/>
      <c r="S3474" s="68">
        <f t="shared" si="138"/>
        <v>2.8000000000000003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868</v>
      </c>
      <c r="F3475" s="64" t="str">
        <f t="shared" si="136"/>
        <v>1</v>
      </c>
      <c r="G3475" s="72" t="s">
        <v>6133</v>
      </c>
      <c r="H3475" s="63" t="s">
        <v>6134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7"/>
        <v>24</v>
      </c>
      <c r="P3475" s="67">
        <v>0.1</v>
      </c>
      <c r="Q3475" s="68">
        <v>25</v>
      </c>
      <c r="R3475" s="68"/>
      <c r="S3475" s="68">
        <f t="shared" si="138"/>
        <v>2.5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638</v>
      </c>
      <c r="F3476" s="64" t="str">
        <f t="shared" si="136"/>
        <v>2</v>
      </c>
      <c r="G3476" s="72" t="s">
        <v>4879</v>
      </c>
      <c r="H3476" s="63" t="s">
        <v>6135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7"/>
        <v>24</v>
      </c>
      <c r="P3476" s="67">
        <v>0.1</v>
      </c>
      <c r="Q3476" s="68">
        <v>21</v>
      </c>
      <c r="R3476" s="68"/>
      <c r="S3476" s="68">
        <f t="shared" si="138"/>
        <v>2.1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1424</v>
      </c>
      <c r="F3477" s="64" t="str">
        <f t="shared" si="136"/>
        <v>2</v>
      </c>
      <c r="G3477" s="72" t="s">
        <v>3521</v>
      </c>
      <c r="H3477" s="63" t="s">
        <v>6136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7"/>
        <v>24</v>
      </c>
      <c r="P3477" s="67">
        <v>0.1</v>
      </c>
      <c r="Q3477" s="68">
        <v>25</v>
      </c>
      <c r="R3477" s="68"/>
      <c r="S3477" s="68">
        <f t="shared" si="138"/>
        <v>2.5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18</v>
      </c>
      <c r="D3478" s="64" t="s">
        <v>37</v>
      </c>
      <c r="E3478" s="64" t="s">
        <v>415</v>
      </c>
      <c r="F3478" s="64" t="str">
        <f t="shared" si="136"/>
        <v>2</v>
      </c>
      <c r="G3478" s="72" t="s">
        <v>6137</v>
      </c>
      <c r="H3478" s="63" t="s">
        <v>6138</v>
      </c>
      <c r="I3478" s="64" t="s">
        <v>493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7"/>
        <v>24</v>
      </c>
      <c r="P3478" s="67">
        <v>0.1</v>
      </c>
      <c r="Q3478" s="68">
        <v>8</v>
      </c>
      <c r="R3478" s="68"/>
      <c r="S3478" s="68">
        <f t="shared" si="138"/>
        <v>0.8</v>
      </c>
      <c r="T3478" s="69" t="s">
        <v>547</v>
      </c>
      <c r="U3478" s="63" t="s">
        <v>52</v>
      </c>
      <c r="V3478" s="63"/>
      <c r="W3478" s="63"/>
      <c r="X3478" s="63"/>
      <c r="Y3478" s="63"/>
      <c r="Z3478" s="63"/>
      <c r="AA3478" s="63"/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17</v>
      </c>
      <c r="D3479" s="64" t="s">
        <v>37</v>
      </c>
      <c r="E3479" s="64" t="s">
        <v>5748</v>
      </c>
      <c r="F3479" s="64" t="str">
        <f t="shared" si="136"/>
        <v>2</v>
      </c>
      <c r="G3479" s="72" t="s">
        <v>3208</v>
      </c>
      <c r="H3479" s="63" t="s">
        <v>6139</v>
      </c>
      <c r="I3479" s="64" t="s">
        <v>480</v>
      </c>
      <c r="J3479" s="63" t="s">
        <v>6140</v>
      </c>
      <c r="K3479" s="64" t="s">
        <v>22</v>
      </c>
      <c r="L3479" s="64" t="s">
        <v>268</v>
      </c>
      <c r="M3479" s="100">
        <v>0.125</v>
      </c>
      <c r="N3479" s="100">
        <v>0.16666666666666666</v>
      </c>
      <c r="O3479" s="66">
        <f t="shared" si="137"/>
        <v>4.1666666666666657E-2</v>
      </c>
      <c r="P3479" s="67">
        <v>1</v>
      </c>
      <c r="Q3479" s="68">
        <v>9</v>
      </c>
      <c r="R3479" s="68"/>
      <c r="S3479" s="68">
        <f t="shared" si="138"/>
        <v>9</v>
      </c>
      <c r="T3479" s="69" t="s">
        <v>30</v>
      </c>
      <c r="U3479" s="63" t="s">
        <v>30</v>
      </c>
      <c r="V3479" s="63"/>
      <c r="W3479" s="63">
        <v>921228028</v>
      </c>
      <c r="X3479" s="63" t="s">
        <v>1946</v>
      </c>
      <c r="Y3479" s="63"/>
      <c r="Z3479" s="63"/>
      <c r="AA3479" s="63">
        <v>2026060108</v>
      </c>
    </row>
    <row r="3480" spans="1:27" s="71" customFormat="1" ht="23.5" customHeight="1" x14ac:dyDescent="0.35">
      <c r="A3480" s="62">
        <v>46196</v>
      </c>
      <c r="B3480" s="63" t="s">
        <v>445</v>
      </c>
      <c r="C3480" s="64" t="s">
        <v>18</v>
      </c>
      <c r="D3480" s="64" t="s">
        <v>37</v>
      </c>
      <c r="E3480" s="64" t="s">
        <v>2103</v>
      </c>
      <c r="F3480" s="64" t="str">
        <f t="shared" si="136"/>
        <v>1</v>
      </c>
      <c r="G3480" s="72" t="s">
        <v>392</v>
      </c>
      <c r="H3480" s="63" t="s">
        <v>6141</v>
      </c>
      <c r="I3480" s="64" t="s">
        <v>480</v>
      </c>
      <c r="J3480" s="63" t="s">
        <v>6142</v>
      </c>
      <c r="K3480" s="64" t="s">
        <v>22</v>
      </c>
      <c r="L3480" s="64" t="s">
        <v>268</v>
      </c>
      <c r="M3480" s="100">
        <v>0.47916666666666669</v>
      </c>
      <c r="N3480" s="100">
        <v>0.52083333333333337</v>
      </c>
      <c r="O3480" s="66">
        <f t="shared" si="137"/>
        <v>4.1666666666666685E-2</v>
      </c>
      <c r="P3480" s="67">
        <v>1</v>
      </c>
      <c r="Q3480" s="68">
        <v>27</v>
      </c>
      <c r="R3480" s="68"/>
      <c r="S3480" s="68">
        <f t="shared" si="138"/>
        <v>27</v>
      </c>
      <c r="T3480" s="69" t="s">
        <v>30</v>
      </c>
      <c r="U3480" s="63" t="s">
        <v>30</v>
      </c>
      <c r="V3480" s="63"/>
      <c r="W3480" s="63">
        <v>316364001</v>
      </c>
      <c r="X3480" s="63" t="s">
        <v>5449</v>
      </c>
      <c r="Y3480" s="63"/>
      <c r="Z3480" s="63"/>
      <c r="AA3480" s="63">
        <v>2026060109</v>
      </c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18</v>
      </c>
      <c r="D3481" s="64" t="s">
        <v>19</v>
      </c>
      <c r="E3481" s="64" t="s">
        <v>1551</v>
      </c>
      <c r="F3481" s="64" t="str">
        <f t="shared" si="136"/>
        <v>1</v>
      </c>
      <c r="G3481" s="72" t="s">
        <v>6143</v>
      </c>
      <c r="H3481" s="63" t="s">
        <v>6144</v>
      </c>
      <c r="I3481" s="64" t="s">
        <v>482</v>
      </c>
      <c r="J3481" s="63" t="s">
        <v>6145</v>
      </c>
      <c r="K3481" s="64" t="s">
        <v>2580</v>
      </c>
      <c r="L3481" s="64" t="s">
        <v>268</v>
      </c>
      <c r="M3481" s="100">
        <v>0.3125</v>
      </c>
      <c r="N3481" s="100">
        <v>0.33333333333333331</v>
      </c>
      <c r="O3481" s="66">
        <f t="shared" si="137"/>
        <v>2.0833333333333315E-2</v>
      </c>
      <c r="P3481" s="67">
        <v>0.5</v>
      </c>
      <c r="Q3481" s="68">
        <v>11</v>
      </c>
      <c r="R3481" s="68"/>
      <c r="S3481" s="68">
        <f t="shared" si="138"/>
        <v>5.5</v>
      </c>
      <c r="T3481" s="69" t="s">
        <v>65</v>
      </c>
      <c r="U3481" s="63" t="s">
        <v>79</v>
      </c>
      <c r="V3481" s="63"/>
      <c r="W3481" s="63" t="s">
        <v>6152</v>
      </c>
      <c r="X3481" s="63" t="s">
        <v>5449</v>
      </c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17</v>
      </c>
      <c r="D3482" s="64" t="s">
        <v>19</v>
      </c>
      <c r="E3482" s="64" t="s">
        <v>6120</v>
      </c>
      <c r="F3482" s="64" t="str">
        <f t="shared" si="136"/>
        <v>2</v>
      </c>
      <c r="G3482" s="72">
        <v>130879003</v>
      </c>
      <c r="H3482" s="63" t="s">
        <v>6123</v>
      </c>
      <c r="I3482" s="64" t="s">
        <v>490</v>
      </c>
      <c r="J3482" s="63" t="s">
        <v>6146</v>
      </c>
      <c r="K3482" s="64" t="s">
        <v>281</v>
      </c>
      <c r="L3482" s="64" t="s">
        <v>268</v>
      </c>
      <c r="M3482" s="100">
        <v>5.5555555555555552E-2</v>
      </c>
      <c r="N3482" s="100">
        <v>7.6388888888888895E-2</v>
      </c>
      <c r="O3482" s="66">
        <f t="shared" si="137"/>
        <v>2.0833333333333343E-2</v>
      </c>
      <c r="P3482" s="67">
        <v>0.5</v>
      </c>
      <c r="Q3482" s="68">
        <v>13</v>
      </c>
      <c r="R3482" s="68"/>
      <c r="S3482" s="68">
        <f t="shared" si="138"/>
        <v>6.5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1545</v>
      </c>
      <c r="F3483" s="64" t="str">
        <f t="shared" si="136"/>
        <v>1</v>
      </c>
      <c r="G3483" s="72">
        <v>130597371</v>
      </c>
      <c r="H3483" s="63" t="s">
        <v>6147</v>
      </c>
      <c r="I3483" s="64" t="s">
        <v>490</v>
      </c>
      <c r="J3483" s="63" t="s">
        <v>4131</v>
      </c>
      <c r="K3483" s="64" t="s">
        <v>281</v>
      </c>
      <c r="L3483" s="64" t="s">
        <v>268</v>
      </c>
      <c r="M3483" s="100">
        <v>0.59027777777777779</v>
      </c>
      <c r="N3483" s="100">
        <v>0.60416666666666663</v>
      </c>
      <c r="O3483" s="66">
        <f t="shared" si="137"/>
        <v>1.388888888888884E-2</v>
      </c>
      <c r="P3483" s="67">
        <v>0.34</v>
      </c>
      <c r="Q3483" s="68">
        <v>8</v>
      </c>
      <c r="R3483" s="68"/>
      <c r="S3483" s="68">
        <f t="shared" si="138"/>
        <v>2.72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1551</v>
      </c>
      <c r="F3484" s="64" t="str">
        <f t="shared" si="136"/>
        <v>1</v>
      </c>
      <c r="G3484" s="72" t="s">
        <v>6143</v>
      </c>
      <c r="H3484" s="63" t="s">
        <v>6144</v>
      </c>
      <c r="I3484" s="64" t="s">
        <v>490</v>
      </c>
      <c r="J3484" s="63" t="s">
        <v>2140</v>
      </c>
      <c r="K3484" s="64" t="s">
        <v>281</v>
      </c>
      <c r="L3484" s="64" t="s">
        <v>268</v>
      </c>
      <c r="M3484" s="100">
        <v>0.33333333333333331</v>
      </c>
      <c r="N3484" s="100">
        <v>0.3576388888888889</v>
      </c>
      <c r="O3484" s="66">
        <f t="shared" si="137"/>
        <v>2.430555555555558E-2</v>
      </c>
      <c r="P3484" s="67">
        <v>0.56000000000000005</v>
      </c>
      <c r="Q3484" s="68">
        <v>9</v>
      </c>
      <c r="R3484" s="68"/>
      <c r="S3484" s="68">
        <f t="shared" si="138"/>
        <v>5.0400000000000009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1548</v>
      </c>
      <c r="F3485" s="64" t="str">
        <f t="shared" si="136"/>
        <v>1</v>
      </c>
      <c r="G3485" s="72">
        <v>130429427</v>
      </c>
      <c r="H3485" s="63" t="s">
        <v>6109</v>
      </c>
      <c r="I3485" s="64" t="s">
        <v>490</v>
      </c>
      <c r="J3485" s="63" t="s">
        <v>6148</v>
      </c>
      <c r="K3485" s="64" t="s">
        <v>281</v>
      </c>
      <c r="L3485" s="64" t="s">
        <v>268</v>
      </c>
      <c r="M3485" s="100">
        <v>0.5</v>
      </c>
      <c r="N3485" s="100">
        <v>0.57291666666666663</v>
      </c>
      <c r="O3485" s="66">
        <f t="shared" si="137"/>
        <v>7.291666666666663E-2</v>
      </c>
      <c r="P3485" s="67">
        <v>1.7</v>
      </c>
      <c r="Q3485" s="68">
        <v>16</v>
      </c>
      <c r="R3485" s="68"/>
      <c r="S3485" s="68">
        <f t="shared" si="138"/>
        <v>27.2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356</v>
      </c>
      <c r="F3486" s="64" t="str">
        <f t="shared" si="136"/>
        <v>1</v>
      </c>
      <c r="G3486" s="72">
        <v>130597380</v>
      </c>
      <c r="H3486" s="63" t="s">
        <v>6149</v>
      </c>
      <c r="I3486" s="64" t="s">
        <v>490</v>
      </c>
      <c r="J3486" s="63" t="s">
        <v>6150</v>
      </c>
      <c r="K3486" s="64" t="s">
        <v>281</v>
      </c>
      <c r="L3486" s="64" t="s">
        <v>268</v>
      </c>
      <c r="M3486" s="100">
        <v>0.47916666666666669</v>
      </c>
      <c r="N3486" s="100">
        <v>0.5</v>
      </c>
      <c r="O3486" s="66">
        <f t="shared" si="137"/>
        <v>2.0833333333333315E-2</v>
      </c>
      <c r="P3486" s="67">
        <v>0.5</v>
      </c>
      <c r="Q3486" s="68">
        <v>9</v>
      </c>
      <c r="R3486" s="68"/>
      <c r="S3486" s="68">
        <f t="shared" si="138"/>
        <v>4.5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46196</v>
      </c>
      <c r="B3487" s="63" t="s">
        <v>34</v>
      </c>
      <c r="C3487" s="64" t="s">
        <v>18</v>
      </c>
      <c r="D3487" s="64" t="s">
        <v>19</v>
      </c>
      <c r="E3487" s="64" t="s">
        <v>789</v>
      </c>
      <c r="F3487" s="64" t="str">
        <f t="shared" si="136"/>
        <v>1</v>
      </c>
      <c r="G3487" s="72">
        <v>130597283</v>
      </c>
      <c r="H3487" s="63" t="s">
        <v>6151</v>
      </c>
      <c r="I3487" s="64" t="s">
        <v>490</v>
      </c>
      <c r="J3487" s="63" t="s">
        <v>1710</v>
      </c>
      <c r="K3487" s="64" t="s">
        <v>281</v>
      </c>
      <c r="L3487" s="64" t="s">
        <v>268</v>
      </c>
      <c r="M3487" s="100">
        <v>0.71180555555555558</v>
      </c>
      <c r="N3487" s="100">
        <v>0.71875</v>
      </c>
      <c r="O3487" s="66">
        <f t="shared" si="137"/>
        <v>6.9444444444444198E-3</v>
      </c>
      <c r="P3487" s="67">
        <v>0.17</v>
      </c>
      <c r="Q3487" s="68">
        <v>9</v>
      </c>
      <c r="R3487" s="68"/>
      <c r="S3487" s="68">
        <f t="shared" si="138"/>
        <v>1.53</v>
      </c>
      <c r="T3487" s="69" t="s">
        <v>52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5975</v>
      </c>
      <c r="F3488" s="64" t="str">
        <f t="shared" si="136"/>
        <v>1</v>
      </c>
      <c r="G3488" s="72" t="s">
        <v>645</v>
      </c>
      <c r="H3488" s="63" t="s">
        <v>6087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7"/>
        <v>24</v>
      </c>
      <c r="P3488" s="67">
        <v>0.5</v>
      </c>
      <c r="Q3488" s="68">
        <v>35</v>
      </c>
      <c r="R3488" s="68"/>
      <c r="S3488" s="68">
        <f t="shared" si="138"/>
        <v>17.5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5897</v>
      </c>
      <c r="F3489" s="64" t="str">
        <f t="shared" si="136"/>
        <v>2</v>
      </c>
      <c r="G3489" s="72" t="s">
        <v>6068</v>
      </c>
      <c r="H3489" s="63" t="s">
        <v>6176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7"/>
        <v>24</v>
      </c>
      <c r="P3489" s="67">
        <v>0.1</v>
      </c>
      <c r="Q3489" s="68">
        <v>35</v>
      </c>
      <c r="R3489" s="68"/>
      <c r="S3489" s="68">
        <f t="shared" si="138"/>
        <v>3.5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445</v>
      </c>
      <c r="C3490" s="64" t="s">
        <v>17</v>
      </c>
      <c r="D3490" s="64" t="s">
        <v>37</v>
      </c>
      <c r="E3490" s="64" t="s">
        <v>5865</v>
      </c>
      <c r="F3490" s="64" t="str">
        <f t="shared" si="136"/>
        <v>2</v>
      </c>
      <c r="G3490" s="72" t="s">
        <v>3338</v>
      </c>
      <c r="H3490" s="63" t="s">
        <v>6177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7"/>
        <v>24</v>
      </c>
      <c r="P3490" s="67">
        <v>0.1</v>
      </c>
      <c r="Q3490" s="68">
        <v>27</v>
      </c>
      <c r="R3490" s="68"/>
      <c r="S3490" s="68">
        <f t="shared" si="138"/>
        <v>2.7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34</v>
      </c>
      <c r="C3491" s="64" t="s">
        <v>17</v>
      </c>
      <c r="D3491" s="64" t="s">
        <v>19</v>
      </c>
      <c r="E3491" s="64" t="s">
        <v>5568</v>
      </c>
      <c r="F3491" s="64" t="str">
        <f t="shared" si="136"/>
        <v>1</v>
      </c>
      <c r="G3491" s="72">
        <v>130879001</v>
      </c>
      <c r="H3491" s="63" t="s">
        <v>6178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7"/>
        <v>24</v>
      </c>
      <c r="P3491" s="67">
        <v>0.33</v>
      </c>
      <c r="Q3491" s="68">
        <v>18</v>
      </c>
      <c r="R3491" s="68"/>
      <c r="S3491" s="68">
        <f t="shared" si="138"/>
        <v>5.94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17</v>
      </c>
      <c r="D3492" s="64" t="s">
        <v>37</v>
      </c>
      <c r="E3492" s="64" t="s">
        <v>5747</v>
      </c>
      <c r="F3492" s="64" t="str">
        <f t="shared" si="136"/>
        <v>1</v>
      </c>
      <c r="G3492" s="72" t="s">
        <v>3311</v>
      </c>
      <c r="H3492" s="63" t="s">
        <v>6179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7"/>
        <v>24</v>
      </c>
      <c r="P3492" s="67">
        <v>0.42</v>
      </c>
      <c r="Q3492" s="68">
        <v>9</v>
      </c>
      <c r="R3492" s="68"/>
      <c r="S3492" s="68">
        <f t="shared" si="138"/>
        <v>3.78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638</v>
      </c>
      <c r="F3493" s="64" t="str">
        <f t="shared" si="136"/>
        <v>2</v>
      </c>
      <c r="G3493" s="72">
        <v>159114017</v>
      </c>
      <c r="H3493" s="63" t="s">
        <v>6180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7"/>
        <v>24</v>
      </c>
      <c r="P3493" s="67">
        <v>0.8</v>
      </c>
      <c r="Q3493" s="68">
        <v>14</v>
      </c>
      <c r="R3493" s="68"/>
      <c r="S3493" s="68">
        <f t="shared" si="138"/>
        <v>11.200000000000001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639</v>
      </c>
      <c r="F3494" s="64" t="str">
        <f t="shared" si="136"/>
        <v>1</v>
      </c>
      <c r="G3494" s="72">
        <v>316038014</v>
      </c>
      <c r="H3494" s="63" t="s">
        <v>6181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7"/>
        <v>24</v>
      </c>
      <c r="P3494" s="67">
        <v>0.1</v>
      </c>
      <c r="Q3494" s="68">
        <v>2</v>
      </c>
      <c r="R3494" s="68"/>
      <c r="S3494" s="68">
        <f t="shared" si="138"/>
        <v>0.2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339</v>
      </c>
      <c r="F3495" s="64" t="str">
        <f t="shared" si="136"/>
        <v>1</v>
      </c>
      <c r="G3495" s="72">
        <v>305454009</v>
      </c>
      <c r="H3495" s="63" t="s">
        <v>6182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7"/>
        <v>24</v>
      </c>
      <c r="P3495" s="67">
        <v>0.1</v>
      </c>
      <c r="Q3495" s="68">
        <v>4</v>
      </c>
      <c r="R3495" s="68"/>
      <c r="S3495" s="68">
        <f t="shared" si="138"/>
        <v>0.4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1052</v>
      </c>
      <c r="F3496" s="64" t="str">
        <f t="shared" si="136"/>
        <v>2</v>
      </c>
      <c r="G3496" s="72" t="s">
        <v>2808</v>
      </c>
      <c r="H3496" s="63" t="s">
        <v>6183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7"/>
        <v>24</v>
      </c>
      <c r="P3496" s="67">
        <v>0.1</v>
      </c>
      <c r="Q3496" s="68">
        <v>14</v>
      </c>
      <c r="R3496" s="68"/>
      <c r="S3496" s="68">
        <f t="shared" si="138"/>
        <v>1.4000000000000001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2563</v>
      </c>
      <c r="F3497" s="64" t="str">
        <f t="shared" si="136"/>
        <v>1</v>
      </c>
      <c r="G3497" s="72" t="s">
        <v>6184</v>
      </c>
      <c r="H3497" s="63" t="s">
        <v>6185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7"/>
        <v>24</v>
      </c>
      <c r="P3497" s="67">
        <v>0.1</v>
      </c>
      <c r="Q3497" s="68">
        <v>23</v>
      </c>
      <c r="R3497" s="68"/>
      <c r="S3497" s="68">
        <f t="shared" si="138"/>
        <v>2.3000000000000003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3783</v>
      </c>
      <c r="F3498" s="64" t="str">
        <f t="shared" si="136"/>
        <v>1</v>
      </c>
      <c r="G3498" s="72" t="s">
        <v>6186</v>
      </c>
      <c r="H3498" s="63" t="s">
        <v>6187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7"/>
        <v>24</v>
      </c>
      <c r="P3498" s="67">
        <v>0.33</v>
      </c>
      <c r="Q3498" s="68">
        <v>17</v>
      </c>
      <c r="R3498" s="68"/>
      <c r="S3498" s="68">
        <f t="shared" si="138"/>
        <v>5.61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2103</v>
      </c>
      <c r="F3499" s="64" t="str">
        <f t="shared" si="136"/>
        <v>1</v>
      </c>
      <c r="G3499" s="72">
        <v>106384009</v>
      </c>
      <c r="H3499" s="63" t="s">
        <v>6188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7"/>
        <v>24</v>
      </c>
      <c r="P3499" s="67">
        <v>0.67</v>
      </c>
      <c r="Q3499" s="68">
        <v>22</v>
      </c>
      <c r="R3499" s="68"/>
      <c r="S3499" s="68">
        <f t="shared" si="138"/>
        <v>14.74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994</v>
      </c>
      <c r="F3500" s="64" t="str">
        <f t="shared" si="136"/>
        <v>2</v>
      </c>
      <c r="G3500" s="72">
        <v>106425002</v>
      </c>
      <c r="H3500" s="63" t="s">
        <v>6189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7"/>
        <v>24</v>
      </c>
      <c r="P3500" s="67">
        <v>0.1</v>
      </c>
      <c r="Q3500" s="68">
        <v>21</v>
      </c>
      <c r="R3500" s="68"/>
      <c r="S3500" s="68">
        <f t="shared" si="138"/>
        <v>2.1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840</v>
      </c>
      <c r="F3501" s="64" t="str">
        <f t="shared" si="136"/>
        <v>1</v>
      </c>
      <c r="G3501" s="72">
        <v>11509001</v>
      </c>
      <c r="H3501" s="63" t="s">
        <v>6190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7"/>
        <v>24</v>
      </c>
      <c r="P3501" s="67">
        <v>0.33</v>
      </c>
      <c r="Q3501" s="68">
        <v>22</v>
      </c>
      <c r="R3501" s="68"/>
      <c r="S3501" s="68">
        <f t="shared" si="138"/>
        <v>7.2600000000000007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6174</v>
      </c>
      <c r="F3502" s="64" t="str">
        <f t="shared" si="136"/>
        <v>2</v>
      </c>
      <c r="G3502" s="72">
        <v>313113021</v>
      </c>
      <c r="H3502" s="63" t="s">
        <v>6191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7"/>
        <v>24</v>
      </c>
      <c r="P3502" s="67">
        <v>0.1</v>
      </c>
      <c r="Q3502" s="68">
        <v>17</v>
      </c>
      <c r="R3502" s="68"/>
      <c r="S3502" s="68">
        <f t="shared" si="138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6174</v>
      </c>
      <c r="F3503" s="64" t="str">
        <f t="shared" si="136"/>
        <v>2</v>
      </c>
      <c r="G3503" s="72">
        <v>313113021</v>
      </c>
      <c r="H3503" s="63" t="s">
        <v>6191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7"/>
        <v>24</v>
      </c>
      <c r="P3503" s="67">
        <v>0.1</v>
      </c>
      <c r="Q3503" s="68">
        <v>17</v>
      </c>
      <c r="R3503" s="68"/>
      <c r="S3503" s="68">
        <f t="shared" si="138"/>
        <v>1.7000000000000002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1531</v>
      </c>
      <c r="F3504" s="64" t="str">
        <f t="shared" si="136"/>
        <v>2</v>
      </c>
      <c r="G3504" s="72">
        <v>62113022</v>
      </c>
      <c r="H3504" s="63" t="s">
        <v>6192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7"/>
        <v>24</v>
      </c>
      <c r="P3504" s="67">
        <v>0.1</v>
      </c>
      <c r="Q3504" s="68">
        <v>11</v>
      </c>
      <c r="R3504" s="68"/>
      <c r="S3504" s="68">
        <f t="shared" si="138"/>
        <v>1.1000000000000001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si="136"/>
        <v>2</v>
      </c>
      <c r="G3505" s="72">
        <v>204200004</v>
      </c>
      <c r="H3505" s="63" t="s">
        <v>6193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7"/>
        <v>24</v>
      </c>
      <c r="P3505" s="67">
        <v>0.1</v>
      </c>
      <c r="Q3505" s="68">
        <v>5</v>
      </c>
      <c r="R3505" s="68"/>
      <c r="S3505" s="68">
        <f t="shared" si="138"/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445</v>
      </c>
      <c r="C3506" s="64" t="s">
        <v>18</v>
      </c>
      <c r="D3506" s="64" t="s">
        <v>37</v>
      </c>
      <c r="E3506" s="64" t="s">
        <v>331</v>
      </c>
      <c r="F3506" s="64" t="str">
        <f t="shared" ref="F3506:F3569" si="139">IF(RIGHT(E3506,1)="D","1","2")</f>
        <v>2</v>
      </c>
      <c r="G3506" s="72">
        <v>206998001</v>
      </c>
      <c r="H3506" s="63" t="s">
        <v>6194</v>
      </c>
      <c r="I3506" s="64" t="s">
        <v>493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ref="O3506:O3569" si="140">IF(N3506-M3506&gt;0,N3506-M3506,N3506-M3506+24)</f>
        <v>24</v>
      </c>
      <c r="P3506" s="67">
        <v>0.1</v>
      </c>
      <c r="Q3506" s="68">
        <v>5</v>
      </c>
      <c r="R3506" s="68"/>
      <c r="S3506" s="68">
        <f t="shared" ref="S3506:S3569" si="141">P3506*Q3506</f>
        <v>0.5</v>
      </c>
      <c r="T3506" s="69" t="s">
        <v>547</v>
      </c>
      <c r="U3506" s="63" t="s">
        <v>52</v>
      </c>
      <c r="V3506" s="63"/>
      <c r="W3506" s="63"/>
      <c r="X3506" s="63"/>
      <c r="Y3506" s="63"/>
      <c r="Z3506" s="63"/>
      <c r="AA3506" s="63"/>
    </row>
    <row r="3507" spans="1:27" s="71" customFormat="1" ht="23.5" customHeight="1" x14ac:dyDescent="0.35">
      <c r="A3507" s="62">
        <v>46197</v>
      </c>
      <c r="B3507" s="63" t="s">
        <v>34</v>
      </c>
      <c r="C3507" s="64" t="s">
        <v>18</v>
      </c>
      <c r="D3507" s="64" t="s">
        <v>19</v>
      </c>
      <c r="E3507" s="64" t="s">
        <v>1543</v>
      </c>
      <c r="F3507" s="64" t="str">
        <f t="shared" si="139"/>
        <v>1</v>
      </c>
      <c r="G3507" s="72">
        <v>130868013</v>
      </c>
      <c r="H3507" s="63" t="s">
        <v>6195</v>
      </c>
      <c r="I3507" s="64" t="s">
        <v>480</v>
      </c>
      <c r="J3507" s="63" t="s">
        <v>6196</v>
      </c>
      <c r="K3507" s="64" t="s">
        <v>22</v>
      </c>
      <c r="L3507" s="64" t="s">
        <v>268</v>
      </c>
      <c r="M3507" s="100">
        <v>0.5625</v>
      </c>
      <c r="N3507" s="100">
        <v>0.625</v>
      </c>
      <c r="O3507" s="66">
        <f t="shared" si="140"/>
        <v>6.25E-2</v>
      </c>
      <c r="P3507" s="67">
        <v>1.5</v>
      </c>
      <c r="Q3507" s="68">
        <v>6</v>
      </c>
      <c r="R3507" s="68"/>
      <c r="S3507" s="68">
        <f t="shared" si="141"/>
        <v>9</v>
      </c>
      <c r="T3507" s="69" t="s">
        <v>30</v>
      </c>
      <c r="U3507" s="63" t="s">
        <v>30</v>
      </c>
      <c r="V3507" s="63"/>
      <c r="W3507" s="63" t="s">
        <v>6203</v>
      </c>
      <c r="X3507" s="63" t="s">
        <v>6204</v>
      </c>
      <c r="Y3507" s="63"/>
      <c r="Z3507" s="63"/>
      <c r="AA3507" s="63">
        <v>2026060110</v>
      </c>
    </row>
    <row r="3508" spans="1:27" s="71" customFormat="1" ht="23.5" customHeight="1" x14ac:dyDescent="0.35">
      <c r="A3508" s="62">
        <v>46197</v>
      </c>
      <c r="B3508" s="63" t="s">
        <v>445</v>
      </c>
      <c r="C3508" s="64" t="s">
        <v>18</v>
      </c>
      <c r="D3508" s="64" t="s">
        <v>37</v>
      </c>
      <c r="E3508" s="64" t="s">
        <v>317</v>
      </c>
      <c r="F3508" s="64" t="str">
        <f t="shared" si="139"/>
        <v>1</v>
      </c>
      <c r="G3508" s="72" t="s">
        <v>5022</v>
      </c>
      <c r="H3508" s="63" t="s">
        <v>5053</v>
      </c>
      <c r="I3508" s="64" t="s">
        <v>490</v>
      </c>
      <c r="J3508" s="63" t="s">
        <v>6197</v>
      </c>
      <c r="K3508" s="64" t="s">
        <v>281</v>
      </c>
      <c r="L3508" s="64" t="s">
        <v>268</v>
      </c>
      <c r="M3508" s="100">
        <v>0.3125</v>
      </c>
      <c r="N3508" s="100">
        <v>0.4375</v>
      </c>
      <c r="O3508" s="66">
        <f t="shared" si="140"/>
        <v>0.125</v>
      </c>
      <c r="P3508" s="67">
        <v>3</v>
      </c>
      <c r="Q3508" s="68">
        <v>32</v>
      </c>
      <c r="R3508" s="68"/>
      <c r="S3508" s="68">
        <f t="shared" si="141"/>
        <v>96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2019</v>
      </c>
      <c r="F3509" s="64" t="str">
        <f t="shared" si="139"/>
        <v>2</v>
      </c>
      <c r="G3509" s="72">
        <v>130606134</v>
      </c>
      <c r="H3509" s="63" t="s">
        <v>6198</v>
      </c>
      <c r="I3509" s="64" t="s">
        <v>490</v>
      </c>
      <c r="J3509" s="63" t="s">
        <v>3586</v>
      </c>
      <c r="K3509" s="64" t="s">
        <v>281</v>
      </c>
      <c r="L3509" s="64" t="s">
        <v>268</v>
      </c>
      <c r="M3509" s="100">
        <v>4.8611111111111112E-2</v>
      </c>
      <c r="N3509" s="100">
        <v>6.9444444444444448E-2</v>
      </c>
      <c r="O3509" s="66">
        <f t="shared" si="140"/>
        <v>2.0833333333333336E-2</v>
      </c>
      <c r="P3509" s="67">
        <v>0.5</v>
      </c>
      <c r="Q3509" s="68">
        <v>10</v>
      </c>
      <c r="R3509" s="68"/>
      <c r="S3509" s="68">
        <f t="shared" si="141"/>
        <v>5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6175</v>
      </c>
      <c r="F3510" s="64" t="str">
        <f t="shared" si="139"/>
        <v>2</v>
      </c>
      <c r="G3510" s="72" t="s">
        <v>6143</v>
      </c>
      <c r="H3510" s="63" t="s">
        <v>6144</v>
      </c>
      <c r="I3510" s="64" t="s">
        <v>490</v>
      </c>
      <c r="J3510" s="63" t="s">
        <v>6199</v>
      </c>
      <c r="K3510" s="64" t="s">
        <v>281</v>
      </c>
      <c r="L3510" s="64" t="s">
        <v>268</v>
      </c>
      <c r="M3510" s="100">
        <v>0.8125</v>
      </c>
      <c r="N3510" s="100">
        <v>0.85416666666666663</v>
      </c>
      <c r="O3510" s="66">
        <f t="shared" si="140"/>
        <v>4.166666666666663E-2</v>
      </c>
      <c r="P3510" s="67">
        <v>1</v>
      </c>
      <c r="Q3510" s="68">
        <v>9</v>
      </c>
      <c r="R3510" s="68"/>
      <c r="S3510" s="68">
        <f t="shared" si="141"/>
        <v>9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1548</v>
      </c>
      <c r="F3511" s="64" t="str">
        <f t="shared" si="139"/>
        <v>1</v>
      </c>
      <c r="G3511" s="72">
        <v>130429427</v>
      </c>
      <c r="H3511" s="63" t="s">
        <v>6109</v>
      </c>
      <c r="I3511" s="64" t="s">
        <v>490</v>
      </c>
      <c r="J3511" s="63" t="s">
        <v>6200</v>
      </c>
      <c r="K3511" s="64" t="s">
        <v>281</v>
      </c>
      <c r="L3511" s="64" t="s">
        <v>268</v>
      </c>
      <c r="M3511" s="100">
        <v>0.49305555555555558</v>
      </c>
      <c r="N3511" s="100">
        <v>0.53472222222222221</v>
      </c>
      <c r="O3511" s="66">
        <f t="shared" si="140"/>
        <v>4.166666666666663E-2</v>
      </c>
      <c r="P3511" s="67">
        <v>1</v>
      </c>
      <c r="Q3511" s="68">
        <v>15</v>
      </c>
      <c r="R3511" s="68"/>
      <c r="S3511" s="68">
        <f t="shared" si="141"/>
        <v>15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46197</v>
      </c>
      <c r="B3512" s="63" t="s">
        <v>34</v>
      </c>
      <c r="C3512" s="64" t="s">
        <v>18</v>
      </c>
      <c r="D3512" s="64" t="s">
        <v>19</v>
      </c>
      <c r="E3512" s="64" t="s">
        <v>5907</v>
      </c>
      <c r="F3512" s="64" t="str">
        <f t="shared" si="139"/>
        <v>2</v>
      </c>
      <c r="G3512" s="72">
        <v>130429427</v>
      </c>
      <c r="H3512" s="63" t="s">
        <v>6201</v>
      </c>
      <c r="I3512" s="64" t="s">
        <v>490</v>
      </c>
      <c r="J3512" s="63" t="s">
        <v>6202</v>
      </c>
      <c r="K3512" s="64" t="s">
        <v>281</v>
      </c>
      <c r="L3512" s="64" t="s">
        <v>268</v>
      </c>
      <c r="M3512" s="100">
        <v>0.86111111111111116</v>
      </c>
      <c r="N3512" s="100">
        <v>0.88194444444444442</v>
      </c>
      <c r="O3512" s="66">
        <f t="shared" si="140"/>
        <v>2.0833333333333259E-2</v>
      </c>
      <c r="P3512" s="67">
        <v>0.5</v>
      </c>
      <c r="Q3512" s="68">
        <v>12</v>
      </c>
      <c r="R3512" s="68"/>
      <c r="S3512" s="68">
        <f t="shared" si="141"/>
        <v>6</v>
      </c>
      <c r="T3512" s="69" t="s">
        <v>52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712</v>
      </c>
      <c r="F3513" s="64" t="str">
        <f t="shared" si="139"/>
        <v>2</v>
      </c>
      <c r="G3513" s="72" t="s">
        <v>4683</v>
      </c>
      <c r="H3513" s="63" t="s">
        <v>6216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40"/>
        <v>24</v>
      </c>
      <c r="P3513" s="67">
        <v>0.1</v>
      </c>
      <c r="Q3513" s="68">
        <v>50</v>
      </c>
      <c r="R3513" s="68"/>
      <c r="S3513" s="68">
        <f t="shared" si="141"/>
        <v>5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5975</v>
      </c>
      <c r="F3514" s="64" t="str">
        <f t="shared" si="139"/>
        <v>1</v>
      </c>
      <c r="G3514" s="72" t="s">
        <v>369</v>
      </c>
      <c r="H3514" s="63" t="s">
        <v>6217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40"/>
        <v>24</v>
      </c>
      <c r="P3514" s="67">
        <v>0.1</v>
      </c>
      <c r="Q3514" s="68">
        <v>53</v>
      </c>
      <c r="R3514" s="68"/>
      <c r="S3514" s="68">
        <f t="shared" si="141"/>
        <v>5.3000000000000007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5897</v>
      </c>
      <c r="F3515" s="64" t="str">
        <f t="shared" si="139"/>
        <v>2</v>
      </c>
      <c r="G3515" s="72" t="s">
        <v>1878</v>
      </c>
      <c r="H3515" s="63" t="s">
        <v>6218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40"/>
        <v>24</v>
      </c>
      <c r="P3515" s="67">
        <v>0.1</v>
      </c>
      <c r="Q3515" s="68">
        <v>40</v>
      </c>
      <c r="R3515" s="68"/>
      <c r="S3515" s="68">
        <f t="shared" si="141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5747</v>
      </c>
      <c r="F3516" s="64" t="str">
        <f t="shared" si="139"/>
        <v>1</v>
      </c>
      <c r="G3516" s="72" t="s">
        <v>4788</v>
      </c>
      <c r="H3516" s="63" t="s">
        <v>6219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40"/>
        <v>24</v>
      </c>
      <c r="P3516" s="67">
        <v>0.5</v>
      </c>
      <c r="Q3516" s="68">
        <v>8</v>
      </c>
      <c r="R3516" s="68"/>
      <c r="S3516" s="68">
        <f t="shared" si="141"/>
        <v>4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17</v>
      </c>
      <c r="D3517" s="64" t="s">
        <v>37</v>
      </c>
      <c r="E3517" s="64" t="s">
        <v>5826</v>
      </c>
      <c r="F3517" s="64" t="str">
        <f t="shared" si="139"/>
        <v>2</v>
      </c>
      <c r="G3517" s="72" t="s">
        <v>6220</v>
      </c>
      <c r="H3517" s="63" t="s">
        <v>6221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40"/>
        <v>24</v>
      </c>
      <c r="P3517" s="67">
        <v>0.33</v>
      </c>
      <c r="Q3517" s="68">
        <v>7</v>
      </c>
      <c r="R3517" s="68"/>
      <c r="S3517" s="68">
        <f t="shared" si="141"/>
        <v>2.31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1492</v>
      </c>
      <c r="F3518" s="64" t="str">
        <f t="shared" si="139"/>
        <v>1</v>
      </c>
      <c r="G3518" s="72" t="s">
        <v>6222</v>
      </c>
      <c r="H3518" s="63" t="s">
        <v>6223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40"/>
        <v>24</v>
      </c>
      <c r="P3518" s="67">
        <v>0.1</v>
      </c>
      <c r="Q3518" s="68">
        <v>22</v>
      </c>
      <c r="R3518" s="68"/>
      <c r="S3518" s="68">
        <f t="shared" si="141"/>
        <v>2.2000000000000002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382</v>
      </c>
      <c r="F3519" s="64" t="str">
        <f t="shared" si="139"/>
        <v>1</v>
      </c>
      <c r="G3519" s="72" t="s">
        <v>6224</v>
      </c>
      <c r="H3519" s="63" t="s">
        <v>6225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40"/>
        <v>24</v>
      </c>
      <c r="P3519" s="67">
        <v>0.1</v>
      </c>
      <c r="Q3519" s="68">
        <v>23</v>
      </c>
      <c r="R3519" s="68"/>
      <c r="S3519" s="68">
        <f t="shared" si="141"/>
        <v>2.3000000000000003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323</v>
      </c>
      <c r="F3520" s="64" t="str">
        <f t="shared" si="139"/>
        <v>1</v>
      </c>
      <c r="G3520" s="72" t="s">
        <v>6226</v>
      </c>
      <c r="H3520" s="63" t="s">
        <v>6227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40"/>
        <v>24</v>
      </c>
      <c r="P3520" s="67">
        <v>0.1</v>
      </c>
      <c r="Q3520" s="68">
        <v>18</v>
      </c>
      <c r="R3520" s="68"/>
      <c r="S3520" s="68">
        <f t="shared" si="141"/>
        <v>1.8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9"/>
        <v>2</v>
      </c>
      <c r="G3521" s="72">
        <v>206163002</v>
      </c>
      <c r="H3521" s="63" t="s">
        <v>6228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40"/>
        <v>24</v>
      </c>
      <c r="P3521" s="67">
        <v>0.1</v>
      </c>
      <c r="Q3521" s="68">
        <v>5</v>
      </c>
      <c r="R3521" s="68"/>
      <c r="S3521" s="68">
        <f t="shared" si="141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9"/>
        <v>2</v>
      </c>
      <c r="G3522" s="72">
        <v>206306007</v>
      </c>
      <c r="H3522" s="63" t="s">
        <v>6229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40"/>
        <v>24</v>
      </c>
      <c r="P3522" s="67">
        <v>0.1</v>
      </c>
      <c r="Q3522" s="68">
        <v>5</v>
      </c>
      <c r="R3522" s="68"/>
      <c r="S3522" s="68">
        <f t="shared" si="141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18</v>
      </c>
      <c r="D3523" s="64" t="s">
        <v>37</v>
      </c>
      <c r="E3523" s="64" t="s">
        <v>331</v>
      </c>
      <c r="F3523" s="64" t="str">
        <f t="shared" si="139"/>
        <v>2</v>
      </c>
      <c r="G3523" s="72">
        <v>206817004</v>
      </c>
      <c r="H3523" s="63" t="s">
        <v>6230</v>
      </c>
      <c r="I3523" s="64" t="s">
        <v>493</v>
      </c>
      <c r="J3523" s="63" t="s">
        <v>66</v>
      </c>
      <c r="K3523" s="64" t="s">
        <v>243</v>
      </c>
      <c r="L3523" s="64" t="s">
        <v>239</v>
      </c>
      <c r="M3523" s="100"/>
      <c r="N3523" s="100"/>
      <c r="O3523" s="66">
        <f t="shared" si="140"/>
        <v>24</v>
      </c>
      <c r="P3523" s="67">
        <v>0.1</v>
      </c>
      <c r="Q3523" s="68">
        <v>5</v>
      </c>
      <c r="R3523" s="68"/>
      <c r="S3523" s="68">
        <f t="shared" si="141"/>
        <v>0.5</v>
      </c>
      <c r="T3523" s="69" t="s">
        <v>547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445</v>
      </c>
      <c r="C3524" s="64" t="s">
        <v>17</v>
      </c>
      <c r="D3524" s="64" t="s">
        <v>37</v>
      </c>
      <c r="E3524" s="64" t="s">
        <v>6010</v>
      </c>
      <c r="F3524" s="64" t="str">
        <f t="shared" si="139"/>
        <v>1</v>
      </c>
      <c r="G3524" s="72" t="s">
        <v>4683</v>
      </c>
      <c r="H3524" s="63" t="s">
        <v>6216</v>
      </c>
      <c r="I3524" s="64" t="s">
        <v>490</v>
      </c>
      <c r="J3524" s="63" t="s">
        <v>6231</v>
      </c>
      <c r="K3524" s="64" t="s">
        <v>281</v>
      </c>
      <c r="L3524" s="64" t="s">
        <v>268</v>
      </c>
      <c r="M3524" s="100">
        <v>0.375</v>
      </c>
      <c r="N3524" s="100">
        <v>0.39583333333333331</v>
      </c>
      <c r="O3524" s="66">
        <f t="shared" si="140"/>
        <v>2.0833333333333315E-2</v>
      </c>
      <c r="P3524" s="67">
        <v>0.5</v>
      </c>
      <c r="Q3524" s="68">
        <v>29</v>
      </c>
      <c r="R3524" s="68"/>
      <c r="S3524" s="68">
        <f t="shared" si="141"/>
        <v>14.5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1548</v>
      </c>
      <c r="F3525" s="64" t="str">
        <f t="shared" si="139"/>
        <v>1</v>
      </c>
      <c r="G3525" s="72">
        <v>130429427</v>
      </c>
      <c r="H3525" s="63" t="s">
        <v>6201</v>
      </c>
      <c r="I3525" s="64" t="s">
        <v>490</v>
      </c>
      <c r="J3525" s="63" t="s">
        <v>6232</v>
      </c>
      <c r="K3525" s="64" t="s">
        <v>281</v>
      </c>
      <c r="L3525" s="64" t="s">
        <v>268</v>
      </c>
      <c r="M3525" s="100">
        <v>0.34236111111111112</v>
      </c>
      <c r="N3525" s="100">
        <v>0.36319444444444443</v>
      </c>
      <c r="O3525" s="66">
        <f t="shared" si="140"/>
        <v>2.0833333333333315E-2</v>
      </c>
      <c r="P3525" s="67">
        <v>0.5</v>
      </c>
      <c r="Q3525" s="68">
        <v>15</v>
      </c>
      <c r="R3525" s="68"/>
      <c r="S3525" s="68">
        <f t="shared" si="141"/>
        <v>7.5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</row>
    <row r="3526" spans="1:27" s="71" customFormat="1" ht="23.5" customHeight="1" x14ac:dyDescent="0.35">
      <c r="A3526" s="62">
        <v>46198</v>
      </c>
      <c r="B3526" s="63" t="s">
        <v>34</v>
      </c>
      <c r="C3526" s="64" t="s">
        <v>18</v>
      </c>
      <c r="D3526" s="64" t="s">
        <v>19</v>
      </c>
      <c r="E3526" s="64" t="s">
        <v>1545</v>
      </c>
      <c r="F3526" s="64" t="str">
        <f t="shared" si="139"/>
        <v>1</v>
      </c>
      <c r="G3526" s="72">
        <v>130597291</v>
      </c>
      <c r="H3526" s="63" t="s">
        <v>6233</v>
      </c>
      <c r="I3526" s="64" t="s">
        <v>480</v>
      </c>
      <c r="J3526" s="63" t="s">
        <v>1481</v>
      </c>
      <c r="K3526" s="64" t="s">
        <v>22</v>
      </c>
      <c r="L3526" s="64" t="s">
        <v>268</v>
      </c>
      <c r="M3526" s="100">
        <v>0.33333333333333331</v>
      </c>
      <c r="N3526" s="100">
        <v>0.35416666666666669</v>
      </c>
      <c r="O3526" s="66">
        <f t="shared" si="140"/>
        <v>2.083333333333337E-2</v>
      </c>
      <c r="P3526" s="67">
        <v>0.5</v>
      </c>
      <c r="Q3526" s="68">
        <v>8</v>
      </c>
      <c r="R3526" s="68"/>
      <c r="S3526" s="68">
        <f t="shared" si="141"/>
        <v>4</v>
      </c>
      <c r="T3526" s="69" t="s">
        <v>30</v>
      </c>
      <c r="U3526" s="63" t="s">
        <v>30</v>
      </c>
      <c r="V3526" s="63"/>
      <c r="W3526" s="63">
        <v>541327001</v>
      </c>
      <c r="X3526" s="63" t="s">
        <v>1488</v>
      </c>
      <c r="Y3526" s="63"/>
      <c r="Z3526" s="63"/>
      <c r="AA3526" s="63">
        <v>2026060111</v>
      </c>
    </row>
    <row r="3527" spans="1:27" s="71" customFormat="1" ht="23.5" customHeight="1" x14ac:dyDescent="0.35">
      <c r="A3527" s="62">
        <v>46198</v>
      </c>
      <c r="B3527" s="63" t="s">
        <v>445</v>
      </c>
      <c r="C3527" s="64" t="s">
        <v>17</v>
      </c>
      <c r="D3527" s="64" t="s">
        <v>37</v>
      </c>
      <c r="E3527" s="64" t="s">
        <v>546</v>
      </c>
      <c r="F3527" s="64" t="str">
        <f t="shared" si="139"/>
        <v>1</v>
      </c>
      <c r="G3527" s="72" t="s">
        <v>6234</v>
      </c>
      <c r="H3527" s="63" t="s">
        <v>6235</v>
      </c>
      <c r="I3527" s="64" t="s">
        <v>480</v>
      </c>
      <c r="J3527" s="63" t="s">
        <v>6236</v>
      </c>
      <c r="K3527" s="64" t="s">
        <v>22</v>
      </c>
      <c r="L3527" s="64" t="s">
        <v>268</v>
      </c>
      <c r="M3527" s="100">
        <v>0.3125</v>
      </c>
      <c r="N3527" s="100">
        <v>0.54166666666666663</v>
      </c>
      <c r="O3527" s="66">
        <f t="shared" si="140"/>
        <v>0.22916666666666663</v>
      </c>
      <c r="P3527" s="67">
        <v>5.5</v>
      </c>
      <c r="Q3527" s="68">
        <v>10</v>
      </c>
      <c r="R3527" s="68"/>
      <c r="S3527" s="68">
        <f t="shared" si="141"/>
        <v>55</v>
      </c>
      <c r="T3527" s="69" t="s">
        <v>30</v>
      </c>
      <c r="U3527" s="63" t="s">
        <v>30</v>
      </c>
      <c r="V3527" s="63"/>
      <c r="W3527" s="63">
        <v>318188015</v>
      </c>
      <c r="X3527" s="63" t="s">
        <v>1065</v>
      </c>
      <c r="Y3527" s="63"/>
      <c r="Z3527" s="63"/>
      <c r="AA3527" s="63">
        <v>2026060112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6214</v>
      </c>
      <c r="F3528" s="64" t="str">
        <f t="shared" si="139"/>
        <v>1</v>
      </c>
      <c r="G3528" s="72" t="s">
        <v>401</v>
      </c>
      <c r="H3528" s="63" t="s">
        <v>6237</v>
      </c>
      <c r="I3528" s="64" t="s">
        <v>480</v>
      </c>
      <c r="J3528" s="63" t="s">
        <v>6238</v>
      </c>
      <c r="K3528" s="64" t="s">
        <v>22</v>
      </c>
      <c r="L3528" s="64" t="s">
        <v>268</v>
      </c>
      <c r="M3528" s="100">
        <v>0.35416666666666669</v>
      </c>
      <c r="N3528" s="100">
        <v>0.375</v>
      </c>
      <c r="O3528" s="66">
        <f t="shared" si="140"/>
        <v>2.0833333333333315E-2</v>
      </c>
      <c r="P3528" s="67">
        <v>0.5</v>
      </c>
      <c r="Q3528" s="68">
        <v>12</v>
      </c>
      <c r="R3528" s="68"/>
      <c r="S3528" s="68">
        <f t="shared" si="141"/>
        <v>6</v>
      </c>
      <c r="T3528" s="69" t="s">
        <v>30</v>
      </c>
      <c r="U3528" s="63" t="s">
        <v>30</v>
      </c>
      <c r="V3528" s="63"/>
      <c r="W3528" s="63">
        <v>316702011</v>
      </c>
      <c r="X3528" s="63" t="s">
        <v>6248</v>
      </c>
      <c r="Y3528" s="63"/>
      <c r="Z3528" s="63"/>
      <c r="AA3528" s="63">
        <v>2026060113</v>
      </c>
    </row>
    <row r="3529" spans="1:27" s="71" customFormat="1" ht="23.5" customHeight="1" x14ac:dyDescent="0.35">
      <c r="A3529" s="62">
        <v>46198</v>
      </c>
      <c r="B3529" s="63" t="s">
        <v>34</v>
      </c>
      <c r="C3529" s="64" t="s">
        <v>17</v>
      </c>
      <c r="D3529" s="64" t="s">
        <v>19</v>
      </c>
      <c r="E3529" s="64" t="s">
        <v>6215</v>
      </c>
      <c r="F3529" s="64" t="str">
        <f t="shared" si="139"/>
        <v>1</v>
      </c>
      <c r="G3529" s="72" t="s">
        <v>4120</v>
      </c>
      <c r="H3529" s="63" t="s">
        <v>6239</v>
      </c>
      <c r="I3529" s="64" t="s">
        <v>480</v>
      </c>
      <c r="J3529" s="63" t="s">
        <v>6240</v>
      </c>
      <c r="K3529" s="64" t="s">
        <v>22</v>
      </c>
      <c r="L3529" s="64" t="s">
        <v>268</v>
      </c>
      <c r="M3529" s="100">
        <v>0.5625</v>
      </c>
      <c r="N3529" s="100">
        <v>0.8125</v>
      </c>
      <c r="O3529" s="66">
        <f t="shared" si="140"/>
        <v>0.25</v>
      </c>
      <c r="P3529" s="67">
        <v>6</v>
      </c>
      <c r="Q3529" s="68">
        <v>8</v>
      </c>
      <c r="R3529" s="68"/>
      <c r="S3529" s="68">
        <f t="shared" si="141"/>
        <v>48</v>
      </c>
      <c r="T3529" s="69" t="s">
        <v>30</v>
      </c>
      <c r="U3529" s="63" t="s">
        <v>30</v>
      </c>
      <c r="V3529" s="63"/>
      <c r="W3529" s="63" t="s">
        <v>6249</v>
      </c>
      <c r="X3529" s="63" t="s">
        <v>548</v>
      </c>
      <c r="Y3529" s="63"/>
      <c r="Z3529" s="63"/>
      <c r="AA3529" s="63">
        <v>2026060114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1067</v>
      </c>
      <c r="F3530" s="64" t="str">
        <f t="shared" si="139"/>
        <v>1</v>
      </c>
      <c r="G3530" s="72" t="s">
        <v>6241</v>
      </c>
      <c r="H3530" s="63" t="s">
        <v>6242</v>
      </c>
      <c r="I3530" s="64" t="s">
        <v>700</v>
      </c>
      <c r="J3530" s="63" t="s">
        <v>6887</v>
      </c>
      <c r="K3530" s="64" t="s">
        <v>702</v>
      </c>
      <c r="L3530" s="64" t="s">
        <v>268</v>
      </c>
      <c r="M3530" s="100">
        <v>0.3125</v>
      </c>
      <c r="N3530" s="100">
        <v>0.375</v>
      </c>
      <c r="O3530" s="66">
        <f t="shared" si="140"/>
        <v>6.25E-2</v>
      </c>
      <c r="P3530" s="67">
        <v>1.5</v>
      </c>
      <c r="Q3530" s="68">
        <v>11</v>
      </c>
      <c r="R3530" s="68"/>
      <c r="S3530" s="68">
        <f t="shared" si="141"/>
        <v>16.5</v>
      </c>
      <c r="T3530" s="69" t="s">
        <v>74</v>
      </c>
      <c r="U3530" s="63" t="s">
        <v>6945</v>
      </c>
      <c r="V3530" s="63"/>
      <c r="W3530" s="63"/>
      <c r="X3530" s="63"/>
      <c r="Y3530" s="63"/>
      <c r="Z3530" s="63"/>
      <c r="AA3530" s="63">
        <v>2026060115</v>
      </c>
    </row>
    <row r="3531" spans="1:27" s="71" customFormat="1" ht="23.5" customHeight="1" x14ac:dyDescent="0.35">
      <c r="A3531" s="62">
        <v>46198</v>
      </c>
      <c r="B3531" s="63" t="s">
        <v>445</v>
      </c>
      <c r="C3531" s="64" t="s">
        <v>18</v>
      </c>
      <c r="D3531" s="64" t="s">
        <v>37</v>
      </c>
      <c r="E3531" s="64" t="s">
        <v>867</v>
      </c>
      <c r="F3531" s="64" t="str">
        <f t="shared" si="139"/>
        <v>1</v>
      </c>
      <c r="G3531" s="72" t="s">
        <v>6243</v>
      </c>
      <c r="H3531" s="63" t="s">
        <v>6244</v>
      </c>
      <c r="I3531" s="64" t="s">
        <v>480</v>
      </c>
      <c r="J3531" s="63" t="s">
        <v>6247</v>
      </c>
      <c r="K3531" s="64" t="s">
        <v>22</v>
      </c>
      <c r="L3531" s="64" t="s">
        <v>268</v>
      </c>
      <c r="M3531" s="100">
        <v>0.33333333333333331</v>
      </c>
      <c r="N3531" s="100">
        <v>0.41666666666666669</v>
      </c>
      <c r="O3531" s="66">
        <f t="shared" si="140"/>
        <v>8.333333333333337E-2</v>
      </c>
      <c r="P3531" s="67">
        <v>2</v>
      </c>
      <c r="Q3531" s="68">
        <v>19</v>
      </c>
      <c r="R3531" s="68"/>
      <c r="S3531" s="68">
        <f t="shared" si="141"/>
        <v>38</v>
      </c>
      <c r="T3531" s="69" t="s">
        <v>27</v>
      </c>
      <c r="U3531" s="63" t="s">
        <v>30</v>
      </c>
      <c r="V3531" s="63"/>
      <c r="W3531" s="63">
        <v>683159001</v>
      </c>
      <c r="X3531" s="63" t="s">
        <v>6821</v>
      </c>
      <c r="Y3531" s="63"/>
      <c r="Z3531" s="63"/>
      <c r="AA3531" s="63">
        <v>2026060116</v>
      </c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5803</v>
      </c>
      <c r="F3532" s="64" t="str">
        <f t="shared" si="139"/>
        <v>1</v>
      </c>
      <c r="G3532" s="72" t="s">
        <v>4472</v>
      </c>
      <c r="H3532" s="63" t="s">
        <v>6260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40"/>
        <v>24</v>
      </c>
      <c r="P3532" s="67">
        <v>0.1</v>
      </c>
      <c r="Q3532" s="68">
        <v>26</v>
      </c>
      <c r="R3532" s="68"/>
      <c r="S3532" s="68">
        <f t="shared" si="141"/>
        <v>2.6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1301</v>
      </c>
      <c r="F3533" s="64" t="str">
        <f t="shared" si="139"/>
        <v>2</v>
      </c>
      <c r="G3533" s="72" t="s">
        <v>684</v>
      </c>
      <c r="H3533" s="63" t="s">
        <v>6261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40"/>
        <v>24</v>
      </c>
      <c r="P3533" s="67">
        <v>0.1</v>
      </c>
      <c r="Q3533" s="68">
        <v>37</v>
      </c>
      <c r="R3533" s="68"/>
      <c r="S3533" s="68">
        <f t="shared" si="141"/>
        <v>3.7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17</v>
      </c>
      <c r="D3534" s="64" t="s">
        <v>37</v>
      </c>
      <c r="E3534" s="64" t="s">
        <v>5747</v>
      </c>
      <c r="F3534" s="64" t="str">
        <f t="shared" si="139"/>
        <v>1</v>
      </c>
      <c r="G3534" s="72" t="s">
        <v>3343</v>
      </c>
      <c r="H3534" s="63" t="s">
        <v>6262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40"/>
        <v>24</v>
      </c>
      <c r="P3534" s="67">
        <v>0.5</v>
      </c>
      <c r="Q3534" s="68">
        <v>6</v>
      </c>
      <c r="R3534" s="68"/>
      <c r="S3534" s="68">
        <f t="shared" si="141"/>
        <v>3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599</v>
      </c>
      <c r="F3535" s="64" t="str">
        <f t="shared" si="139"/>
        <v>1</v>
      </c>
      <c r="G3535" s="72" t="s">
        <v>523</v>
      </c>
      <c r="H3535" s="63" t="s">
        <v>6263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40"/>
        <v>24</v>
      </c>
      <c r="P3535" s="67">
        <v>0.1</v>
      </c>
      <c r="Q3535" s="68">
        <v>1</v>
      </c>
      <c r="R3535" s="68"/>
      <c r="S3535" s="68">
        <f t="shared" si="141"/>
        <v>0.1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326</v>
      </c>
      <c r="F3536" s="64" t="str">
        <f t="shared" si="139"/>
        <v>2</v>
      </c>
      <c r="G3536" s="72" t="s">
        <v>247</v>
      </c>
      <c r="H3536" s="63" t="s">
        <v>6264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40"/>
        <v>24</v>
      </c>
      <c r="P3536" s="67">
        <v>0.1</v>
      </c>
      <c r="Q3536" s="68">
        <v>22</v>
      </c>
      <c r="R3536" s="68"/>
      <c r="S3536" s="68">
        <f t="shared" si="141"/>
        <v>2.2000000000000002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3457</v>
      </c>
      <c r="F3537" s="64" t="str">
        <f t="shared" si="139"/>
        <v>2</v>
      </c>
      <c r="G3537" s="72" t="s">
        <v>3680</v>
      </c>
      <c r="H3537" s="63" t="s">
        <v>6265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40"/>
        <v>24</v>
      </c>
      <c r="P3537" s="67">
        <v>0.33</v>
      </c>
      <c r="Q3537" s="68">
        <v>21</v>
      </c>
      <c r="R3537" s="68"/>
      <c r="S3537" s="68">
        <f t="shared" si="141"/>
        <v>6.9300000000000006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1535</v>
      </c>
      <c r="F3538" s="64" t="str">
        <f t="shared" si="139"/>
        <v>1</v>
      </c>
      <c r="G3538" s="72" t="s">
        <v>6224</v>
      </c>
      <c r="H3538" s="63" t="s">
        <v>6225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40"/>
        <v>24</v>
      </c>
      <c r="P3538" s="67">
        <v>0.1</v>
      </c>
      <c r="Q3538" s="68">
        <v>4</v>
      </c>
      <c r="R3538" s="68"/>
      <c r="S3538" s="68">
        <f t="shared" si="141"/>
        <v>0.4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544</v>
      </c>
      <c r="F3539" s="64" t="str">
        <f t="shared" si="139"/>
        <v>1</v>
      </c>
      <c r="G3539" s="72" t="s">
        <v>5398</v>
      </c>
      <c r="H3539" s="63" t="s">
        <v>6266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40"/>
        <v>24</v>
      </c>
      <c r="P3539" s="67">
        <v>0.1</v>
      </c>
      <c r="Q3539" s="68">
        <v>16</v>
      </c>
      <c r="R3539" s="68"/>
      <c r="S3539" s="68">
        <f t="shared" si="141"/>
        <v>1.6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1052</v>
      </c>
      <c r="F3540" s="64" t="str">
        <f t="shared" si="139"/>
        <v>2</v>
      </c>
      <c r="G3540" s="72" t="s">
        <v>6267</v>
      </c>
      <c r="H3540" s="63" t="s">
        <v>6268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40"/>
        <v>24</v>
      </c>
      <c r="P3540" s="67">
        <v>0.1</v>
      </c>
      <c r="Q3540" s="68">
        <v>10</v>
      </c>
      <c r="R3540" s="68"/>
      <c r="S3540" s="68">
        <f t="shared" si="141"/>
        <v>1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840</v>
      </c>
      <c r="F3541" s="64" t="str">
        <f t="shared" si="139"/>
        <v>1</v>
      </c>
      <c r="G3541" s="72" t="s">
        <v>6269</v>
      </c>
      <c r="H3541" s="63" t="s">
        <v>6270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40"/>
        <v>24</v>
      </c>
      <c r="P3541" s="67">
        <v>0.1</v>
      </c>
      <c r="Q3541" s="68">
        <v>20</v>
      </c>
      <c r="R3541" s="68"/>
      <c r="S3541" s="68">
        <f t="shared" si="141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2064</v>
      </c>
      <c r="F3542" s="64" t="str">
        <f t="shared" si="139"/>
        <v>2</v>
      </c>
      <c r="G3542" s="72">
        <v>109476012</v>
      </c>
      <c r="H3542" s="63" t="s">
        <v>6271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40"/>
        <v>24</v>
      </c>
      <c r="P3542" s="67">
        <v>0.1</v>
      </c>
      <c r="Q3542" s="68">
        <v>20</v>
      </c>
      <c r="R3542" s="68"/>
      <c r="S3542" s="68">
        <f t="shared" si="141"/>
        <v>2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996</v>
      </c>
      <c r="F3543" s="64" t="str">
        <f t="shared" si="139"/>
        <v>2</v>
      </c>
      <c r="G3543" s="72">
        <v>230868002</v>
      </c>
      <c r="H3543" s="63" t="s">
        <v>6272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40"/>
        <v>24</v>
      </c>
      <c r="P3543" s="67">
        <v>0.1</v>
      </c>
      <c r="Q3543" s="68">
        <v>7</v>
      </c>
      <c r="R3543" s="68"/>
      <c r="S3543" s="68">
        <f t="shared" si="141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445</v>
      </c>
      <c r="C3544" s="64" t="s">
        <v>18</v>
      </c>
      <c r="D3544" s="64" t="s">
        <v>37</v>
      </c>
      <c r="E3544" s="64" t="s">
        <v>615</v>
      </c>
      <c r="F3544" s="64" t="str">
        <f t="shared" si="139"/>
        <v>1</v>
      </c>
      <c r="G3544" s="72">
        <v>319736002</v>
      </c>
      <c r="H3544" s="63" t="s">
        <v>6273</v>
      </c>
      <c r="I3544" s="64" t="s">
        <v>493</v>
      </c>
      <c r="J3544" s="63" t="s">
        <v>66</v>
      </c>
      <c r="K3544" s="64" t="s">
        <v>243</v>
      </c>
      <c r="L3544" s="64" t="s">
        <v>239</v>
      </c>
      <c r="M3544" s="100"/>
      <c r="N3544" s="100"/>
      <c r="O3544" s="66">
        <f t="shared" si="140"/>
        <v>24</v>
      </c>
      <c r="P3544" s="67">
        <v>0.1</v>
      </c>
      <c r="Q3544" s="68">
        <v>7</v>
      </c>
      <c r="R3544" s="68"/>
      <c r="S3544" s="68">
        <f t="shared" si="141"/>
        <v>0.70000000000000007</v>
      </c>
      <c r="T3544" s="69" t="s">
        <v>547</v>
      </c>
      <c r="U3544" s="63" t="s">
        <v>52</v>
      </c>
      <c r="V3544" s="63"/>
      <c r="W3544" s="63"/>
      <c r="X3544" s="63"/>
      <c r="Y3544" s="63"/>
      <c r="Z3544" s="63"/>
      <c r="AA3544" s="63"/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1548</v>
      </c>
      <c r="F3545" s="64" t="str">
        <f t="shared" si="139"/>
        <v>1</v>
      </c>
      <c r="G3545" s="72">
        <v>130429427</v>
      </c>
      <c r="H3545" s="63" t="s">
        <v>6201</v>
      </c>
      <c r="I3545" s="64" t="s">
        <v>490</v>
      </c>
      <c r="J3545" s="63" t="s">
        <v>6274</v>
      </c>
      <c r="K3545" s="64" t="s">
        <v>281</v>
      </c>
      <c r="L3545" s="64" t="s">
        <v>268</v>
      </c>
      <c r="M3545" s="100">
        <v>0.58333333333333337</v>
      </c>
      <c r="N3545" s="100">
        <v>0.60416666666666663</v>
      </c>
      <c r="O3545" s="66">
        <f t="shared" si="140"/>
        <v>2.0833333333333259E-2</v>
      </c>
      <c r="P3545" s="67">
        <v>0.5</v>
      </c>
      <c r="Q3545" s="68">
        <v>16</v>
      </c>
      <c r="R3545" s="68"/>
      <c r="S3545" s="68">
        <f t="shared" si="141"/>
        <v>8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2026060117</v>
      </c>
    </row>
    <row r="3546" spans="1:27" s="71" customFormat="1" ht="23.5" customHeight="1" x14ac:dyDescent="0.35">
      <c r="A3546" s="62">
        <v>46199</v>
      </c>
      <c r="B3546" s="63" t="s">
        <v>34</v>
      </c>
      <c r="C3546" s="64" t="s">
        <v>18</v>
      </c>
      <c r="D3546" s="64" t="s">
        <v>19</v>
      </c>
      <c r="E3546" s="64" t="s">
        <v>1543</v>
      </c>
      <c r="F3546" s="64" t="str">
        <f t="shared" si="139"/>
        <v>1</v>
      </c>
      <c r="G3546" s="72">
        <v>130868002</v>
      </c>
      <c r="H3546" s="63" t="s">
        <v>6275</v>
      </c>
      <c r="I3546" s="64" t="s">
        <v>490</v>
      </c>
      <c r="J3546" s="63" t="s">
        <v>6276</v>
      </c>
      <c r="K3546" s="64" t="s">
        <v>281</v>
      </c>
      <c r="L3546" s="64" t="s">
        <v>268</v>
      </c>
      <c r="M3546" s="100">
        <v>0.41666666666666669</v>
      </c>
      <c r="N3546" s="100">
        <v>0.44097222222222221</v>
      </c>
      <c r="O3546" s="66">
        <f t="shared" si="140"/>
        <v>2.4305555555555525E-2</v>
      </c>
      <c r="P3546" s="67">
        <v>0.57999999999999996</v>
      </c>
      <c r="Q3546" s="68">
        <v>6</v>
      </c>
      <c r="R3546" s="68"/>
      <c r="S3546" s="68">
        <f t="shared" si="141"/>
        <v>3.4799999999999995</v>
      </c>
      <c r="T3546" s="69" t="s">
        <v>52</v>
      </c>
      <c r="U3546" s="63" t="s">
        <v>52</v>
      </c>
      <c r="V3546" s="63"/>
      <c r="W3546" s="63"/>
      <c r="X3546" s="63"/>
      <c r="Y3546" s="63"/>
      <c r="Z3546" s="63"/>
      <c r="AA3546" s="63">
        <v>2026060118</v>
      </c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5803</v>
      </c>
      <c r="F3547" s="64" t="str">
        <f t="shared" si="139"/>
        <v>1</v>
      </c>
      <c r="G3547" s="72" t="s">
        <v>2800</v>
      </c>
      <c r="H3547" s="63" t="s">
        <v>6290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40"/>
        <v>24</v>
      </c>
      <c r="P3547" s="67">
        <v>0.1</v>
      </c>
      <c r="Q3547" s="68">
        <v>39</v>
      </c>
      <c r="R3547" s="68"/>
      <c r="S3547" s="68">
        <f t="shared" si="141"/>
        <v>3.9000000000000004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5865</v>
      </c>
      <c r="F3548" s="64" t="str">
        <f t="shared" si="139"/>
        <v>2</v>
      </c>
      <c r="G3548" s="72" t="s">
        <v>642</v>
      </c>
      <c r="H3548" s="63" t="s">
        <v>6291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40"/>
        <v>24</v>
      </c>
      <c r="P3548" s="67">
        <v>0.1</v>
      </c>
      <c r="Q3548" s="68">
        <v>21</v>
      </c>
      <c r="R3548" s="68"/>
      <c r="S3548" s="68">
        <f t="shared" si="141"/>
        <v>2.1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445</v>
      </c>
      <c r="C3549" s="64" t="s">
        <v>17</v>
      </c>
      <c r="D3549" s="64" t="s">
        <v>37</v>
      </c>
      <c r="E3549" s="64" t="s">
        <v>1301</v>
      </c>
      <c r="F3549" s="64" t="str">
        <f t="shared" si="139"/>
        <v>2</v>
      </c>
      <c r="G3549" s="72" t="s">
        <v>287</v>
      </c>
      <c r="H3549" s="63" t="s">
        <v>6292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40"/>
        <v>24</v>
      </c>
      <c r="P3549" s="67">
        <v>0.1</v>
      </c>
      <c r="Q3549" s="68">
        <v>24</v>
      </c>
      <c r="R3549" s="68"/>
      <c r="S3549" s="68">
        <f t="shared" si="141"/>
        <v>2.4000000000000004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5568</v>
      </c>
      <c r="F3550" s="64" t="str">
        <f t="shared" si="139"/>
        <v>1</v>
      </c>
      <c r="G3550" s="72">
        <v>130879003</v>
      </c>
      <c r="H3550" s="63" t="s">
        <v>6293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40"/>
        <v>24</v>
      </c>
      <c r="P3550" s="67">
        <v>0.25</v>
      </c>
      <c r="Q3550" s="68">
        <v>19</v>
      </c>
      <c r="R3550" s="68"/>
      <c r="S3550" s="68">
        <f t="shared" si="141"/>
        <v>4.75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34</v>
      </c>
      <c r="C3551" s="64" t="s">
        <v>17</v>
      </c>
      <c r="D3551" s="64" t="s">
        <v>19</v>
      </c>
      <c r="E3551" s="64" t="s">
        <v>5747</v>
      </c>
      <c r="F3551" s="64" t="str">
        <f t="shared" si="139"/>
        <v>1</v>
      </c>
      <c r="G3551" s="72" t="s">
        <v>6294</v>
      </c>
      <c r="H3551" s="63" t="s">
        <v>6295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40"/>
        <v>24</v>
      </c>
      <c r="P3551" s="67">
        <v>0.3</v>
      </c>
      <c r="Q3551" s="68">
        <v>7</v>
      </c>
      <c r="R3551" s="68"/>
      <c r="S3551" s="68">
        <f t="shared" si="141"/>
        <v>2.1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386</v>
      </c>
      <c r="F3552" s="64" t="str">
        <f t="shared" si="139"/>
        <v>1</v>
      </c>
      <c r="G3552" s="72">
        <v>109686030</v>
      </c>
      <c r="H3552" s="63" t="s">
        <v>6296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40"/>
        <v>24</v>
      </c>
      <c r="P3552" s="67">
        <v>0.1</v>
      </c>
      <c r="Q3552" s="68">
        <v>20</v>
      </c>
      <c r="R3552" s="68"/>
      <c r="S3552" s="68">
        <f t="shared" si="141"/>
        <v>2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339</v>
      </c>
      <c r="F3553" s="64" t="str">
        <f t="shared" si="139"/>
        <v>1</v>
      </c>
      <c r="G3553" s="72">
        <v>315296004</v>
      </c>
      <c r="H3553" s="63" t="s">
        <v>6297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40"/>
        <v>24</v>
      </c>
      <c r="P3553" s="67">
        <v>0.1</v>
      </c>
      <c r="Q3553" s="68">
        <v>4</v>
      </c>
      <c r="R3553" s="68"/>
      <c r="S3553" s="68">
        <f t="shared" si="141"/>
        <v>0.4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815</v>
      </c>
      <c r="F3554" s="64" t="str">
        <f t="shared" si="139"/>
        <v>1</v>
      </c>
      <c r="G3554" s="72">
        <v>315295002</v>
      </c>
      <c r="H3554" s="63" t="s">
        <v>6298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40"/>
        <v>24</v>
      </c>
      <c r="P3554" s="67">
        <v>0.1</v>
      </c>
      <c r="Q3554" s="68">
        <v>8</v>
      </c>
      <c r="R3554" s="68"/>
      <c r="S3554" s="68">
        <f t="shared" si="141"/>
        <v>0.8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429</v>
      </c>
      <c r="F3555" s="64" t="str">
        <f t="shared" si="139"/>
        <v>2</v>
      </c>
      <c r="G3555" s="72" t="s">
        <v>5035</v>
      </c>
      <c r="H3555" s="63" t="s">
        <v>6299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40"/>
        <v>24</v>
      </c>
      <c r="P3555" s="67">
        <v>0.1</v>
      </c>
      <c r="Q3555" s="68">
        <v>20</v>
      </c>
      <c r="R3555" s="68"/>
      <c r="S3555" s="68">
        <f t="shared" si="141"/>
        <v>2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1341</v>
      </c>
      <c r="F3556" s="64" t="str">
        <f t="shared" si="139"/>
        <v>1</v>
      </c>
      <c r="G3556" s="72" t="s">
        <v>2601</v>
      </c>
      <c r="H3556" s="63" t="s">
        <v>6300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40"/>
        <v>24</v>
      </c>
      <c r="P3556" s="67">
        <v>0.1</v>
      </c>
      <c r="Q3556" s="68">
        <v>13</v>
      </c>
      <c r="R3556" s="68"/>
      <c r="S3556" s="68">
        <f t="shared" si="141"/>
        <v>1.3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445</v>
      </c>
      <c r="C3557" s="64" t="s">
        <v>18</v>
      </c>
      <c r="D3557" s="64" t="s">
        <v>37</v>
      </c>
      <c r="E3557" s="64" t="s">
        <v>326</v>
      </c>
      <c r="F3557" s="64" t="str">
        <f t="shared" si="139"/>
        <v>2</v>
      </c>
      <c r="G3557" s="72" t="s">
        <v>6186</v>
      </c>
      <c r="H3557" s="63" t="s">
        <v>6301</v>
      </c>
      <c r="I3557" s="64" t="s">
        <v>493</v>
      </c>
      <c r="J3557" s="63" t="s">
        <v>66</v>
      </c>
      <c r="K3557" s="64" t="s">
        <v>243</v>
      </c>
      <c r="L3557" s="64" t="s">
        <v>239</v>
      </c>
      <c r="M3557" s="100"/>
      <c r="N3557" s="100"/>
      <c r="O3557" s="66">
        <f t="shared" si="140"/>
        <v>24</v>
      </c>
      <c r="P3557" s="67">
        <v>0.1</v>
      </c>
      <c r="Q3557" s="68">
        <v>17</v>
      </c>
      <c r="R3557" s="68"/>
      <c r="S3557" s="68">
        <f t="shared" si="141"/>
        <v>1.7000000000000002</v>
      </c>
      <c r="T3557" s="69" t="s">
        <v>547</v>
      </c>
      <c r="U3557" s="63" t="s">
        <v>52</v>
      </c>
      <c r="V3557" s="63"/>
      <c r="W3557" s="63"/>
      <c r="X3557" s="63"/>
      <c r="Y3557" s="63"/>
      <c r="Z3557" s="63"/>
      <c r="AA3557" s="63"/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1548</v>
      </c>
      <c r="F3558" s="64" t="str">
        <f t="shared" si="139"/>
        <v>1</v>
      </c>
      <c r="G3558" s="72">
        <v>130429427</v>
      </c>
      <c r="H3558" s="63" t="s">
        <v>6302</v>
      </c>
      <c r="I3558" s="64" t="s">
        <v>490</v>
      </c>
      <c r="J3558" s="63" t="s">
        <v>6303</v>
      </c>
      <c r="K3558" s="64" t="s">
        <v>281</v>
      </c>
      <c r="L3558" s="64" t="s">
        <v>268</v>
      </c>
      <c r="M3558" s="100">
        <v>0.36805555555555558</v>
      </c>
      <c r="N3558" s="100">
        <v>0.3923611111111111</v>
      </c>
      <c r="O3558" s="66">
        <f t="shared" si="140"/>
        <v>2.4305555555555525E-2</v>
      </c>
      <c r="P3558" s="67">
        <v>0.4</v>
      </c>
      <c r="Q3558" s="68">
        <v>17</v>
      </c>
      <c r="R3558" s="68"/>
      <c r="S3558" s="68">
        <f t="shared" si="141"/>
        <v>6.8000000000000007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2026060119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1543</v>
      </c>
      <c r="F3559" s="64" t="str">
        <f t="shared" si="139"/>
        <v>1</v>
      </c>
      <c r="G3559" s="72">
        <v>130868002</v>
      </c>
      <c r="H3559" s="63" t="s">
        <v>6304</v>
      </c>
      <c r="I3559" s="64" t="s">
        <v>490</v>
      </c>
      <c r="J3559" s="63" t="s">
        <v>2054</v>
      </c>
      <c r="K3559" s="64" t="s">
        <v>281</v>
      </c>
      <c r="L3559" s="64" t="s">
        <v>268</v>
      </c>
      <c r="M3559" s="100">
        <v>0.41666666666666669</v>
      </c>
      <c r="N3559" s="100">
        <v>0.43055555555555558</v>
      </c>
      <c r="O3559" s="66">
        <f t="shared" si="140"/>
        <v>1.3888888888888895E-2</v>
      </c>
      <c r="P3559" s="67">
        <v>0.34</v>
      </c>
      <c r="Q3559" s="68">
        <v>6</v>
      </c>
      <c r="R3559" s="68"/>
      <c r="S3559" s="68">
        <f t="shared" si="141"/>
        <v>2.04</v>
      </c>
      <c r="T3559" s="69" t="s">
        <v>52</v>
      </c>
      <c r="U3559" s="63" t="s">
        <v>52</v>
      </c>
      <c r="V3559" s="63"/>
      <c r="W3559" s="63"/>
      <c r="X3559" s="63"/>
      <c r="Y3559" s="63"/>
      <c r="Z3559" s="63"/>
      <c r="AA3559" s="63">
        <v>2026060120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18</v>
      </c>
      <c r="D3560" s="64" t="s">
        <v>19</v>
      </c>
      <c r="E3560" s="64" t="s">
        <v>1543</v>
      </c>
      <c r="F3560" s="64" t="str">
        <f t="shared" si="139"/>
        <v>1</v>
      </c>
      <c r="G3560" s="72">
        <v>130868002</v>
      </c>
      <c r="H3560" s="63" t="s">
        <v>6304</v>
      </c>
      <c r="I3560" s="64" t="s">
        <v>700</v>
      </c>
      <c r="J3560" s="63" t="s">
        <v>6322</v>
      </c>
      <c r="K3560" s="64" t="s">
        <v>702</v>
      </c>
      <c r="L3560" s="64" t="s">
        <v>268</v>
      </c>
      <c r="M3560" s="100">
        <v>0.4375</v>
      </c>
      <c r="N3560" s="100">
        <v>0.58333333333333337</v>
      </c>
      <c r="O3560" s="66">
        <f t="shared" si="140"/>
        <v>0.14583333333333337</v>
      </c>
      <c r="P3560" s="67">
        <v>3.5</v>
      </c>
      <c r="Q3560" s="68">
        <v>7</v>
      </c>
      <c r="R3560" s="68"/>
      <c r="S3560" s="68">
        <f t="shared" si="141"/>
        <v>24.5</v>
      </c>
      <c r="T3560" s="69" t="s">
        <v>456</v>
      </c>
      <c r="U3560" s="63" t="s">
        <v>6347</v>
      </c>
      <c r="V3560" s="63"/>
      <c r="W3560" s="63"/>
      <c r="X3560" s="63"/>
      <c r="Y3560" s="63"/>
      <c r="Z3560" s="63"/>
      <c r="AA3560" s="63">
        <v>2026060121</v>
      </c>
    </row>
    <row r="3561" spans="1:27" s="71" customFormat="1" ht="23.5" customHeight="1" x14ac:dyDescent="0.35">
      <c r="A3561" s="62">
        <v>46200</v>
      </c>
      <c r="B3561" s="63" t="s">
        <v>34</v>
      </c>
      <c r="C3561" s="64" t="s">
        <v>17</v>
      </c>
      <c r="D3561" s="64" t="s">
        <v>19</v>
      </c>
      <c r="E3561" s="64" t="s">
        <v>5829</v>
      </c>
      <c r="F3561" s="64" t="str">
        <f t="shared" si="139"/>
        <v>2</v>
      </c>
      <c r="G3561" s="72">
        <v>108930845</v>
      </c>
      <c r="H3561" s="63" t="s">
        <v>5849</v>
      </c>
      <c r="I3561" s="64" t="s">
        <v>480</v>
      </c>
      <c r="J3561" s="63" t="s">
        <v>6323</v>
      </c>
      <c r="K3561" s="64" t="s">
        <v>22</v>
      </c>
      <c r="L3561" s="64" t="s">
        <v>268</v>
      </c>
      <c r="M3561" s="100">
        <v>8.3333333333333329E-2</v>
      </c>
      <c r="N3561" s="100">
        <v>0.19722222222222222</v>
      </c>
      <c r="O3561" s="66">
        <f t="shared" si="140"/>
        <v>0.11388888888888889</v>
      </c>
      <c r="P3561" s="67">
        <v>2.7</v>
      </c>
      <c r="Q3561" s="68">
        <v>13</v>
      </c>
      <c r="R3561" s="68"/>
      <c r="S3561" s="68">
        <f t="shared" si="141"/>
        <v>35.1</v>
      </c>
      <c r="T3561" s="69" t="s">
        <v>30</v>
      </c>
      <c r="U3561" s="63" t="s">
        <v>30</v>
      </c>
      <c r="V3561" s="63"/>
      <c r="W3561" s="63" t="s">
        <v>1045</v>
      </c>
      <c r="X3561" s="63" t="s">
        <v>548</v>
      </c>
      <c r="Y3561" s="63"/>
      <c r="Z3561" s="63"/>
      <c r="AA3561" s="63">
        <v>2026060122</v>
      </c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5975</v>
      </c>
      <c r="F3562" s="64" t="str">
        <f t="shared" si="139"/>
        <v>1</v>
      </c>
      <c r="G3562" s="72" t="s">
        <v>1818</v>
      </c>
      <c r="H3562" s="63" t="s">
        <v>6324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40"/>
        <v>24</v>
      </c>
      <c r="P3562" s="67">
        <v>0.66</v>
      </c>
      <c r="Q3562" s="68">
        <v>28</v>
      </c>
      <c r="R3562" s="68"/>
      <c r="S3562" s="68">
        <f t="shared" si="141"/>
        <v>18.48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5897</v>
      </c>
      <c r="F3563" s="64" t="str">
        <f t="shared" si="139"/>
        <v>2</v>
      </c>
      <c r="G3563" s="72" t="s">
        <v>1173</v>
      </c>
      <c r="H3563" s="63" t="s">
        <v>6325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40"/>
        <v>24</v>
      </c>
      <c r="P3563" s="67">
        <v>0.1</v>
      </c>
      <c r="Q3563" s="68">
        <v>33</v>
      </c>
      <c r="R3563" s="68"/>
      <c r="S3563" s="68">
        <f t="shared" si="141"/>
        <v>3.3000000000000003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445</v>
      </c>
      <c r="C3564" s="64" t="s">
        <v>17</v>
      </c>
      <c r="D3564" s="64" t="s">
        <v>37</v>
      </c>
      <c r="E3564" s="64" t="s">
        <v>317</v>
      </c>
      <c r="F3564" s="64" t="str">
        <f t="shared" si="139"/>
        <v>1</v>
      </c>
      <c r="G3564" s="72" t="s">
        <v>1113</v>
      </c>
      <c r="H3564" s="63" t="s">
        <v>6132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40"/>
        <v>24</v>
      </c>
      <c r="P3564" s="67">
        <v>0.1</v>
      </c>
      <c r="Q3564" s="68">
        <v>2</v>
      </c>
      <c r="R3564" s="68"/>
      <c r="S3564" s="68">
        <f t="shared" si="141"/>
        <v>0.2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34</v>
      </c>
      <c r="C3565" s="64" t="s">
        <v>17</v>
      </c>
      <c r="D3565" s="64" t="s">
        <v>19</v>
      </c>
      <c r="E3565" s="64" t="s">
        <v>6321</v>
      </c>
      <c r="F3565" s="64" t="str">
        <f t="shared" si="139"/>
        <v>1</v>
      </c>
      <c r="G3565" s="72" t="s">
        <v>1826</v>
      </c>
      <c r="H3565" s="63" t="s">
        <v>6326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40"/>
        <v>24</v>
      </c>
      <c r="P3565" s="67">
        <v>0.5</v>
      </c>
      <c r="Q3565" s="68">
        <v>24</v>
      </c>
      <c r="R3565" s="68"/>
      <c r="S3565" s="68">
        <f t="shared" si="141"/>
        <v>12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1535</v>
      </c>
      <c r="F3566" s="64" t="str">
        <f t="shared" si="139"/>
        <v>1</v>
      </c>
      <c r="G3566" s="72" t="s">
        <v>2203</v>
      </c>
      <c r="H3566" s="63" t="s">
        <v>6327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40"/>
        <v>24</v>
      </c>
      <c r="P3566" s="67">
        <v>0.1</v>
      </c>
      <c r="Q3566" s="68">
        <v>22</v>
      </c>
      <c r="R3566" s="68"/>
      <c r="S3566" s="68">
        <f t="shared" si="141"/>
        <v>2.2000000000000002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337</v>
      </c>
      <c r="F3567" s="64" t="str">
        <f t="shared" si="139"/>
        <v>2</v>
      </c>
      <c r="G3567" s="72">
        <v>319328007</v>
      </c>
      <c r="H3567" s="63" t="s">
        <v>6328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40"/>
        <v>24</v>
      </c>
      <c r="P3567" s="67">
        <v>0.1</v>
      </c>
      <c r="Q3567" s="68">
        <v>7</v>
      </c>
      <c r="R3567" s="68"/>
      <c r="S3567" s="68">
        <f t="shared" si="141"/>
        <v>0.70000000000000007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996</v>
      </c>
      <c r="F3568" s="64" t="str">
        <f t="shared" si="139"/>
        <v>2</v>
      </c>
      <c r="G3568" s="72">
        <v>230747006</v>
      </c>
      <c r="H3568" s="63" t="s">
        <v>6329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40"/>
        <v>24</v>
      </c>
      <c r="P3568" s="67">
        <v>0.1</v>
      </c>
      <c r="Q3568" s="68">
        <v>3</v>
      </c>
      <c r="R3568" s="68"/>
      <c r="S3568" s="68">
        <f t="shared" si="141"/>
        <v>0.30000000000000004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258</v>
      </c>
      <c r="F3569" s="64" t="str">
        <f t="shared" si="139"/>
        <v>1</v>
      </c>
      <c r="G3569" s="72" t="s">
        <v>6330</v>
      </c>
      <c r="H3569" s="63" t="s">
        <v>6331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si="140"/>
        <v>24</v>
      </c>
      <c r="P3569" s="67">
        <v>0.5</v>
      </c>
      <c r="Q3569" s="68">
        <v>28</v>
      </c>
      <c r="R3569" s="68"/>
      <c r="S3569" s="68">
        <f t="shared" si="141"/>
        <v>14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544</v>
      </c>
      <c r="F3570" s="64" t="str">
        <f t="shared" ref="F3570:F3634" si="142">IF(RIGHT(E3570,1)="D","1","2")</f>
        <v>1</v>
      </c>
      <c r="G3570" s="72" t="s">
        <v>1308</v>
      </c>
      <c r="H3570" s="63" t="s">
        <v>6332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ref="O3570:O3634" si="143">IF(N3570-M3570&gt;0,N3570-M3570,N3570-M3570+24)</f>
        <v>24</v>
      </c>
      <c r="P3570" s="67">
        <v>0.33</v>
      </c>
      <c r="Q3570" s="68">
        <v>2</v>
      </c>
      <c r="R3570" s="68"/>
      <c r="S3570" s="68">
        <f t="shared" ref="S3570:S3634" si="144">P3570*Q3570</f>
        <v>0.66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1536</v>
      </c>
      <c r="F3571" s="64" t="str">
        <f t="shared" si="142"/>
        <v>1</v>
      </c>
      <c r="G3571" s="72" t="s">
        <v>3179</v>
      </c>
      <c r="H3571" s="63" t="s">
        <v>6333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3"/>
        <v>24</v>
      </c>
      <c r="P3571" s="67">
        <v>0.1</v>
      </c>
      <c r="Q3571" s="68">
        <v>21</v>
      </c>
      <c r="R3571" s="68"/>
      <c r="S3571" s="68">
        <f t="shared" si="144"/>
        <v>2.1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320</v>
      </c>
      <c r="F3572" s="64" t="str">
        <f t="shared" si="142"/>
        <v>1</v>
      </c>
      <c r="G3572" s="72" t="s">
        <v>6334</v>
      </c>
      <c r="H3572" s="63" t="s">
        <v>6335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3"/>
        <v>24</v>
      </c>
      <c r="P3572" s="67">
        <v>0.67</v>
      </c>
      <c r="Q3572" s="68">
        <v>20</v>
      </c>
      <c r="R3572" s="68"/>
      <c r="S3572" s="68">
        <f t="shared" si="144"/>
        <v>13.4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553</v>
      </c>
      <c r="F3573" s="64" t="str">
        <f t="shared" si="142"/>
        <v>1</v>
      </c>
      <c r="G3573" s="72" t="s">
        <v>6336</v>
      </c>
      <c r="H3573" s="63" t="s">
        <v>6337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3"/>
        <v>24</v>
      </c>
      <c r="P3573" s="67">
        <v>0.8</v>
      </c>
      <c r="Q3573" s="68">
        <v>29</v>
      </c>
      <c r="R3573" s="68"/>
      <c r="S3573" s="68">
        <f t="shared" si="144"/>
        <v>23.200000000000003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1690</v>
      </c>
      <c r="F3574" s="64" t="str">
        <f t="shared" si="142"/>
        <v>2</v>
      </c>
      <c r="G3574" s="72" t="s">
        <v>2682</v>
      </c>
      <c r="H3574" s="63" t="s">
        <v>5586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3"/>
        <v>24</v>
      </c>
      <c r="P3574" s="67">
        <v>0.1</v>
      </c>
      <c r="Q3574" s="68">
        <v>24</v>
      </c>
      <c r="R3574" s="68"/>
      <c r="S3574" s="68">
        <f t="shared" si="144"/>
        <v>2.4000000000000004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328</v>
      </c>
      <c r="F3575" s="64" t="str">
        <f t="shared" si="142"/>
        <v>2</v>
      </c>
      <c r="G3575" s="72" t="s">
        <v>3682</v>
      </c>
      <c r="H3575" s="63" t="s">
        <v>6338</v>
      </c>
      <c r="I3575" s="64" t="s">
        <v>493</v>
      </c>
      <c r="J3575" s="63" t="s">
        <v>66</v>
      </c>
      <c r="K3575" s="64" t="s">
        <v>243</v>
      </c>
      <c r="L3575" s="64" t="s">
        <v>239</v>
      </c>
      <c r="M3575" s="100"/>
      <c r="N3575" s="100"/>
      <c r="O3575" s="66">
        <f t="shared" si="143"/>
        <v>24</v>
      </c>
      <c r="P3575" s="67">
        <v>0.1</v>
      </c>
      <c r="Q3575" s="68">
        <v>26</v>
      </c>
      <c r="R3575" s="68"/>
      <c r="S3575" s="68">
        <f t="shared" si="144"/>
        <v>2.6</v>
      </c>
      <c r="T3575" s="69" t="s">
        <v>547</v>
      </c>
      <c r="U3575" s="63" t="s">
        <v>52</v>
      </c>
      <c r="V3575" s="63"/>
      <c r="W3575" s="63"/>
      <c r="X3575" s="63"/>
      <c r="Y3575" s="63"/>
      <c r="Z3575" s="63"/>
      <c r="AA3575" s="63"/>
    </row>
    <row r="3576" spans="1:27" s="71" customFormat="1" ht="23.5" customHeight="1" x14ac:dyDescent="0.35">
      <c r="A3576" s="62">
        <v>46202</v>
      </c>
      <c r="B3576" s="63" t="s">
        <v>445</v>
      </c>
      <c r="C3576" s="64" t="s">
        <v>18</v>
      </c>
      <c r="D3576" s="64" t="s">
        <v>37</v>
      </c>
      <c r="E3576" s="64" t="s">
        <v>1536</v>
      </c>
      <c r="F3576" s="64" t="str">
        <f t="shared" si="142"/>
        <v>1</v>
      </c>
      <c r="G3576" s="72" t="s">
        <v>3179</v>
      </c>
      <c r="H3576" s="63" t="s">
        <v>6333</v>
      </c>
      <c r="I3576" s="64" t="s">
        <v>490</v>
      </c>
      <c r="J3576" s="63" t="s">
        <v>2140</v>
      </c>
      <c r="K3576" s="64" t="s">
        <v>281</v>
      </c>
      <c r="L3576" s="64" t="s">
        <v>268</v>
      </c>
      <c r="M3576" s="100">
        <v>0.3125</v>
      </c>
      <c r="N3576" s="100">
        <v>0.39583333333333331</v>
      </c>
      <c r="O3576" s="66">
        <f t="shared" si="143"/>
        <v>8.3333333333333315E-2</v>
      </c>
      <c r="P3576" s="67">
        <v>2</v>
      </c>
      <c r="Q3576" s="68">
        <v>21</v>
      </c>
      <c r="R3576" s="68"/>
      <c r="S3576" s="68">
        <f t="shared" si="144"/>
        <v>42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2026060123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1069</v>
      </c>
      <c r="F3577" s="64" t="str">
        <f t="shared" si="142"/>
        <v>1</v>
      </c>
      <c r="G3577" s="72">
        <v>130597401</v>
      </c>
      <c r="H3577" s="63" t="s">
        <v>6339</v>
      </c>
      <c r="I3577" s="64" t="s">
        <v>490</v>
      </c>
      <c r="J3577" s="63" t="s">
        <v>4839</v>
      </c>
      <c r="K3577" s="64" t="s">
        <v>281</v>
      </c>
      <c r="L3577" s="64" t="s">
        <v>268</v>
      </c>
      <c r="M3577" s="100">
        <v>0.45833333333333331</v>
      </c>
      <c r="N3577" s="100">
        <v>0.47222222222222221</v>
      </c>
      <c r="O3577" s="66">
        <f t="shared" si="143"/>
        <v>1.3888888888888895E-2</v>
      </c>
      <c r="P3577" s="67">
        <v>0.34</v>
      </c>
      <c r="Q3577" s="68">
        <v>5</v>
      </c>
      <c r="R3577" s="68"/>
      <c r="S3577" s="68">
        <f t="shared" si="144"/>
        <v>1.7000000000000002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2026060124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2019</v>
      </c>
      <c r="F3578" s="64" t="str">
        <f t="shared" si="142"/>
        <v>2</v>
      </c>
      <c r="G3578" s="72">
        <v>130606093</v>
      </c>
      <c r="H3578" s="63" t="s">
        <v>6340</v>
      </c>
      <c r="I3578" s="64" t="s">
        <v>490</v>
      </c>
      <c r="J3578" s="63" t="s">
        <v>4839</v>
      </c>
      <c r="K3578" s="64" t="s">
        <v>281</v>
      </c>
      <c r="L3578" s="64" t="s">
        <v>268</v>
      </c>
      <c r="M3578" s="100">
        <v>9.0277777777777776E-2</v>
      </c>
      <c r="N3578" s="100">
        <v>0.13194444444444445</v>
      </c>
      <c r="O3578" s="66">
        <f t="shared" si="143"/>
        <v>4.1666666666666671E-2</v>
      </c>
      <c r="P3578" s="67">
        <v>1</v>
      </c>
      <c r="Q3578" s="68">
        <v>10</v>
      </c>
      <c r="R3578" s="68"/>
      <c r="S3578" s="68">
        <f t="shared" si="144"/>
        <v>10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2026060125</v>
      </c>
    </row>
    <row r="3579" spans="1:27" s="71" customFormat="1" ht="23.5" customHeight="1" x14ac:dyDescent="0.35">
      <c r="A3579" s="62">
        <v>46202</v>
      </c>
      <c r="B3579" s="63" t="s">
        <v>34</v>
      </c>
      <c r="C3579" s="64" t="s">
        <v>18</v>
      </c>
      <c r="D3579" s="64" t="s">
        <v>19</v>
      </c>
      <c r="E3579" s="64" t="s">
        <v>1543</v>
      </c>
      <c r="F3579" s="64" t="str">
        <f t="shared" si="142"/>
        <v>1</v>
      </c>
      <c r="G3579" s="72">
        <v>130868002</v>
      </c>
      <c r="H3579" s="63" t="s">
        <v>6304</v>
      </c>
      <c r="I3579" s="64" t="s">
        <v>490</v>
      </c>
      <c r="J3579" s="63" t="s">
        <v>2136</v>
      </c>
      <c r="K3579" s="64" t="s">
        <v>281</v>
      </c>
      <c r="L3579" s="64" t="s">
        <v>268</v>
      </c>
      <c r="M3579" s="100">
        <v>0.63888888888888884</v>
      </c>
      <c r="N3579" s="100">
        <v>0.65277777777777779</v>
      </c>
      <c r="O3579" s="66">
        <f t="shared" si="143"/>
        <v>1.3888888888888951E-2</v>
      </c>
      <c r="P3579" s="67">
        <v>0.34</v>
      </c>
      <c r="Q3579" s="68">
        <v>6</v>
      </c>
      <c r="R3579" s="68"/>
      <c r="S3579" s="68">
        <f t="shared" si="144"/>
        <v>2.04</v>
      </c>
      <c r="T3579" s="69" t="s">
        <v>52</v>
      </c>
      <c r="U3579" s="63" t="s">
        <v>52</v>
      </c>
      <c r="V3579" s="63"/>
      <c r="W3579" s="63"/>
      <c r="X3579" s="63"/>
      <c r="Y3579" s="63"/>
      <c r="Z3579" s="63"/>
      <c r="AA3579" s="63">
        <v>2026060126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18</v>
      </c>
      <c r="D3580" s="64" t="s">
        <v>37</v>
      </c>
      <c r="E3580" s="64" t="s">
        <v>2103</v>
      </c>
      <c r="F3580" s="64" t="str">
        <f t="shared" si="142"/>
        <v>1</v>
      </c>
      <c r="G3580" s="72" t="s">
        <v>3316</v>
      </c>
      <c r="H3580" s="63" t="s">
        <v>6341</v>
      </c>
      <c r="I3580" s="64" t="s">
        <v>480</v>
      </c>
      <c r="J3580" s="63" t="s">
        <v>6342</v>
      </c>
      <c r="K3580" s="64" t="s">
        <v>22</v>
      </c>
      <c r="L3580" s="64" t="s">
        <v>268</v>
      </c>
      <c r="M3580" s="100">
        <v>0.33333333333333331</v>
      </c>
      <c r="N3580" s="100">
        <v>0.64583333333333337</v>
      </c>
      <c r="O3580" s="66">
        <f t="shared" si="143"/>
        <v>0.31250000000000006</v>
      </c>
      <c r="P3580" s="67">
        <v>7.5</v>
      </c>
      <c r="Q3580" s="68">
        <v>22</v>
      </c>
      <c r="R3580" s="68"/>
      <c r="S3580" s="68">
        <f t="shared" si="144"/>
        <v>165</v>
      </c>
      <c r="T3580" s="69" t="s">
        <v>30</v>
      </c>
      <c r="U3580" s="63" t="s">
        <v>30</v>
      </c>
      <c r="V3580" s="63"/>
      <c r="W3580" s="63">
        <v>536504003</v>
      </c>
      <c r="X3580" s="63" t="s">
        <v>548</v>
      </c>
      <c r="Y3580" s="63"/>
      <c r="Z3580" s="63"/>
      <c r="AA3580" s="63">
        <v>2026060127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5975</v>
      </c>
      <c r="F3581" s="64" t="str">
        <f t="shared" si="142"/>
        <v>1</v>
      </c>
      <c r="G3581" s="72" t="s">
        <v>1818</v>
      </c>
      <c r="H3581" s="63" t="s">
        <v>6324</v>
      </c>
      <c r="I3581" s="64" t="s">
        <v>480</v>
      </c>
      <c r="J3581" s="63" t="s">
        <v>6343</v>
      </c>
      <c r="K3581" s="64" t="s">
        <v>22</v>
      </c>
      <c r="L3581" s="64" t="s">
        <v>268</v>
      </c>
      <c r="M3581" s="100">
        <v>0.39583333333333331</v>
      </c>
      <c r="N3581" s="100">
        <v>0.58333333333333337</v>
      </c>
      <c r="O3581" s="66">
        <f t="shared" si="143"/>
        <v>0.18750000000000006</v>
      </c>
      <c r="P3581" s="67">
        <v>4.5</v>
      </c>
      <c r="Q3581" s="68">
        <v>10</v>
      </c>
      <c r="R3581" s="68"/>
      <c r="S3581" s="68">
        <f t="shared" si="144"/>
        <v>45</v>
      </c>
      <c r="T3581" s="69" t="s">
        <v>27</v>
      </c>
      <c r="U3581" s="63" t="s">
        <v>30</v>
      </c>
      <c r="V3581" s="63"/>
      <c r="W3581" s="63">
        <v>536760001</v>
      </c>
      <c r="X3581" s="63" t="s">
        <v>6349</v>
      </c>
      <c r="Y3581" s="63"/>
      <c r="Z3581" s="63"/>
      <c r="AA3581" s="63">
        <v>2026060128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5975</v>
      </c>
      <c r="F3582" s="64" t="str">
        <f t="shared" si="142"/>
        <v>1</v>
      </c>
      <c r="G3582" s="72" t="s">
        <v>1818</v>
      </c>
      <c r="H3582" s="63" t="s">
        <v>6324</v>
      </c>
      <c r="I3582" s="64" t="s">
        <v>480</v>
      </c>
      <c r="J3582" s="63" t="s">
        <v>6343</v>
      </c>
      <c r="K3582" s="64" t="s">
        <v>22</v>
      </c>
      <c r="L3582" s="64" t="s">
        <v>268</v>
      </c>
      <c r="M3582" s="100">
        <v>0.58333333333333337</v>
      </c>
      <c r="N3582" s="100">
        <v>0.64583333333333337</v>
      </c>
      <c r="O3582" s="66">
        <f t="shared" si="143"/>
        <v>6.25E-2</v>
      </c>
      <c r="P3582" s="67">
        <v>1.5</v>
      </c>
      <c r="Q3582" s="68">
        <v>10</v>
      </c>
      <c r="R3582" s="68"/>
      <c r="S3582" s="68">
        <f t="shared" si="144"/>
        <v>15</v>
      </c>
      <c r="T3582" s="69" t="s">
        <v>27</v>
      </c>
      <c r="U3582" s="63" t="s">
        <v>30</v>
      </c>
      <c r="V3582" s="63"/>
      <c r="W3582" s="63">
        <v>536760001</v>
      </c>
      <c r="X3582" s="63" t="s">
        <v>6349</v>
      </c>
      <c r="Y3582" s="63"/>
      <c r="Z3582" s="63"/>
      <c r="AA3582" s="63">
        <v>2026060129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546</v>
      </c>
      <c r="F3583" s="64" t="str">
        <f t="shared" si="142"/>
        <v>1</v>
      </c>
      <c r="G3583" s="72" t="s">
        <v>6344</v>
      </c>
      <c r="H3583" s="63" t="s">
        <v>6345</v>
      </c>
      <c r="I3583" s="64" t="s">
        <v>480</v>
      </c>
      <c r="J3583" s="63" t="s">
        <v>6346</v>
      </c>
      <c r="K3583" s="64" t="s">
        <v>22</v>
      </c>
      <c r="L3583" s="64" t="s">
        <v>268</v>
      </c>
      <c r="M3583" s="100">
        <v>0.61111111111111116</v>
      </c>
      <c r="N3583" s="100">
        <v>0.64583333333333337</v>
      </c>
      <c r="O3583" s="66">
        <f t="shared" si="143"/>
        <v>3.472222222222221E-2</v>
      </c>
      <c r="P3583" s="67">
        <v>0.8</v>
      </c>
      <c r="Q3583" s="68">
        <v>8</v>
      </c>
      <c r="R3583" s="68"/>
      <c r="S3583" s="68">
        <f t="shared" si="144"/>
        <v>6.4</v>
      </c>
      <c r="T3583" s="69" t="s">
        <v>30</v>
      </c>
      <c r="U3583" s="63" t="s">
        <v>30</v>
      </c>
      <c r="V3583" s="63"/>
      <c r="W3583" s="63" t="s">
        <v>6348</v>
      </c>
      <c r="X3583" s="63" t="s">
        <v>6349</v>
      </c>
      <c r="Y3583" s="63"/>
      <c r="Z3583" s="63"/>
      <c r="AA3583" s="63">
        <v>2026060130</v>
      </c>
    </row>
    <row r="3584" spans="1:27" s="71" customFormat="1" ht="23.5" customHeight="1" x14ac:dyDescent="0.35">
      <c r="A3584" s="62">
        <v>46202</v>
      </c>
      <c r="B3584" s="63" t="s">
        <v>445</v>
      </c>
      <c r="C3584" s="64" t="s">
        <v>17</v>
      </c>
      <c r="D3584" s="64" t="s">
        <v>37</v>
      </c>
      <c r="E3584" s="64" t="s">
        <v>5865</v>
      </c>
      <c r="F3584" s="64" t="str">
        <f t="shared" si="142"/>
        <v>2</v>
      </c>
      <c r="G3584" s="72" t="s">
        <v>1818</v>
      </c>
      <c r="H3584" s="63" t="s">
        <v>6324</v>
      </c>
      <c r="I3584" s="64" t="s">
        <v>480</v>
      </c>
      <c r="J3584" s="63" t="s">
        <v>6343</v>
      </c>
      <c r="K3584" s="64" t="s">
        <v>22</v>
      </c>
      <c r="L3584" s="64" t="s">
        <v>268</v>
      </c>
      <c r="M3584" s="100">
        <v>0.91666666666666663</v>
      </c>
      <c r="N3584" s="100">
        <v>0.25</v>
      </c>
      <c r="O3584" s="66">
        <f t="shared" si="143"/>
        <v>23.333333333333332</v>
      </c>
      <c r="P3584" s="67">
        <v>8</v>
      </c>
      <c r="Q3584" s="68">
        <v>10</v>
      </c>
      <c r="R3584" s="68"/>
      <c r="S3584" s="68">
        <f t="shared" si="144"/>
        <v>80</v>
      </c>
      <c r="T3584" s="69" t="s">
        <v>27</v>
      </c>
      <c r="U3584" s="63" t="s">
        <v>30</v>
      </c>
      <c r="V3584" s="63"/>
      <c r="W3584" s="63">
        <v>536760001</v>
      </c>
      <c r="X3584" s="63" t="s">
        <v>6349</v>
      </c>
      <c r="Y3584" s="63"/>
      <c r="Z3584" s="63"/>
      <c r="AA3584" s="63">
        <v>2026060131</v>
      </c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712</v>
      </c>
      <c r="F3585" s="64" t="str">
        <f t="shared" si="142"/>
        <v>2</v>
      </c>
      <c r="G3585" s="72" t="s">
        <v>1823</v>
      </c>
      <c r="H3585" s="63" t="s">
        <v>6357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3"/>
        <v>24</v>
      </c>
      <c r="P3585" s="67">
        <v>0.1</v>
      </c>
      <c r="Q3585" s="68">
        <v>5</v>
      </c>
      <c r="R3585" s="68"/>
      <c r="S3585" s="68">
        <f t="shared" si="144"/>
        <v>0.5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445</v>
      </c>
      <c r="C3586" s="64" t="s">
        <v>17</v>
      </c>
      <c r="D3586" s="64" t="s">
        <v>37</v>
      </c>
      <c r="E3586" s="64" t="s">
        <v>5975</v>
      </c>
      <c r="F3586" s="64" t="str">
        <f t="shared" si="142"/>
        <v>1</v>
      </c>
      <c r="G3586" s="72" t="s">
        <v>755</v>
      </c>
      <c r="H3586" s="63" t="s">
        <v>6358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3"/>
        <v>24</v>
      </c>
      <c r="P3586" s="67">
        <v>0.1</v>
      </c>
      <c r="Q3586" s="68">
        <v>27</v>
      </c>
      <c r="R3586" s="68"/>
      <c r="S3586" s="68">
        <f t="shared" si="144"/>
        <v>2.7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34</v>
      </c>
      <c r="C3587" s="64" t="s">
        <v>17</v>
      </c>
      <c r="D3587" s="64" t="s">
        <v>19</v>
      </c>
      <c r="E3587" s="64" t="s">
        <v>6114</v>
      </c>
      <c r="F3587" s="64" t="str">
        <f t="shared" si="142"/>
        <v>2</v>
      </c>
      <c r="G3587" s="72" t="s">
        <v>1005</v>
      </c>
      <c r="H3587" s="63" t="s">
        <v>6359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3"/>
        <v>24</v>
      </c>
      <c r="P3587" s="67">
        <v>0.5</v>
      </c>
      <c r="Q3587" s="68">
        <v>13</v>
      </c>
      <c r="R3587" s="68"/>
      <c r="S3587" s="68">
        <f t="shared" si="144"/>
        <v>6.5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17</v>
      </c>
      <c r="D3588" s="64" t="s">
        <v>37</v>
      </c>
      <c r="E3588" s="64" t="s">
        <v>5898</v>
      </c>
      <c r="F3588" s="64" t="str">
        <f t="shared" si="142"/>
        <v>1</v>
      </c>
      <c r="G3588" s="72" t="s">
        <v>1070</v>
      </c>
      <c r="H3588" s="63" t="s">
        <v>6360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3"/>
        <v>24</v>
      </c>
      <c r="P3588" s="67">
        <v>0.1</v>
      </c>
      <c r="Q3588" s="68">
        <v>24</v>
      </c>
      <c r="R3588" s="68"/>
      <c r="S3588" s="68">
        <f t="shared" si="144"/>
        <v>2.4000000000000004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2"/>
        <v>1</v>
      </c>
      <c r="G3589" s="72" t="s">
        <v>2979</v>
      </c>
      <c r="H3589" s="63" t="s">
        <v>6361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3"/>
        <v>24</v>
      </c>
      <c r="P3589" s="67">
        <v>0.1</v>
      </c>
      <c r="Q3589" s="68">
        <v>26</v>
      </c>
      <c r="R3589" s="68"/>
      <c r="S3589" s="68">
        <f t="shared" si="144"/>
        <v>2.6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554</v>
      </c>
      <c r="F3590" s="64" t="str">
        <f t="shared" si="142"/>
        <v>1</v>
      </c>
      <c r="G3590" s="72" t="s">
        <v>6362</v>
      </c>
      <c r="H3590" s="63" t="s">
        <v>6363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3"/>
        <v>24</v>
      </c>
      <c r="P3590" s="67">
        <v>0.1</v>
      </c>
      <c r="Q3590" s="68">
        <v>10</v>
      </c>
      <c r="R3590" s="68"/>
      <c r="S3590" s="68">
        <f t="shared" si="144"/>
        <v>1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2064</v>
      </c>
      <c r="F3591" s="64" t="str">
        <f t="shared" si="142"/>
        <v>2</v>
      </c>
      <c r="G3591" s="72" t="s">
        <v>4765</v>
      </c>
      <c r="H3591" s="63" t="s">
        <v>6364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3"/>
        <v>24</v>
      </c>
      <c r="P3591" s="67">
        <v>0.1</v>
      </c>
      <c r="Q3591" s="68">
        <v>16</v>
      </c>
      <c r="R3591" s="68"/>
      <c r="S3591" s="68">
        <f t="shared" si="144"/>
        <v>1.6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994</v>
      </c>
      <c r="F3592" s="64" t="str">
        <f t="shared" si="142"/>
        <v>2</v>
      </c>
      <c r="G3592" s="72" t="s">
        <v>3316</v>
      </c>
      <c r="H3592" s="63" t="s">
        <v>6341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3"/>
        <v>24</v>
      </c>
      <c r="P3592" s="67">
        <v>1</v>
      </c>
      <c r="Q3592" s="68">
        <v>18</v>
      </c>
      <c r="R3592" s="68"/>
      <c r="S3592" s="68">
        <f t="shared" si="144"/>
        <v>18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395</v>
      </c>
      <c r="F3593" s="64" t="str">
        <f t="shared" si="142"/>
        <v>2</v>
      </c>
      <c r="G3593" s="72" t="s">
        <v>6365</v>
      </c>
      <c r="H3593" s="63" t="s">
        <v>6366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3"/>
        <v>24</v>
      </c>
      <c r="P3593" s="67">
        <v>0.1</v>
      </c>
      <c r="Q3593" s="68">
        <v>25</v>
      </c>
      <c r="R3593" s="68"/>
      <c r="S3593" s="68">
        <f t="shared" si="144"/>
        <v>2.5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868</v>
      </c>
      <c r="F3594" s="64" t="str">
        <f t="shared" si="142"/>
        <v>1</v>
      </c>
      <c r="G3594" s="72" t="s">
        <v>2820</v>
      </c>
      <c r="H3594" s="63" t="s">
        <v>6367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3"/>
        <v>24</v>
      </c>
      <c r="P3594" s="67">
        <v>0.1</v>
      </c>
      <c r="Q3594" s="68">
        <v>24</v>
      </c>
      <c r="R3594" s="68"/>
      <c r="S3594" s="68">
        <f t="shared" si="144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1492</v>
      </c>
      <c r="F3595" s="64" t="str">
        <f t="shared" si="142"/>
        <v>1</v>
      </c>
      <c r="G3595" s="72" t="s">
        <v>6368</v>
      </c>
      <c r="H3595" s="63" t="s">
        <v>6369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3"/>
        <v>24</v>
      </c>
      <c r="P3595" s="67">
        <v>0.1</v>
      </c>
      <c r="Q3595" s="68">
        <v>24</v>
      </c>
      <c r="R3595" s="68"/>
      <c r="S3595" s="68">
        <f t="shared" si="144"/>
        <v>2.4000000000000004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544</v>
      </c>
      <c r="F3596" s="64" t="str">
        <f t="shared" si="142"/>
        <v>1</v>
      </c>
      <c r="G3596" s="72" t="s">
        <v>6370</v>
      </c>
      <c r="H3596" s="63" t="s">
        <v>6371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3"/>
        <v>24</v>
      </c>
      <c r="P3596" s="67">
        <v>0.1</v>
      </c>
      <c r="Q3596" s="68">
        <v>16</v>
      </c>
      <c r="R3596" s="68"/>
      <c r="S3596" s="68">
        <f t="shared" si="144"/>
        <v>1.6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323</v>
      </c>
      <c r="F3597" s="64" t="str">
        <f t="shared" si="142"/>
        <v>1</v>
      </c>
      <c r="G3597" s="72" t="s">
        <v>6372</v>
      </c>
      <c r="H3597" s="63" t="s">
        <v>6373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3"/>
        <v>24</v>
      </c>
      <c r="P3597" s="67">
        <v>0.33</v>
      </c>
      <c r="Q3597" s="68">
        <v>27</v>
      </c>
      <c r="R3597" s="68"/>
      <c r="S3597" s="68">
        <f t="shared" si="144"/>
        <v>8.91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240</v>
      </c>
      <c r="F3598" s="64" t="str">
        <f t="shared" si="142"/>
        <v>2</v>
      </c>
      <c r="G3598" s="72" t="s">
        <v>6374</v>
      </c>
      <c r="H3598" s="63" t="s">
        <v>6375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3"/>
        <v>24</v>
      </c>
      <c r="P3598" s="67">
        <v>0.1</v>
      </c>
      <c r="Q3598" s="68">
        <v>19</v>
      </c>
      <c r="R3598" s="68"/>
      <c r="S3598" s="68">
        <f t="shared" si="144"/>
        <v>1.9000000000000001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638</v>
      </c>
      <c r="F3599" s="64" t="str">
        <f t="shared" si="142"/>
        <v>2</v>
      </c>
      <c r="G3599" s="72" t="s">
        <v>4174</v>
      </c>
      <c r="H3599" s="63" t="s">
        <v>6376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3"/>
        <v>24</v>
      </c>
      <c r="P3599" s="67">
        <v>0.8</v>
      </c>
      <c r="Q3599" s="68">
        <v>20</v>
      </c>
      <c r="R3599" s="68"/>
      <c r="S3599" s="68">
        <f t="shared" si="144"/>
        <v>16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816</v>
      </c>
      <c r="F3600" s="64" t="str">
        <f t="shared" si="142"/>
        <v>1</v>
      </c>
      <c r="G3600" s="72" t="s">
        <v>6377</v>
      </c>
      <c r="H3600" s="63" t="s">
        <v>6378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3"/>
        <v>24</v>
      </c>
      <c r="P3600" s="67">
        <v>0.1</v>
      </c>
      <c r="Q3600" s="68">
        <v>20</v>
      </c>
      <c r="R3600" s="68"/>
      <c r="S3600" s="68">
        <f t="shared" si="144"/>
        <v>2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258</v>
      </c>
      <c r="F3601" s="64" t="str">
        <f t="shared" si="142"/>
        <v>1</v>
      </c>
      <c r="G3601" s="72">
        <v>159117002</v>
      </c>
      <c r="H3601" s="63" t="s">
        <v>6379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3"/>
        <v>24</v>
      </c>
      <c r="P3601" s="67">
        <v>0.1</v>
      </c>
      <c r="Q3601" s="68">
        <v>16</v>
      </c>
      <c r="R3601" s="68"/>
      <c r="S3601" s="68">
        <f t="shared" si="144"/>
        <v>1.6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6174</v>
      </c>
      <c r="F3602" s="64" t="str">
        <f t="shared" si="142"/>
        <v>2</v>
      </c>
      <c r="G3602" s="72">
        <v>315636001</v>
      </c>
      <c r="H3602" s="63" t="s">
        <v>6380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3"/>
        <v>24</v>
      </c>
      <c r="P3602" s="67">
        <v>0.1</v>
      </c>
      <c r="Q3602" s="68">
        <v>20</v>
      </c>
      <c r="R3602" s="68"/>
      <c r="S3602" s="68">
        <f t="shared" si="144"/>
        <v>2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445</v>
      </c>
      <c r="C3603" s="64" t="s">
        <v>18</v>
      </c>
      <c r="D3603" s="64" t="s">
        <v>37</v>
      </c>
      <c r="E3603" s="64" t="s">
        <v>615</v>
      </c>
      <c r="F3603" s="64" t="str">
        <f t="shared" si="142"/>
        <v>1</v>
      </c>
      <c r="G3603" s="72">
        <v>319074001</v>
      </c>
      <c r="H3603" s="63" t="s">
        <v>6381</v>
      </c>
      <c r="I3603" s="64" t="s">
        <v>493</v>
      </c>
      <c r="J3603" s="63" t="s">
        <v>66</v>
      </c>
      <c r="K3603" s="64" t="s">
        <v>243</v>
      </c>
      <c r="L3603" s="64" t="s">
        <v>239</v>
      </c>
      <c r="M3603" s="100"/>
      <c r="N3603" s="100"/>
      <c r="O3603" s="66">
        <f t="shared" si="143"/>
        <v>24</v>
      </c>
      <c r="P3603" s="67">
        <v>0.1</v>
      </c>
      <c r="Q3603" s="68">
        <v>9</v>
      </c>
      <c r="R3603" s="68"/>
      <c r="S3603" s="68">
        <f t="shared" si="144"/>
        <v>0.9</v>
      </c>
      <c r="T3603" s="69" t="s">
        <v>547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46203</v>
      </c>
      <c r="B3604" s="63" t="s">
        <v>34</v>
      </c>
      <c r="C3604" s="64" t="s">
        <v>18</v>
      </c>
      <c r="D3604" s="64" t="s">
        <v>19</v>
      </c>
      <c r="E3604" s="64" t="s">
        <v>1543</v>
      </c>
      <c r="F3604" s="64" t="str">
        <f t="shared" si="142"/>
        <v>1</v>
      </c>
      <c r="G3604" s="72">
        <v>130868002</v>
      </c>
      <c r="H3604" s="63" t="s">
        <v>6382</v>
      </c>
      <c r="I3604" s="64" t="s">
        <v>490</v>
      </c>
      <c r="J3604" s="63" t="s">
        <v>6383</v>
      </c>
      <c r="K3604" s="64" t="s">
        <v>281</v>
      </c>
      <c r="L3604" s="64" t="s">
        <v>268</v>
      </c>
      <c r="M3604" s="100">
        <v>0.34722222222222221</v>
      </c>
      <c r="N3604" s="100">
        <v>0.3888888888888889</v>
      </c>
      <c r="O3604" s="66">
        <f t="shared" si="143"/>
        <v>4.1666666666666685E-2</v>
      </c>
      <c r="P3604" s="67">
        <v>1</v>
      </c>
      <c r="Q3604" s="68">
        <v>6</v>
      </c>
      <c r="R3604" s="68"/>
      <c r="S3604" s="68">
        <f t="shared" si="144"/>
        <v>6</v>
      </c>
      <c r="T3604" s="69" t="s">
        <v>52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5803</v>
      </c>
      <c r="F3605" s="64" t="str">
        <f t="shared" si="142"/>
        <v>1</v>
      </c>
      <c r="G3605" s="85" t="s">
        <v>3033</v>
      </c>
      <c r="H3605" s="63" t="s">
        <v>6395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3"/>
        <v>24</v>
      </c>
      <c r="P3605" s="67">
        <v>0.1</v>
      </c>
      <c r="Q3605" s="68">
        <v>36</v>
      </c>
      <c r="R3605" s="68"/>
      <c r="S3605" s="68">
        <f t="shared" si="144"/>
        <v>3.6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712</v>
      </c>
      <c r="F3606" s="64" t="str">
        <f t="shared" si="142"/>
        <v>2</v>
      </c>
      <c r="G3606" s="72" t="s">
        <v>2279</v>
      </c>
      <c r="H3606" s="63" t="s">
        <v>6396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3"/>
        <v>24</v>
      </c>
      <c r="P3606" s="67">
        <v>0.1</v>
      </c>
      <c r="Q3606" s="68">
        <v>46</v>
      </c>
      <c r="R3606" s="68"/>
      <c r="S3606" s="68">
        <f t="shared" si="144"/>
        <v>4.6000000000000005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5865</v>
      </c>
      <c r="F3607" s="64" t="str">
        <f t="shared" si="142"/>
        <v>2</v>
      </c>
      <c r="G3607" s="72" t="s">
        <v>2320</v>
      </c>
      <c r="H3607" s="63" t="s">
        <v>6397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3"/>
        <v>24</v>
      </c>
      <c r="P3607" s="67">
        <v>0.1</v>
      </c>
      <c r="Q3607" s="68">
        <v>26</v>
      </c>
      <c r="R3607" s="68"/>
      <c r="S3607" s="68">
        <f t="shared" si="144"/>
        <v>2.6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5826</v>
      </c>
      <c r="F3608" s="64" t="str">
        <f t="shared" si="142"/>
        <v>2</v>
      </c>
      <c r="G3608" s="72" t="s">
        <v>3313</v>
      </c>
      <c r="H3608" s="63" t="s">
        <v>6398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3"/>
        <v>24</v>
      </c>
      <c r="P3608" s="67">
        <v>0.5</v>
      </c>
      <c r="Q3608" s="68">
        <v>9</v>
      </c>
      <c r="R3608" s="68"/>
      <c r="S3608" s="68">
        <f t="shared" si="144"/>
        <v>4.5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445</v>
      </c>
      <c r="C3609" s="64" t="s">
        <v>17</v>
      </c>
      <c r="D3609" s="64" t="s">
        <v>37</v>
      </c>
      <c r="E3609" s="64" t="s">
        <v>5826</v>
      </c>
      <c r="F3609" s="64" t="str">
        <f t="shared" si="142"/>
        <v>2</v>
      </c>
      <c r="G3609" s="72" t="s">
        <v>6399</v>
      </c>
      <c r="H3609" s="63" t="s">
        <v>6400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3"/>
        <v>24</v>
      </c>
      <c r="P3609" s="67">
        <v>0.33</v>
      </c>
      <c r="Q3609" s="68">
        <v>9</v>
      </c>
      <c r="R3609" s="68"/>
      <c r="S3609" s="68">
        <f t="shared" si="144"/>
        <v>2.97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6393</v>
      </c>
      <c r="F3610" s="64" t="str">
        <f t="shared" si="142"/>
        <v>1</v>
      </c>
      <c r="G3610" s="72" t="s">
        <v>1653</v>
      </c>
      <c r="H3610" s="63" t="s">
        <v>6401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3"/>
        <v>24</v>
      </c>
      <c r="P3610" s="67">
        <v>0.8</v>
      </c>
      <c r="Q3610" s="68">
        <v>16</v>
      </c>
      <c r="R3610" s="68"/>
      <c r="S3610" s="68">
        <f t="shared" si="144"/>
        <v>12.8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6394</v>
      </c>
      <c r="F3611" s="64" t="str">
        <f t="shared" si="142"/>
        <v>1</v>
      </c>
      <c r="G3611" s="72" t="s">
        <v>6402</v>
      </c>
      <c r="H3611" s="63" t="s">
        <v>6403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3"/>
        <v>24</v>
      </c>
      <c r="P3611" s="67">
        <v>0.8</v>
      </c>
      <c r="Q3611" s="68">
        <v>5</v>
      </c>
      <c r="R3611" s="68"/>
      <c r="S3611" s="68">
        <f t="shared" si="144"/>
        <v>4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5976</v>
      </c>
      <c r="F3612" s="64" t="str">
        <f t="shared" si="142"/>
        <v>2</v>
      </c>
      <c r="G3612" s="72">
        <v>108930826</v>
      </c>
      <c r="H3612" s="63" t="s">
        <v>6404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3"/>
        <v>24</v>
      </c>
      <c r="P3612" s="67">
        <v>0.5</v>
      </c>
      <c r="Q3612" s="68">
        <v>9</v>
      </c>
      <c r="R3612" s="68"/>
      <c r="S3612" s="68">
        <f t="shared" si="144"/>
        <v>4.5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5977</v>
      </c>
      <c r="F3613" s="64" t="str">
        <f t="shared" si="142"/>
        <v>2</v>
      </c>
      <c r="G3613" s="72" t="s">
        <v>4397</v>
      </c>
      <c r="H3613" s="63" t="s">
        <v>6405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3"/>
        <v>24</v>
      </c>
      <c r="P3613" s="67">
        <v>0.25</v>
      </c>
      <c r="Q3613" s="68">
        <v>9</v>
      </c>
      <c r="R3613" s="68"/>
      <c r="S3613" s="68">
        <f t="shared" si="144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34</v>
      </c>
      <c r="C3614" s="64" t="s">
        <v>17</v>
      </c>
      <c r="D3614" s="64" t="s">
        <v>19</v>
      </c>
      <c r="E3614" s="64" t="s">
        <v>5977</v>
      </c>
      <c r="F3614" s="64" t="str">
        <f t="shared" si="142"/>
        <v>2</v>
      </c>
      <c r="G3614" s="72" t="s">
        <v>6406</v>
      </c>
      <c r="H3614" s="63" t="s">
        <v>6407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3"/>
        <v>24</v>
      </c>
      <c r="P3614" s="67">
        <v>0.25</v>
      </c>
      <c r="Q3614" s="68">
        <v>9</v>
      </c>
      <c r="R3614" s="68"/>
      <c r="S3614" s="68">
        <f t="shared" si="144"/>
        <v>2.25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395</v>
      </c>
      <c r="F3615" s="64" t="str">
        <f t="shared" si="142"/>
        <v>2</v>
      </c>
      <c r="G3615" s="72" t="s">
        <v>4044</v>
      </c>
      <c r="H3615" s="63" t="s">
        <v>6408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3"/>
        <v>24</v>
      </c>
      <c r="P3615" s="67">
        <v>0.1</v>
      </c>
      <c r="Q3615" s="68">
        <v>23</v>
      </c>
      <c r="R3615" s="68"/>
      <c r="S3615" s="68">
        <f t="shared" si="144"/>
        <v>2.3000000000000003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900</v>
      </c>
      <c r="F3616" s="64" t="str">
        <f t="shared" si="142"/>
        <v>1</v>
      </c>
      <c r="G3616" s="72">
        <v>159200003</v>
      </c>
      <c r="H3616" s="63" t="s">
        <v>6409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3"/>
        <v>24</v>
      </c>
      <c r="P3616" s="67">
        <v>0.1</v>
      </c>
      <c r="Q3616" s="68">
        <v>15</v>
      </c>
      <c r="R3616" s="68"/>
      <c r="S3616" s="68">
        <f t="shared" si="144"/>
        <v>1.5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1535</v>
      </c>
      <c r="F3617" s="64" t="str">
        <f t="shared" si="142"/>
        <v>1</v>
      </c>
      <c r="G3617" s="72">
        <v>161030007</v>
      </c>
      <c r="H3617" s="63" t="s">
        <v>6410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3"/>
        <v>24</v>
      </c>
      <c r="P3617" s="67">
        <v>0.1</v>
      </c>
      <c r="Q3617" s="68">
        <v>17</v>
      </c>
      <c r="R3617" s="68"/>
      <c r="S3617" s="68">
        <f t="shared" si="144"/>
        <v>1.7000000000000002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2"/>
        <v>1</v>
      </c>
      <c r="G3618" s="72">
        <v>290061297</v>
      </c>
      <c r="H3618" s="63" t="s">
        <v>6411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3"/>
        <v>24</v>
      </c>
      <c r="P3618" s="67">
        <v>0.1</v>
      </c>
      <c r="Q3618" s="68">
        <v>6</v>
      </c>
      <c r="R3618" s="68"/>
      <c r="S3618" s="68">
        <f t="shared" si="144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2"/>
        <v>1</v>
      </c>
      <c r="G3619" s="72">
        <v>319066001</v>
      </c>
      <c r="H3619" s="63" t="s">
        <v>6412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3"/>
        <v>24</v>
      </c>
      <c r="P3619" s="67">
        <v>0.1</v>
      </c>
      <c r="Q3619" s="68">
        <v>6</v>
      </c>
      <c r="R3619" s="68"/>
      <c r="S3619" s="68">
        <f t="shared" si="144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339</v>
      </c>
      <c r="F3620" s="64" t="str">
        <f t="shared" si="142"/>
        <v>1</v>
      </c>
      <c r="G3620" s="72">
        <v>319127001</v>
      </c>
      <c r="H3620" s="63" t="s">
        <v>6413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3"/>
        <v>24</v>
      </c>
      <c r="P3620" s="67">
        <v>0.1</v>
      </c>
      <c r="Q3620" s="68">
        <v>6</v>
      </c>
      <c r="R3620" s="68"/>
      <c r="S3620" s="68">
        <f t="shared" si="144"/>
        <v>0.60000000000000009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1148</v>
      </c>
      <c r="F3621" s="64" t="str">
        <f t="shared" si="142"/>
        <v>2</v>
      </c>
      <c r="G3621" s="72">
        <v>290188004</v>
      </c>
      <c r="H3621" s="63" t="s">
        <v>6414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3"/>
        <v>24</v>
      </c>
      <c r="P3621" s="67">
        <v>0.1</v>
      </c>
      <c r="Q3621" s="68">
        <v>1</v>
      </c>
      <c r="R3621" s="68"/>
      <c r="S3621" s="68">
        <f t="shared" si="144"/>
        <v>0.1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335</v>
      </c>
      <c r="F3622" s="64" t="str">
        <f t="shared" si="142"/>
        <v>1</v>
      </c>
      <c r="G3622" s="72">
        <v>305681015</v>
      </c>
      <c r="H3622" s="63" t="s">
        <v>6415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3"/>
        <v>24</v>
      </c>
      <c r="P3622" s="67">
        <v>0.1</v>
      </c>
      <c r="Q3622" s="68">
        <v>9</v>
      </c>
      <c r="R3622" s="68"/>
      <c r="S3622" s="68">
        <f t="shared" si="144"/>
        <v>0.9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1536</v>
      </c>
      <c r="F3623" s="64" t="str">
        <f t="shared" si="142"/>
        <v>1</v>
      </c>
      <c r="G3623" s="72">
        <v>159344004</v>
      </c>
      <c r="H3623" s="63" t="s">
        <v>6416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3"/>
        <v>24</v>
      </c>
      <c r="P3623" s="67">
        <v>0.1</v>
      </c>
      <c r="Q3623" s="68">
        <v>19</v>
      </c>
      <c r="R3623" s="68"/>
      <c r="S3623" s="68">
        <f t="shared" si="144"/>
        <v>1.9000000000000001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429</v>
      </c>
      <c r="F3624" s="64" t="str">
        <f t="shared" si="142"/>
        <v>2</v>
      </c>
      <c r="G3624" s="72" t="s">
        <v>5763</v>
      </c>
      <c r="H3624" s="63" t="s">
        <v>6417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3"/>
        <v>24</v>
      </c>
      <c r="P3624" s="67">
        <v>0.1</v>
      </c>
      <c r="Q3624" s="68">
        <v>21</v>
      </c>
      <c r="R3624" s="68"/>
      <c r="S3624" s="68">
        <f t="shared" si="144"/>
        <v>2.1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445</v>
      </c>
      <c r="C3625" s="64" t="s">
        <v>18</v>
      </c>
      <c r="D3625" s="64" t="s">
        <v>37</v>
      </c>
      <c r="E3625" s="64" t="s">
        <v>3457</v>
      </c>
      <c r="F3625" s="64" t="str">
        <f t="shared" si="142"/>
        <v>2</v>
      </c>
      <c r="G3625" s="72">
        <v>159264016</v>
      </c>
      <c r="H3625" s="63" t="s">
        <v>6418</v>
      </c>
      <c r="I3625" s="64" t="s">
        <v>493</v>
      </c>
      <c r="J3625" s="63" t="s">
        <v>66</v>
      </c>
      <c r="K3625" s="64" t="s">
        <v>243</v>
      </c>
      <c r="L3625" s="64" t="s">
        <v>239</v>
      </c>
      <c r="M3625" s="100"/>
      <c r="N3625" s="100"/>
      <c r="O3625" s="66">
        <f t="shared" si="143"/>
        <v>24</v>
      </c>
      <c r="P3625" s="67">
        <v>0.1</v>
      </c>
      <c r="Q3625" s="68">
        <v>17</v>
      </c>
      <c r="R3625" s="68"/>
      <c r="S3625" s="68">
        <f t="shared" si="144"/>
        <v>1.7000000000000002</v>
      </c>
      <c r="T3625" s="69" t="s">
        <v>547</v>
      </c>
      <c r="U3625" s="63" t="s">
        <v>52</v>
      </c>
      <c r="V3625" s="63"/>
      <c r="W3625" s="63"/>
      <c r="X3625" s="63"/>
      <c r="Y3625" s="63"/>
      <c r="Z3625" s="63"/>
      <c r="AA3625" s="63"/>
    </row>
    <row r="3626" spans="1:27" s="71" customFormat="1" ht="23.5" customHeight="1" x14ac:dyDescent="0.35">
      <c r="A3626" s="62">
        <v>46204</v>
      </c>
      <c r="B3626" s="63" t="s">
        <v>34</v>
      </c>
      <c r="C3626" s="64" t="s">
        <v>17</v>
      </c>
      <c r="D3626" s="64" t="s">
        <v>19</v>
      </c>
      <c r="E3626" s="64" t="s">
        <v>5829</v>
      </c>
      <c r="F3626" s="64" t="str">
        <f t="shared" si="142"/>
        <v>2</v>
      </c>
      <c r="G3626" s="72">
        <v>108930506</v>
      </c>
      <c r="H3626" s="63" t="s">
        <v>6419</v>
      </c>
      <c r="I3626" s="64" t="s">
        <v>480</v>
      </c>
      <c r="J3626" s="63" t="s">
        <v>6420</v>
      </c>
      <c r="K3626" s="64" t="s">
        <v>22</v>
      </c>
      <c r="L3626" s="64" t="s">
        <v>268</v>
      </c>
      <c r="M3626" s="100">
        <v>0.1388888888888889</v>
      </c>
      <c r="N3626" s="100">
        <v>0.22569444444444445</v>
      </c>
      <c r="O3626" s="66">
        <f t="shared" si="143"/>
        <v>8.6805555555555552E-2</v>
      </c>
      <c r="P3626" s="67">
        <v>2.08</v>
      </c>
      <c r="Q3626" s="68">
        <v>13</v>
      </c>
      <c r="R3626" s="68"/>
      <c r="S3626" s="68">
        <f t="shared" si="144"/>
        <v>27.04</v>
      </c>
      <c r="T3626" s="69" t="s">
        <v>30</v>
      </c>
      <c r="U3626" s="63" t="s">
        <v>30</v>
      </c>
      <c r="V3626" s="63"/>
      <c r="W3626" s="63" t="s">
        <v>1045</v>
      </c>
      <c r="X3626" s="63" t="s">
        <v>548</v>
      </c>
      <c r="Y3626" s="63"/>
      <c r="Z3626" s="63"/>
      <c r="AA3626" s="63">
        <v>2026070001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323</v>
      </c>
      <c r="F3627" s="64" t="str">
        <f t="shared" si="142"/>
        <v>1</v>
      </c>
      <c r="G3627" s="72" t="s">
        <v>6421</v>
      </c>
      <c r="H3627" s="63" t="s">
        <v>6422</v>
      </c>
      <c r="I3627" s="64" t="s">
        <v>480</v>
      </c>
      <c r="J3627" s="63" t="s">
        <v>6423</v>
      </c>
      <c r="K3627" s="64" t="s">
        <v>22</v>
      </c>
      <c r="L3627" s="64" t="s">
        <v>268</v>
      </c>
      <c r="M3627" s="100">
        <v>0.3125</v>
      </c>
      <c r="N3627" s="100">
        <v>0.6875</v>
      </c>
      <c r="O3627" s="66">
        <f t="shared" si="143"/>
        <v>0.375</v>
      </c>
      <c r="P3627" s="67">
        <v>9</v>
      </c>
      <c r="Q3627" s="68">
        <v>19</v>
      </c>
      <c r="R3627" s="68"/>
      <c r="S3627" s="68">
        <f t="shared" si="144"/>
        <v>171</v>
      </c>
      <c r="T3627" s="69" t="s">
        <v>30</v>
      </c>
      <c r="U3627" s="63" t="s">
        <v>30</v>
      </c>
      <c r="V3627" s="63"/>
      <c r="W3627" s="63">
        <v>930011748</v>
      </c>
      <c r="X3627" s="63" t="s">
        <v>1946</v>
      </c>
      <c r="Y3627" s="63"/>
      <c r="Z3627" s="63"/>
      <c r="AA3627" s="63">
        <v>2026070002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2"/>
        <v>2</v>
      </c>
      <c r="G3628" s="72" t="s">
        <v>1508</v>
      </c>
      <c r="H3628" s="63" t="s">
        <v>6424</v>
      </c>
      <c r="I3628" s="64" t="s">
        <v>490</v>
      </c>
      <c r="J3628" s="63" t="s">
        <v>5091</v>
      </c>
      <c r="K3628" s="64" t="s">
        <v>281</v>
      </c>
      <c r="L3628" s="64" t="s">
        <v>268</v>
      </c>
      <c r="M3628" s="100">
        <v>0.85416666666666663</v>
      </c>
      <c r="N3628" s="100">
        <v>0.88888888888888884</v>
      </c>
      <c r="O3628" s="66">
        <f t="shared" si="143"/>
        <v>3.472222222222221E-2</v>
      </c>
      <c r="P3628" s="67">
        <v>0.8</v>
      </c>
      <c r="Q3628" s="68">
        <v>30</v>
      </c>
      <c r="R3628" s="68"/>
      <c r="S3628" s="68">
        <f t="shared" si="144"/>
        <v>24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2026070003</v>
      </c>
    </row>
    <row r="3629" spans="1:27" s="71" customFormat="1" ht="23.5" customHeight="1" x14ac:dyDescent="0.35">
      <c r="A3629" s="62">
        <v>46204</v>
      </c>
      <c r="B3629" s="63" t="s">
        <v>445</v>
      </c>
      <c r="C3629" s="64" t="s">
        <v>18</v>
      </c>
      <c r="D3629" s="64" t="s">
        <v>37</v>
      </c>
      <c r="E3629" s="64" t="s">
        <v>261</v>
      </c>
      <c r="F3629" s="64" t="str">
        <f t="shared" si="142"/>
        <v>2</v>
      </c>
      <c r="G3629" s="72" t="s">
        <v>1508</v>
      </c>
      <c r="H3629" s="63" t="s">
        <v>6424</v>
      </c>
      <c r="I3629" s="64" t="s">
        <v>490</v>
      </c>
      <c r="J3629" s="63" t="s">
        <v>5091</v>
      </c>
      <c r="K3629" s="64" t="s">
        <v>281</v>
      </c>
      <c r="L3629" s="64" t="s">
        <v>268</v>
      </c>
      <c r="M3629" s="100">
        <v>0.91666666666666663</v>
      </c>
      <c r="N3629" s="100">
        <v>0.93055555555555558</v>
      </c>
      <c r="O3629" s="66">
        <f t="shared" si="143"/>
        <v>1.3888888888888951E-2</v>
      </c>
      <c r="P3629" s="67">
        <v>0.17</v>
      </c>
      <c r="Q3629" s="68">
        <v>30</v>
      </c>
      <c r="R3629" s="68"/>
      <c r="S3629" s="68">
        <f t="shared" si="144"/>
        <v>5.1000000000000005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2026070004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4363</v>
      </c>
      <c r="F3630" s="64" t="str">
        <f t="shared" si="142"/>
        <v>1</v>
      </c>
      <c r="G3630" s="72">
        <v>130597401</v>
      </c>
      <c r="H3630" s="63" t="s">
        <v>6425</v>
      </c>
      <c r="I3630" s="64" t="s">
        <v>490</v>
      </c>
      <c r="J3630" s="63" t="s">
        <v>4739</v>
      </c>
      <c r="K3630" s="64" t="s">
        <v>281</v>
      </c>
      <c r="L3630" s="64" t="s">
        <v>268</v>
      </c>
      <c r="M3630" s="100">
        <v>0.3125</v>
      </c>
      <c r="N3630" s="100">
        <v>0.3298611111111111</v>
      </c>
      <c r="O3630" s="66">
        <f t="shared" si="143"/>
        <v>1.7361111111111105E-2</v>
      </c>
      <c r="P3630" s="67">
        <v>0.4</v>
      </c>
      <c r="Q3630" s="68">
        <v>6</v>
      </c>
      <c r="R3630" s="68"/>
      <c r="S3630" s="68">
        <f t="shared" si="144"/>
        <v>2.4000000000000004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2026070005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1543</v>
      </c>
      <c r="F3631" s="64" t="str">
        <f t="shared" si="142"/>
        <v>1</v>
      </c>
      <c r="G3631" s="72">
        <v>130868002</v>
      </c>
      <c r="H3631" s="63" t="s">
        <v>6382</v>
      </c>
      <c r="I3631" s="64" t="s">
        <v>490</v>
      </c>
      <c r="J3631" s="63" t="s">
        <v>5288</v>
      </c>
      <c r="K3631" s="64" t="s">
        <v>281</v>
      </c>
      <c r="L3631" s="64" t="s">
        <v>268</v>
      </c>
      <c r="M3631" s="100">
        <v>0.36805555555555558</v>
      </c>
      <c r="N3631" s="100">
        <v>0.3888888888888889</v>
      </c>
      <c r="O3631" s="66">
        <f t="shared" si="143"/>
        <v>2.0833333333333315E-2</v>
      </c>
      <c r="P3631" s="67">
        <v>0.5</v>
      </c>
      <c r="Q3631" s="68">
        <v>6</v>
      </c>
      <c r="R3631" s="68"/>
      <c r="S3631" s="68">
        <f t="shared" si="144"/>
        <v>3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2026070006</v>
      </c>
    </row>
    <row r="3632" spans="1:27" s="71" customFormat="1" ht="23.5" customHeight="1" x14ac:dyDescent="0.35">
      <c r="A3632" s="62">
        <v>46204</v>
      </c>
      <c r="B3632" s="63" t="s">
        <v>34</v>
      </c>
      <c r="C3632" s="64" t="s">
        <v>18</v>
      </c>
      <c r="D3632" s="64" t="s">
        <v>19</v>
      </c>
      <c r="E3632" s="64" t="s">
        <v>354</v>
      </c>
      <c r="F3632" s="64" t="str">
        <f t="shared" si="142"/>
        <v>1</v>
      </c>
      <c r="G3632" s="72">
        <v>130597250</v>
      </c>
      <c r="H3632" s="63" t="s">
        <v>6426</v>
      </c>
      <c r="I3632" s="64" t="s">
        <v>490</v>
      </c>
      <c r="J3632" s="63" t="s">
        <v>4839</v>
      </c>
      <c r="K3632" s="64" t="s">
        <v>281</v>
      </c>
      <c r="L3632" s="64" t="s">
        <v>268</v>
      </c>
      <c r="M3632" s="100">
        <v>0.47569444444444442</v>
      </c>
      <c r="N3632" s="100">
        <v>0.49652777777777779</v>
      </c>
      <c r="O3632" s="66">
        <f t="shared" si="143"/>
        <v>2.083333333333337E-2</v>
      </c>
      <c r="P3632" s="67">
        <v>0.5</v>
      </c>
      <c r="Q3632" s="68">
        <v>8</v>
      </c>
      <c r="R3632" s="68"/>
      <c r="S3632" s="68">
        <f t="shared" si="144"/>
        <v>4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2026070007</v>
      </c>
    </row>
    <row r="3633" spans="1:27" s="71" customFormat="1" ht="23.5" customHeight="1" x14ac:dyDescent="0.35">
      <c r="A3633" s="62">
        <v>46204</v>
      </c>
      <c r="B3633" s="63" t="s">
        <v>445</v>
      </c>
      <c r="C3633" s="64" t="s">
        <v>18</v>
      </c>
      <c r="D3633" s="64" t="s">
        <v>37</v>
      </c>
      <c r="E3633" s="64" t="s">
        <v>1536</v>
      </c>
      <c r="F3633" s="64" t="str">
        <f t="shared" si="142"/>
        <v>1</v>
      </c>
      <c r="G3633" s="72">
        <v>159344004</v>
      </c>
      <c r="H3633" s="63" t="s">
        <v>6416</v>
      </c>
      <c r="I3633" s="64" t="s">
        <v>490</v>
      </c>
      <c r="J3633" s="63" t="s">
        <v>5091</v>
      </c>
      <c r="K3633" s="64" t="s">
        <v>281</v>
      </c>
      <c r="L3633" s="64" t="s">
        <v>268</v>
      </c>
      <c r="M3633" s="100">
        <v>0.41666666666666669</v>
      </c>
      <c r="N3633" s="100">
        <v>0.45833333333333331</v>
      </c>
      <c r="O3633" s="66">
        <f t="shared" si="143"/>
        <v>4.166666666666663E-2</v>
      </c>
      <c r="P3633" s="67">
        <v>1</v>
      </c>
      <c r="Q3633" s="68">
        <v>19</v>
      </c>
      <c r="R3633" s="68"/>
      <c r="S3633" s="68">
        <f t="shared" si="144"/>
        <v>19</v>
      </c>
      <c r="T3633" s="69" t="s">
        <v>52</v>
      </c>
      <c r="U3633" s="63" t="s">
        <v>52</v>
      </c>
      <c r="V3633" s="63"/>
      <c r="W3633" s="63"/>
      <c r="X3633" s="63"/>
      <c r="Y3633" s="63"/>
      <c r="Z3633" s="63"/>
      <c r="AA3633" s="63">
        <v>2026070008</v>
      </c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5803</v>
      </c>
      <c r="F3634" s="64" t="str">
        <f t="shared" si="142"/>
        <v>1</v>
      </c>
      <c r="G3634" s="72" t="s">
        <v>2282</v>
      </c>
      <c r="H3634" s="63" t="s">
        <v>6445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si="143"/>
        <v>24</v>
      </c>
      <c r="P3634" s="67">
        <v>0.1</v>
      </c>
      <c r="Q3634" s="68">
        <v>18</v>
      </c>
      <c r="R3634" s="68"/>
      <c r="S3634" s="68">
        <f t="shared" si="144"/>
        <v>1.8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5803</v>
      </c>
      <c r="F3635" s="64" t="str">
        <f t="shared" ref="F3635:F3698" si="145">IF(RIGHT(E3635,1)="D","1","2")</f>
        <v>1</v>
      </c>
      <c r="G3635" s="72" t="s">
        <v>2392</v>
      </c>
      <c r="H3635" s="63" t="s">
        <v>6446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ref="O3635:O3698" si="146">IF(N3635-M3635&gt;0,N3635-M3635,N3635-M3635+24)</f>
        <v>24</v>
      </c>
      <c r="P3635" s="67">
        <v>0.33</v>
      </c>
      <c r="Q3635" s="68">
        <v>18</v>
      </c>
      <c r="R3635" s="68"/>
      <c r="S3635" s="68">
        <f t="shared" ref="S3635:S3698" si="147">P3635*Q3635</f>
        <v>5.94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5975</v>
      </c>
      <c r="F3636" s="64" t="str">
        <f t="shared" si="145"/>
        <v>1</v>
      </c>
      <c r="G3636" s="72" t="s">
        <v>4476</v>
      </c>
      <c r="H3636" s="63" t="s">
        <v>6447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6"/>
        <v>24</v>
      </c>
      <c r="P3636" s="67">
        <v>0.1</v>
      </c>
      <c r="Q3636" s="68">
        <v>20</v>
      </c>
      <c r="R3636" s="68"/>
      <c r="S3636" s="68">
        <f t="shared" si="147"/>
        <v>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5804</v>
      </c>
      <c r="F3637" s="64" t="str">
        <f t="shared" si="145"/>
        <v>2</v>
      </c>
      <c r="G3637" s="72" t="s">
        <v>3204</v>
      </c>
      <c r="H3637" s="63" t="s">
        <v>6448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6"/>
        <v>24</v>
      </c>
      <c r="P3637" s="67">
        <v>0.5</v>
      </c>
      <c r="Q3637" s="68">
        <v>24</v>
      </c>
      <c r="R3637" s="68"/>
      <c r="S3637" s="68">
        <f t="shared" si="147"/>
        <v>12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5804</v>
      </c>
      <c r="F3638" s="64" t="str">
        <f t="shared" si="145"/>
        <v>2</v>
      </c>
      <c r="G3638" s="72" t="s">
        <v>1403</v>
      </c>
      <c r="H3638" s="63" t="s">
        <v>6449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6"/>
        <v>24</v>
      </c>
      <c r="P3638" s="67">
        <v>0.42</v>
      </c>
      <c r="Q3638" s="68">
        <v>24</v>
      </c>
      <c r="R3638" s="68"/>
      <c r="S3638" s="68">
        <f t="shared" si="147"/>
        <v>10.08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5865</v>
      </c>
      <c r="F3639" s="64" t="str">
        <f t="shared" si="145"/>
        <v>2</v>
      </c>
      <c r="G3639" s="72" t="s">
        <v>3079</v>
      </c>
      <c r="H3639" s="63" t="s">
        <v>6450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6"/>
        <v>24</v>
      </c>
      <c r="P3639" s="67">
        <v>0.1</v>
      </c>
      <c r="Q3639" s="68">
        <v>19</v>
      </c>
      <c r="R3639" s="68"/>
      <c r="S3639" s="68">
        <f t="shared" si="147"/>
        <v>1.9000000000000001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445</v>
      </c>
      <c r="C3640" s="64" t="s">
        <v>17</v>
      </c>
      <c r="D3640" s="64" t="s">
        <v>37</v>
      </c>
      <c r="E3640" s="64" t="s">
        <v>1301</v>
      </c>
      <c r="F3640" s="64" t="str">
        <f t="shared" si="145"/>
        <v>2</v>
      </c>
      <c r="G3640" s="72" t="s">
        <v>1072</v>
      </c>
      <c r="H3640" s="63" t="s">
        <v>6451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6"/>
        <v>24</v>
      </c>
      <c r="P3640" s="67">
        <v>0.1</v>
      </c>
      <c r="Q3640" s="68">
        <v>27</v>
      </c>
      <c r="R3640" s="68"/>
      <c r="S3640" s="68">
        <f t="shared" si="147"/>
        <v>2.7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6442</v>
      </c>
      <c r="F3641" s="64" t="str">
        <f t="shared" si="145"/>
        <v>1</v>
      </c>
      <c r="G3641" s="72">
        <v>130597184</v>
      </c>
      <c r="H3641" s="63" t="s">
        <v>5983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6"/>
        <v>24</v>
      </c>
      <c r="P3641" s="67">
        <v>0.5</v>
      </c>
      <c r="Q3641" s="68">
        <v>15</v>
      </c>
      <c r="R3641" s="68"/>
      <c r="S3641" s="68">
        <f t="shared" si="147"/>
        <v>7.5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5902</v>
      </c>
      <c r="F3642" s="64" t="str">
        <f t="shared" si="145"/>
        <v>2</v>
      </c>
      <c r="G3642" s="72">
        <v>130597185</v>
      </c>
      <c r="H3642" s="63" t="s">
        <v>6452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6"/>
        <v>24</v>
      </c>
      <c r="P3642" s="67">
        <v>0.33</v>
      </c>
      <c r="Q3642" s="68">
        <v>13</v>
      </c>
      <c r="R3642" s="68"/>
      <c r="S3642" s="68">
        <f t="shared" si="147"/>
        <v>4.29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34</v>
      </c>
      <c r="C3643" s="64" t="s">
        <v>17</v>
      </c>
      <c r="D3643" s="64" t="s">
        <v>19</v>
      </c>
      <c r="E3643" s="64" t="s">
        <v>6443</v>
      </c>
      <c r="F3643" s="64" t="str">
        <f t="shared" si="145"/>
        <v>1</v>
      </c>
      <c r="G3643" s="72">
        <v>108930808</v>
      </c>
      <c r="H3643" s="63" t="s">
        <v>6453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6"/>
        <v>24</v>
      </c>
      <c r="P3643" s="67">
        <v>0.75</v>
      </c>
      <c r="Q3643" s="68">
        <v>17</v>
      </c>
      <c r="R3643" s="68"/>
      <c r="S3643" s="68">
        <f t="shared" si="147"/>
        <v>12.75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5747</v>
      </c>
      <c r="F3644" s="64" t="str">
        <f t="shared" si="145"/>
        <v>1</v>
      </c>
      <c r="G3644" s="72" t="s">
        <v>3208</v>
      </c>
      <c r="H3644" s="63" t="s">
        <v>6454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6"/>
        <v>24</v>
      </c>
      <c r="P3644" s="67">
        <v>0.5</v>
      </c>
      <c r="Q3644" s="68">
        <v>8</v>
      </c>
      <c r="R3644" s="68"/>
      <c r="S3644" s="68">
        <f t="shared" si="147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5748</v>
      </c>
      <c r="F3645" s="64" t="str">
        <f t="shared" si="145"/>
        <v>2</v>
      </c>
      <c r="G3645" s="72" t="s">
        <v>3343</v>
      </c>
      <c r="H3645" s="63" t="s">
        <v>6455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6"/>
        <v>24</v>
      </c>
      <c r="P3645" s="67">
        <v>0.5</v>
      </c>
      <c r="Q3645" s="68">
        <v>8</v>
      </c>
      <c r="R3645" s="68"/>
      <c r="S3645" s="68">
        <f t="shared" si="147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17</v>
      </c>
      <c r="D3646" s="64" t="s">
        <v>37</v>
      </c>
      <c r="E3646" s="64" t="s">
        <v>5826</v>
      </c>
      <c r="F3646" s="64" t="str">
        <f t="shared" si="145"/>
        <v>2</v>
      </c>
      <c r="G3646" s="72" t="s">
        <v>3092</v>
      </c>
      <c r="H3646" s="63" t="s">
        <v>6456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6"/>
        <v>24</v>
      </c>
      <c r="P3646" s="67">
        <v>0.5</v>
      </c>
      <c r="Q3646" s="68">
        <v>8</v>
      </c>
      <c r="R3646" s="68"/>
      <c r="S3646" s="68">
        <f t="shared" si="147"/>
        <v>4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1535</v>
      </c>
      <c r="F3647" s="64" t="str">
        <f t="shared" si="145"/>
        <v>1</v>
      </c>
      <c r="G3647" s="72" t="s">
        <v>6457</v>
      </c>
      <c r="H3647" s="63" t="s">
        <v>6458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6"/>
        <v>24</v>
      </c>
      <c r="P3647" s="67">
        <v>0.1</v>
      </c>
      <c r="Q3647" s="68">
        <v>17</v>
      </c>
      <c r="R3647" s="68"/>
      <c r="S3647" s="68">
        <f t="shared" si="147"/>
        <v>1.7000000000000002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599</v>
      </c>
      <c r="F3648" s="64" t="str">
        <f t="shared" si="145"/>
        <v>1</v>
      </c>
      <c r="G3648" s="72" t="s">
        <v>471</v>
      </c>
      <c r="H3648" s="63" t="s">
        <v>6459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6"/>
        <v>24</v>
      </c>
      <c r="P3648" s="67">
        <v>0.1</v>
      </c>
      <c r="Q3648" s="68">
        <v>18</v>
      </c>
      <c r="R3648" s="68"/>
      <c r="S3648" s="68">
        <f t="shared" si="147"/>
        <v>1.8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815</v>
      </c>
      <c r="F3649" s="64" t="str">
        <f t="shared" si="145"/>
        <v>1</v>
      </c>
      <c r="G3649" s="72">
        <v>292086005</v>
      </c>
      <c r="H3649" s="63" t="s">
        <v>6460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6"/>
        <v>24</v>
      </c>
      <c r="P3649" s="67">
        <v>0.1</v>
      </c>
      <c r="Q3649" s="68">
        <v>1</v>
      </c>
      <c r="R3649" s="68"/>
      <c r="S3649" s="68">
        <f t="shared" si="147"/>
        <v>0.1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554</v>
      </c>
      <c r="F3650" s="64" t="str">
        <f t="shared" si="145"/>
        <v>1</v>
      </c>
      <c r="G3650" s="72">
        <v>109476012</v>
      </c>
      <c r="H3650" s="63" t="s">
        <v>6461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6"/>
        <v>24</v>
      </c>
      <c r="P3650" s="67">
        <v>0.1</v>
      </c>
      <c r="Q3650" s="68">
        <v>18</v>
      </c>
      <c r="R3650" s="68"/>
      <c r="S3650" s="68">
        <f t="shared" si="147"/>
        <v>1.8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445</v>
      </c>
      <c r="C3651" s="64" t="s">
        <v>18</v>
      </c>
      <c r="D3651" s="64" t="s">
        <v>37</v>
      </c>
      <c r="E3651" s="64" t="s">
        <v>2563</v>
      </c>
      <c r="F3651" s="64" t="str">
        <f t="shared" si="145"/>
        <v>1</v>
      </c>
      <c r="G3651" s="72" t="s">
        <v>4728</v>
      </c>
      <c r="H3651" s="63" t="s">
        <v>6462</v>
      </c>
      <c r="I3651" s="64" t="s">
        <v>493</v>
      </c>
      <c r="J3651" s="63" t="s">
        <v>66</v>
      </c>
      <c r="K3651" s="64" t="s">
        <v>243</v>
      </c>
      <c r="L3651" s="64" t="s">
        <v>239</v>
      </c>
      <c r="M3651" s="100"/>
      <c r="N3651" s="100"/>
      <c r="O3651" s="66">
        <f t="shared" si="146"/>
        <v>24</v>
      </c>
      <c r="P3651" s="67">
        <v>0.1</v>
      </c>
      <c r="Q3651" s="68">
        <v>20</v>
      </c>
      <c r="R3651" s="68"/>
      <c r="S3651" s="68">
        <f t="shared" si="147"/>
        <v>2</v>
      </c>
      <c r="T3651" s="69" t="s">
        <v>547</v>
      </c>
      <c r="U3651" s="63" t="s">
        <v>52</v>
      </c>
      <c r="V3651" s="63"/>
      <c r="W3651" s="63"/>
      <c r="X3651" s="63"/>
      <c r="Y3651" s="63"/>
      <c r="Z3651" s="63"/>
      <c r="AA3651" s="63"/>
    </row>
    <row r="3652" spans="1:27" s="71" customFormat="1" ht="23.5" customHeight="1" x14ac:dyDescent="0.35">
      <c r="A3652" s="62">
        <v>46205</v>
      </c>
      <c r="B3652" s="63" t="s">
        <v>34</v>
      </c>
      <c r="C3652" s="64" t="s">
        <v>18</v>
      </c>
      <c r="D3652" s="64" t="s">
        <v>19</v>
      </c>
      <c r="E3652" s="64" t="s">
        <v>6444</v>
      </c>
      <c r="F3652" s="64" t="str">
        <f t="shared" si="145"/>
        <v>2</v>
      </c>
      <c r="G3652" s="72">
        <v>130597390</v>
      </c>
      <c r="H3652" s="63" t="s">
        <v>6463</v>
      </c>
      <c r="I3652" s="64" t="s">
        <v>490</v>
      </c>
      <c r="J3652" s="63" t="s">
        <v>6465</v>
      </c>
      <c r="K3652" s="64" t="s">
        <v>281</v>
      </c>
      <c r="L3652" s="64" t="s">
        <v>268</v>
      </c>
      <c r="M3652" s="100">
        <v>0.82291666666666663</v>
      </c>
      <c r="N3652" s="100">
        <v>0.85763888888888884</v>
      </c>
      <c r="O3652" s="66">
        <f t="shared" si="146"/>
        <v>3.472222222222221E-2</v>
      </c>
      <c r="P3652" s="67">
        <v>0.75</v>
      </c>
      <c r="Q3652" s="68">
        <v>8</v>
      </c>
      <c r="R3652" s="68"/>
      <c r="S3652" s="68">
        <f t="shared" si="147"/>
        <v>6</v>
      </c>
      <c r="T3652" s="69" t="s">
        <v>52</v>
      </c>
      <c r="U3652" s="63" t="s">
        <v>52</v>
      </c>
      <c r="V3652" s="63"/>
      <c r="W3652" s="63"/>
      <c r="X3652" s="63"/>
      <c r="Y3652" s="63"/>
      <c r="Z3652" s="63"/>
      <c r="AA3652" s="63">
        <v>2026070009</v>
      </c>
    </row>
    <row r="3653" spans="1:27" s="71" customFormat="1" ht="23.5" customHeight="1" x14ac:dyDescent="0.35">
      <c r="A3653" s="62">
        <v>46205</v>
      </c>
      <c r="B3653" s="63" t="s">
        <v>445</v>
      </c>
      <c r="C3653" s="64" t="s">
        <v>17</v>
      </c>
      <c r="D3653" s="64" t="s">
        <v>37</v>
      </c>
      <c r="E3653" s="64" t="s">
        <v>5804</v>
      </c>
      <c r="F3653" s="64" t="str">
        <f t="shared" si="145"/>
        <v>2</v>
      </c>
      <c r="G3653" s="72" t="s">
        <v>3204</v>
      </c>
      <c r="H3653" s="63" t="s">
        <v>6448</v>
      </c>
      <c r="I3653" s="64" t="s">
        <v>480</v>
      </c>
      <c r="J3653" s="63" t="s">
        <v>6464</v>
      </c>
      <c r="K3653" s="64" t="s">
        <v>22</v>
      </c>
      <c r="L3653" s="64" t="s">
        <v>268</v>
      </c>
      <c r="M3653" s="100">
        <v>0.25</v>
      </c>
      <c r="N3653" s="100">
        <v>0.3125</v>
      </c>
      <c r="O3653" s="66">
        <f t="shared" si="146"/>
        <v>6.25E-2</v>
      </c>
      <c r="P3653" s="67">
        <v>1.5</v>
      </c>
      <c r="Q3653" s="68">
        <v>24</v>
      </c>
      <c r="R3653" s="68"/>
      <c r="S3653" s="68">
        <f t="shared" si="147"/>
        <v>36</v>
      </c>
      <c r="T3653" s="69" t="s">
        <v>30</v>
      </c>
      <c r="U3653" s="63" t="s">
        <v>30</v>
      </c>
      <c r="V3653" s="63"/>
      <c r="W3653" s="63">
        <v>528547005</v>
      </c>
      <c r="X3653" s="63" t="s">
        <v>548</v>
      </c>
      <c r="Y3653" s="63"/>
      <c r="Z3653" s="63"/>
      <c r="AA3653" s="63">
        <v>2026070010</v>
      </c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712</v>
      </c>
      <c r="F3654" s="64" t="str">
        <f t="shared" si="145"/>
        <v>2</v>
      </c>
      <c r="G3654" s="72" t="s">
        <v>1042</v>
      </c>
      <c r="H3654" s="63" t="s">
        <v>6478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6"/>
        <v>24</v>
      </c>
      <c r="P3654" s="67">
        <v>0.1</v>
      </c>
      <c r="Q3654" s="68">
        <v>30</v>
      </c>
      <c r="R3654" s="68"/>
      <c r="S3654" s="68">
        <f t="shared" si="147"/>
        <v>3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5975</v>
      </c>
      <c r="F3655" s="64" t="str">
        <f t="shared" si="145"/>
        <v>1</v>
      </c>
      <c r="G3655" s="72" t="s">
        <v>6479</v>
      </c>
      <c r="H3655" s="63" t="s">
        <v>6480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6"/>
        <v>24</v>
      </c>
      <c r="P3655" s="67">
        <v>0.1</v>
      </c>
      <c r="Q3655" s="68">
        <v>20</v>
      </c>
      <c r="R3655" s="68"/>
      <c r="S3655" s="68">
        <f t="shared" si="147"/>
        <v>2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445</v>
      </c>
      <c r="C3656" s="64" t="s">
        <v>17</v>
      </c>
      <c r="D3656" s="64" t="s">
        <v>37</v>
      </c>
      <c r="E3656" s="64" t="s">
        <v>5865</v>
      </c>
      <c r="F3656" s="64" t="str">
        <f t="shared" si="145"/>
        <v>2</v>
      </c>
      <c r="G3656" s="72" t="s">
        <v>6481</v>
      </c>
      <c r="H3656" s="63" t="s">
        <v>6482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6"/>
        <v>24</v>
      </c>
      <c r="P3656" s="67">
        <v>0.1</v>
      </c>
      <c r="Q3656" s="68">
        <v>21</v>
      </c>
      <c r="R3656" s="68"/>
      <c r="S3656" s="68">
        <f t="shared" si="147"/>
        <v>2.1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34</v>
      </c>
      <c r="C3657" s="64" t="s">
        <v>17</v>
      </c>
      <c r="D3657" s="64" t="s">
        <v>19</v>
      </c>
      <c r="E3657" s="64" t="s">
        <v>6477</v>
      </c>
      <c r="F3657" s="64" t="str">
        <f t="shared" si="145"/>
        <v>2</v>
      </c>
      <c r="G3657" s="72" t="s">
        <v>1826</v>
      </c>
      <c r="H3657" s="63" t="s">
        <v>6483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6"/>
        <v>24</v>
      </c>
      <c r="P3657" s="67">
        <v>0.33</v>
      </c>
      <c r="Q3657" s="68">
        <v>13</v>
      </c>
      <c r="R3657" s="68"/>
      <c r="S3657" s="68">
        <f t="shared" si="147"/>
        <v>4.29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6085</v>
      </c>
      <c r="F3658" s="64" t="str">
        <f t="shared" si="145"/>
        <v>1</v>
      </c>
      <c r="G3658" s="72" t="s">
        <v>6484</v>
      </c>
      <c r="H3658" s="63" t="s">
        <v>6485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6"/>
        <v>24</v>
      </c>
      <c r="P3658" s="67">
        <v>0.5</v>
      </c>
      <c r="Q3658" s="68">
        <v>7</v>
      </c>
      <c r="R3658" s="68"/>
      <c r="S3658" s="68">
        <f t="shared" si="147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5747</v>
      </c>
      <c r="F3659" s="64" t="str">
        <f t="shared" si="145"/>
        <v>1</v>
      </c>
      <c r="G3659" s="72" t="s">
        <v>3053</v>
      </c>
      <c r="H3659" s="63" t="s">
        <v>6486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6"/>
        <v>24</v>
      </c>
      <c r="P3659" s="67">
        <v>0.5</v>
      </c>
      <c r="Q3659" s="68">
        <v>7</v>
      </c>
      <c r="R3659" s="68"/>
      <c r="S3659" s="68">
        <f t="shared" si="147"/>
        <v>3.5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17</v>
      </c>
      <c r="D3660" s="64" t="s">
        <v>37</v>
      </c>
      <c r="E3660" s="64" t="s">
        <v>5826</v>
      </c>
      <c r="F3660" s="64" t="str">
        <f t="shared" si="145"/>
        <v>2</v>
      </c>
      <c r="G3660" s="72" t="s">
        <v>3188</v>
      </c>
      <c r="H3660" s="63" t="s">
        <v>6487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6"/>
        <v>24</v>
      </c>
      <c r="P3660" s="67">
        <v>0.5</v>
      </c>
      <c r="Q3660" s="68">
        <v>6</v>
      </c>
      <c r="R3660" s="68"/>
      <c r="S3660" s="68">
        <f t="shared" si="147"/>
        <v>3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395</v>
      </c>
      <c r="F3661" s="64" t="str">
        <f t="shared" si="145"/>
        <v>2</v>
      </c>
      <c r="G3661" s="72" t="s">
        <v>6488</v>
      </c>
      <c r="H3661" s="63" t="s">
        <v>6489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6"/>
        <v>24</v>
      </c>
      <c r="P3661" s="67">
        <v>0.1</v>
      </c>
      <c r="Q3661" s="68">
        <v>27</v>
      </c>
      <c r="R3661" s="68"/>
      <c r="S3661" s="68">
        <f t="shared" si="147"/>
        <v>2.7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815</v>
      </c>
      <c r="F3662" s="64" t="str">
        <f t="shared" si="145"/>
        <v>1</v>
      </c>
      <c r="G3662" s="72">
        <v>291102002</v>
      </c>
      <c r="H3662" s="63" t="s">
        <v>6490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6"/>
        <v>24</v>
      </c>
      <c r="P3662" s="67">
        <v>0.1</v>
      </c>
      <c r="Q3662" s="68">
        <v>3</v>
      </c>
      <c r="R3662" s="68"/>
      <c r="S3662" s="68">
        <f t="shared" si="147"/>
        <v>0.30000000000000004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615</v>
      </c>
      <c r="F3663" s="64" t="str">
        <f t="shared" si="145"/>
        <v>1</v>
      </c>
      <c r="G3663" s="72">
        <v>306527006</v>
      </c>
      <c r="H3663" s="63" t="s">
        <v>6491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6"/>
        <v>24</v>
      </c>
      <c r="P3663" s="67">
        <v>0.1</v>
      </c>
      <c r="Q3663" s="68">
        <v>10</v>
      </c>
      <c r="R3663" s="68"/>
      <c r="S3663" s="68">
        <f t="shared" si="147"/>
        <v>1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996</v>
      </c>
      <c r="F3664" s="64" t="str">
        <f t="shared" si="145"/>
        <v>2</v>
      </c>
      <c r="G3664" s="72">
        <v>300003120</v>
      </c>
      <c r="H3664" s="63" t="s">
        <v>6492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6"/>
        <v>24</v>
      </c>
      <c r="P3664" s="67">
        <v>0.1</v>
      </c>
      <c r="Q3664" s="68">
        <v>3</v>
      </c>
      <c r="R3664" s="68"/>
      <c r="S3664" s="68">
        <f t="shared" si="147"/>
        <v>0.30000000000000004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335</v>
      </c>
      <c r="F3665" s="64" t="str">
        <f t="shared" si="145"/>
        <v>1</v>
      </c>
      <c r="G3665" s="72">
        <v>230868002</v>
      </c>
      <c r="H3665" s="63" t="s">
        <v>6493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6"/>
        <v>24</v>
      </c>
      <c r="P3665" s="67">
        <v>0.1</v>
      </c>
      <c r="Q3665" s="68">
        <v>10</v>
      </c>
      <c r="R3665" s="68"/>
      <c r="S3665" s="68">
        <f t="shared" si="147"/>
        <v>1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554</v>
      </c>
      <c r="F3666" s="64" t="str">
        <f t="shared" si="145"/>
        <v>1</v>
      </c>
      <c r="G3666" s="72" t="s">
        <v>2853</v>
      </c>
      <c r="H3666" s="63" t="s">
        <v>6494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6"/>
        <v>24</v>
      </c>
      <c r="P3666" s="67">
        <v>0.75</v>
      </c>
      <c r="Q3666" s="68">
        <v>17</v>
      </c>
      <c r="R3666" s="68"/>
      <c r="S3666" s="68">
        <f t="shared" si="147"/>
        <v>12.75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2224</v>
      </c>
      <c r="F3667" s="64" t="str">
        <f t="shared" si="145"/>
        <v>2</v>
      </c>
      <c r="G3667" s="72" t="s">
        <v>1977</v>
      </c>
      <c r="H3667" s="63" t="s">
        <v>6495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6"/>
        <v>24</v>
      </c>
      <c r="P3667" s="67">
        <v>0.33</v>
      </c>
      <c r="Q3667" s="68">
        <v>23</v>
      </c>
      <c r="R3667" s="68"/>
      <c r="S3667" s="68">
        <f t="shared" si="147"/>
        <v>7.5900000000000007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445</v>
      </c>
      <c r="C3668" s="64" t="s">
        <v>18</v>
      </c>
      <c r="D3668" s="64" t="s">
        <v>37</v>
      </c>
      <c r="E3668" s="64" t="s">
        <v>326</v>
      </c>
      <c r="F3668" s="64" t="str">
        <f t="shared" si="145"/>
        <v>2</v>
      </c>
      <c r="G3668" s="72" t="s">
        <v>6496</v>
      </c>
      <c r="H3668" s="63" t="s">
        <v>6497</v>
      </c>
      <c r="I3668" s="64" t="s">
        <v>493</v>
      </c>
      <c r="J3668" s="63" t="s">
        <v>66</v>
      </c>
      <c r="K3668" s="64" t="s">
        <v>243</v>
      </c>
      <c r="L3668" s="64" t="s">
        <v>239</v>
      </c>
      <c r="M3668" s="100"/>
      <c r="N3668" s="100"/>
      <c r="O3668" s="66">
        <f t="shared" si="146"/>
        <v>24</v>
      </c>
      <c r="P3668" s="67">
        <v>0.1</v>
      </c>
      <c r="Q3668" s="68">
        <v>30</v>
      </c>
      <c r="R3668" s="68"/>
      <c r="S3668" s="68">
        <f t="shared" si="147"/>
        <v>3</v>
      </c>
      <c r="T3668" s="69" t="s">
        <v>547</v>
      </c>
      <c r="U3668" s="63" t="s">
        <v>52</v>
      </c>
      <c r="V3668" s="63"/>
      <c r="W3668" s="63"/>
      <c r="X3668" s="63"/>
      <c r="Y3668" s="63"/>
      <c r="Z3668" s="63"/>
      <c r="AA3668" s="63"/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5914</v>
      </c>
      <c r="F3669" s="64" t="str">
        <f t="shared" si="145"/>
        <v>2</v>
      </c>
      <c r="G3669" s="72">
        <v>130597197</v>
      </c>
      <c r="H3669" s="63" t="s">
        <v>6498</v>
      </c>
      <c r="I3669" s="64" t="s">
        <v>490</v>
      </c>
      <c r="J3669" s="63" t="s">
        <v>6465</v>
      </c>
      <c r="K3669" s="64" t="s">
        <v>281</v>
      </c>
      <c r="L3669" s="64" t="s">
        <v>268</v>
      </c>
      <c r="M3669" s="100">
        <v>0.14097222222222222</v>
      </c>
      <c r="N3669" s="100">
        <v>0.16666666666666666</v>
      </c>
      <c r="O3669" s="66">
        <f t="shared" si="146"/>
        <v>2.5694444444444436E-2</v>
      </c>
      <c r="P3669" s="67">
        <v>0.6</v>
      </c>
      <c r="Q3669" s="68">
        <v>9</v>
      </c>
      <c r="R3669" s="68"/>
      <c r="S3669" s="68">
        <f t="shared" si="147"/>
        <v>5.3999999999999995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2026070011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6175</v>
      </c>
      <c r="F3670" s="64" t="str">
        <f t="shared" si="145"/>
        <v>2</v>
      </c>
      <c r="G3670" s="72" t="s">
        <v>6143</v>
      </c>
      <c r="H3670" s="63" t="s">
        <v>6499</v>
      </c>
      <c r="I3670" s="64" t="s">
        <v>490</v>
      </c>
      <c r="J3670" s="63" t="s">
        <v>4839</v>
      </c>
      <c r="K3670" s="64" t="s">
        <v>281</v>
      </c>
      <c r="L3670" s="64" t="s">
        <v>268</v>
      </c>
      <c r="M3670" s="100">
        <v>0.8125</v>
      </c>
      <c r="N3670" s="100">
        <v>0.84375</v>
      </c>
      <c r="O3670" s="66">
        <f t="shared" si="146"/>
        <v>3.125E-2</v>
      </c>
      <c r="P3670" s="67">
        <v>0.75</v>
      </c>
      <c r="Q3670" s="68">
        <v>11</v>
      </c>
      <c r="R3670" s="68"/>
      <c r="S3670" s="68">
        <f t="shared" si="147"/>
        <v>8.25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2026070012</v>
      </c>
    </row>
    <row r="3671" spans="1:27" s="71" customFormat="1" ht="23.5" customHeight="1" x14ac:dyDescent="0.35">
      <c r="A3671" s="62">
        <v>46206</v>
      </c>
      <c r="B3671" s="63" t="s">
        <v>34</v>
      </c>
      <c r="C3671" s="64" t="s">
        <v>18</v>
      </c>
      <c r="D3671" s="64" t="s">
        <v>19</v>
      </c>
      <c r="E3671" s="64" t="s">
        <v>1543</v>
      </c>
      <c r="F3671" s="64" t="str">
        <f t="shared" si="145"/>
        <v>1</v>
      </c>
      <c r="G3671" s="72">
        <v>130868002</v>
      </c>
      <c r="H3671" s="63" t="s">
        <v>6500</v>
      </c>
      <c r="I3671" s="64" t="s">
        <v>490</v>
      </c>
      <c r="J3671" s="63" t="s">
        <v>6383</v>
      </c>
      <c r="K3671" s="64" t="s">
        <v>281</v>
      </c>
      <c r="L3671" s="64" t="s">
        <v>268</v>
      </c>
      <c r="M3671" s="100">
        <v>0.34722222222222221</v>
      </c>
      <c r="N3671" s="100">
        <v>0.3611111111111111</v>
      </c>
      <c r="O3671" s="66">
        <f t="shared" si="146"/>
        <v>1.3888888888888895E-2</v>
      </c>
      <c r="P3671" s="67">
        <v>0.34</v>
      </c>
      <c r="Q3671" s="68">
        <v>6</v>
      </c>
      <c r="R3671" s="68"/>
      <c r="S3671" s="68">
        <f t="shared" si="147"/>
        <v>2.04</v>
      </c>
      <c r="T3671" s="69" t="s">
        <v>52</v>
      </c>
      <c r="U3671" s="63" t="s">
        <v>52</v>
      </c>
      <c r="V3671" s="63"/>
      <c r="W3671" s="63"/>
      <c r="X3671" s="63"/>
      <c r="Y3671" s="63"/>
      <c r="Z3671" s="63"/>
      <c r="AA3671" s="63">
        <v>2026070013</v>
      </c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712</v>
      </c>
      <c r="F3672" s="64" t="str">
        <f t="shared" si="145"/>
        <v>2</v>
      </c>
      <c r="G3672" s="72" t="s">
        <v>1003</v>
      </c>
      <c r="H3672" s="63" t="s">
        <v>6504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6"/>
        <v>24</v>
      </c>
      <c r="P3672" s="67">
        <v>0.1</v>
      </c>
      <c r="Q3672" s="68">
        <v>21</v>
      </c>
      <c r="R3672" s="68"/>
      <c r="S3672" s="68">
        <f t="shared" si="147"/>
        <v>2.1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5975</v>
      </c>
      <c r="F3673" s="64" t="str">
        <f t="shared" si="145"/>
        <v>1</v>
      </c>
      <c r="G3673" s="72" t="s">
        <v>1572</v>
      </c>
      <c r="H3673" s="63" t="s">
        <v>6505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6"/>
        <v>24</v>
      </c>
      <c r="P3673" s="67">
        <v>0.1</v>
      </c>
      <c r="Q3673" s="68">
        <v>26</v>
      </c>
      <c r="R3673" s="68"/>
      <c r="S3673" s="68">
        <f t="shared" si="147"/>
        <v>2.6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5865</v>
      </c>
      <c r="F3674" s="64" t="str">
        <f t="shared" si="145"/>
        <v>2</v>
      </c>
      <c r="G3674" s="72" t="s">
        <v>2320</v>
      </c>
      <c r="H3674" s="63" t="s">
        <v>6506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6"/>
        <v>24</v>
      </c>
      <c r="P3674" s="67">
        <v>0.1</v>
      </c>
      <c r="Q3674" s="68">
        <v>24</v>
      </c>
      <c r="R3674" s="68"/>
      <c r="S3674" s="68">
        <f t="shared" si="147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5865</v>
      </c>
      <c r="F3675" s="64" t="str">
        <f t="shared" si="145"/>
        <v>2</v>
      </c>
      <c r="G3675" s="72" t="s">
        <v>6507</v>
      </c>
      <c r="H3675" s="63" t="s">
        <v>6508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6"/>
        <v>24</v>
      </c>
      <c r="P3675" s="67">
        <v>0.1</v>
      </c>
      <c r="Q3675" s="68">
        <v>24</v>
      </c>
      <c r="R3675" s="68"/>
      <c r="S3675" s="68">
        <f t="shared" si="147"/>
        <v>2.4000000000000004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6085</v>
      </c>
      <c r="F3676" s="64" t="str">
        <f t="shared" si="145"/>
        <v>1</v>
      </c>
      <c r="G3676" s="72" t="s">
        <v>3311</v>
      </c>
      <c r="H3676" s="63" t="s">
        <v>6509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6"/>
        <v>24</v>
      </c>
      <c r="P3676" s="67">
        <v>0.23</v>
      </c>
      <c r="Q3676" s="68">
        <v>9</v>
      </c>
      <c r="R3676" s="68"/>
      <c r="S3676" s="68">
        <f t="shared" si="147"/>
        <v>2.0700000000000003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5747</v>
      </c>
      <c r="F3677" s="64" t="str">
        <f t="shared" si="145"/>
        <v>1</v>
      </c>
      <c r="G3677" s="72" t="s">
        <v>4233</v>
      </c>
      <c r="H3677" s="63" t="s">
        <v>6510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6"/>
        <v>24</v>
      </c>
      <c r="P3677" s="67">
        <v>0.18</v>
      </c>
      <c r="Q3677" s="68">
        <v>7</v>
      </c>
      <c r="R3677" s="68"/>
      <c r="S3677" s="68">
        <f t="shared" si="147"/>
        <v>1.26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5747</v>
      </c>
      <c r="F3678" s="64" t="str">
        <f t="shared" si="145"/>
        <v>1</v>
      </c>
      <c r="G3678" s="72" t="s">
        <v>6511</v>
      </c>
      <c r="H3678" s="63" t="s">
        <v>6512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6"/>
        <v>24</v>
      </c>
      <c r="P3678" s="67">
        <v>0.2</v>
      </c>
      <c r="Q3678" s="68">
        <v>7</v>
      </c>
      <c r="R3678" s="68"/>
      <c r="S3678" s="68">
        <f t="shared" si="147"/>
        <v>1.4000000000000001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5747</v>
      </c>
      <c r="F3679" s="64" t="str">
        <f t="shared" si="145"/>
        <v>1</v>
      </c>
      <c r="G3679" s="72" t="s">
        <v>4872</v>
      </c>
      <c r="H3679" s="63" t="s">
        <v>6513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6"/>
        <v>24</v>
      </c>
      <c r="P3679" s="67">
        <v>0.18</v>
      </c>
      <c r="Q3679" s="68">
        <v>7</v>
      </c>
      <c r="R3679" s="68"/>
      <c r="S3679" s="68">
        <f t="shared" si="147"/>
        <v>1.26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17</v>
      </c>
      <c r="D3680" s="64" t="s">
        <v>37</v>
      </c>
      <c r="E3680" s="64" t="s">
        <v>5748</v>
      </c>
      <c r="F3680" s="64" t="str">
        <f t="shared" si="145"/>
        <v>2</v>
      </c>
      <c r="G3680" s="72" t="s">
        <v>4933</v>
      </c>
      <c r="H3680" s="63" t="s">
        <v>6514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6"/>
        <v>24</v>
      </c>
      <c r="P3680" s="67">
        <v>0.5</v>
      </c>
      <c r="Q3680" s="68">
        <v>8</v>
      </c>
      <c r="R3680" s="68"/>
      <c r="S3680" s="68">
        <f t="shared" si="147"/>
        <v>4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244</v>
      </c>
      <c r="F3681" s="64" t="str">
        <f t="shared" si="145"/>
        <v>2</v>
      </c>
      <c r="G3681" s="72" t="s">
        <v>827</v>
      </c>
      <c r="H3681" s="63" t="s">
        <v>6515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6"/>
        <v>24</v>
      </c>
      <c r="P3681" s="67">
        <v>0.1</v>
      </c>
      <c r="Q3681" s="68">
        <v>31</v>
      </c>
      <c r="R3681" s="68"/>
      <c r="S3681" s="68">
        <f t="shared" si="147"/>
        <v>3.1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240</v>
      </c>
      <c r="F3682" s="64" t="str">
        <f t="shared" si="145"/>
        <v>2</v>
      </c>
      <c r="G3682" s="72" t="s">
        <v>5271</v>
      </c>
      <c r="H3682" s="63" t="s">
        <v>6516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6"/>
        <v>24</v>
      </c>
      <c r="P3682" s="67">
        <v>0.2</v>
      </c>
      <c r="Q3682" s="68">
        <v>22</v>
      </c>
      <c r="R3682" s="68"/>
      <c r="S3682" s="68">
        <f t="shared" si="147"/>
        <v>4.4000000000000004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615</v>
      </c>
      <c r="F3683" s="64" t="str">
        <f t="shared" si="145"/>
        <v>1</v>
      </c>
      <c r="G3683" s="72">
        <v>312980004</v>
      </c>
      <c r="H3683" s="63" t="s">
        <v>6517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6"/>
        <v>24</v>
      </c>
      <c r="P3683" s="67">
        <v>0.2</v>
      </c>
      <c r="Q3683" s="68">
        <v>3</v>
      </c>
      <c r="R3683" s="68"/>
      <c r="S3683" s="68">
        <f t="shared" si="147"/>
        <v>0.60000000000000009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899</v>
      </c>
      <c r="F3684" s="64" t="str">
        <f t="shared" si="145"/>
        <v>1</v>
      </c>
      <c r="G3684" s="72">
        <v>317279003</v>
      </c>
      <c r="H3684" s="63" t="s">
        <v>6518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6"/>
        <v>24</v>
      </c>
      <c r="P3684" s="67">
        <v>0.1</v>
      </c>
      <c r="Q3684" s="68">
        <v>5</v>
      </c>
      <c r="R3684" s="68"/>
      <c r="S3684" s="68">
        <f t="shared" si="147"/>
        <v>0.5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258</v>
      </c>
      <c r="F3685" s="64" t="str">
        <f t="shared" si="145"/>
        <v>1</v>
      </c>
      <c r="G3685" s="72" t="s">
        <v>830</v>
      </c>
      <c r="H3685" s="63" t="s">
        <v>6519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6"/>
        <v>24</v>
      </c>
      <c r="P3685" s="67">
        <v>0.1</v>
      </c>
      <c r="Q3685" s="68">
        <v>30</v>
      </c>
      <c r="R3685" s="68"/>
      <c r="S3685" s="68">
        <f t="shared" si="147"/>
        <v>3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544</v>
      </c>
      <c r="F3686" s="64" t="str">
        <f t="shared" si="145"/>
        <v>1</v>
      </c>
      <c r="G3686" s="72" t="s">
        <v>390</v>
      </c>
      <c r="H3686" s="63" t="s">
        <v>6520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6"/>
        <v>24</v>
      </c>
      <c r="P3686" s="67">
        <v>0.1</v>
      </c>
      <c r="Q3686" s="68">
        <v>17</v>
      </c>
      <c r="R3686" s="68"/>
      <c r="S3686" s="68">
        <f t="shared" si="147"/>
        <v>1.7000000000000002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1536</v>
      </c>
      <c r="F3687" s="64" t="str">
        <f t="shared" si="145"/>
        <v>1</v>
      </c>
      <c r="G3687" s="72" t="s">
        <v>6521</v>
      </c>
      <c r="H3687" s="63" t="s">
        <v>6522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6"/>
        <v>24</v>
      </c>
      <c r="P3687" s="67">
        <v>0.1</v>
      </c>
      <c r="Q3687" s="68">
        <v>22</v>
      </c>
      <c r="R3687" s="68"/>
      <c r="S3687" s="68">
        <f t="shared" si="147"/>
        <v>2.2000000000000002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1532</v>
      </c>
      <c r="F3688" s="64" t="str">
        <f t="shared" si="145"/>
        <v>1</v>
      </c>
      <c r="G3688" s="72" t="s">
        <v>770</v>
      </c>
      <c r="H3688" s="63" t="s">
        <v>6523</v>
      </c>
      <c r="I3688" s="64" t="s">
        <v>493</v>
      </c>
      <c r="J3688" s="63" t="s">
        <v>66</v>
      </c>
      <c r="K3688" s="64" t="s">
        <v>243</v>
      </c>
      <c r="L3688" s="64" t="s">
        <v>239</v>
      </c>
      <c r="M3688" s="100"/>
      <c r="N3688" s="100"/>
      <c r="O3688" s="66">
        <f t="shared" si="146"/>
        <v>24</v>
      </c>
      <c r="P3688" s="67">
        <v>0.1</v>
      </c>
      <c r="Q3688" s="68">
        <v>10</v>
      </c>
      <c r="R3688" s="68"/>
      <c r="S3688" s="68">
        <f t="shared" si="147"/>
        <v>1</v>
      </c>
      <c r="T3688" s="69" t="s">
        <v>547</v>
      </c>
      <c r="U3688" s="63" t="s">
        <v>52</v>
      </c>
      <c r="V3688" s="63"/>
      <c r="W3688" s="63"/>
      <c r="X3688" s="63"/>
      <c r="Y3688" s="63"/>
      <c r="Z3688" s="63"/>
      <c r="AA3688" s="63"/>
    </row>
    <row r="3689" spans="1:27" s="71" customFormat="1" ht="23.5" customHeight="1" x14ac:dyDescent="0.35">
      <c r="A3689" s="62">
        <v>46207</v>
      </c>
      <c r="B3689" s="63" t="s">
        <v>445</v>
      </c>
      <c r="C3689" s="64" t="s">
        <v>18</v>
      </c>
      <c r="D3689" s="64" t="s">
        <v>37</v>
      </c>
      <c r="E3689" s="64" t="s">
        <v>1536</v>
      </c>
      <c r="F3689" s="64" t="str">
        <f t="shared" si="145"/>
        <v>1</v>
      </c>
      <c r="G3689" s="72" t="s">
        <v>6521</v>
      </c>
      <c r="H3689" s="63" t="s">
        <v>6522</v>
      </c>
      <c r="I3689" s="64" t="s">
        <v>490</v>
      </c>
      <c r="J3689" s="63" t="s">
        <v>4181</v>
      </c>
      <c r="K3689" s="64" t="s">
        <v>281</v>
      </c>
      <c r="L3689" s="64" t="s">
        <v>268</v>
      </c>
      <c r="M3689" s="100">
        <v>0.3125</v>
      </c>
      <c r="N3689" s="100">
        <v>0.35416666666666669</v>
      </c>
      <c r="O3689" s="66">
        <f t="shared" si="146"/>
        <v>4.1666666666666685E-2</v>
      </c>
      <c r="P3689" s="67">
        <v>1</v>
      </c>
      <c r="Q3689" s="68">
        <v>22</v>
      </c>
      <c r="R3689" s="68"/>
      <c r="S3689" s="68">
        <f t="shared" si="147"/>
        <v>22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2026070014</v>
      </c>
    </row>
    <row r="3690" spans="1:27" s="71" customFormat="1" ht="23.5" customHeight="1" x14ac:dyDescent="0.35">
      <c r="A3690" s="62">
        <v>46207</v>
      </c>
      <c r="B3690" s="63" t="s">
        <v>34</v>
      </c>
      <c r="C3690" s="64" t="s">
        <v>18</v>
      </c>
      <c r="D3690" s="64" t="s">
        <v>19</v>
      </c>
      <c r="E3690" s="64" t="s">
        <v>5916</v>
      </c>
      <c r="F3690" s="64" t="str">
        <f t="shared" si="145"/>
        <v>2</v>
      </c>
      <c r="G3690" s="72">
        <v>130597401</v>
      </c>
      <c r="H3690" s="63" t="s">
        <v>6524</v>
      </c>
      <c r="I3690" s="64" t="s">
        <v>490</v>
      </c>
      <c r="J3690" s="63" t="s">
        <v>6525</v>
      </c>
      <c r="K3690" s="64" t="s">
        <v>281</v>
      </c>
      <c r="L3690" s="64" t="s">
        <v>268</v>
      </c>
      <c r="M3690" s="100">
        <v>3.2638888888888891E-2</v>
      </c>
      <c r="N3690" s="100">
        <v>6.3888888888888884E-2</v>
      </c>
      <c r="O3690" s="66">
        <f t="shared" si="146"/>
        <v>3.1249999999999993E-2</v>
      </c>
      <c r="P3690" s="67">
        <v>0.75</v>
      </c>
      <c r="Q3690" s="68">
        <v>7</v>
      </c>
      <c r="R3690" s="68"/>
      <c r="S3690" s="68">
        <f t="shared" si="147"/>
        <v>5.25</v>
      </c>
      <c r="T3690" s="69" t="s">
        <v>52</v>
      </c>
      <c r="U3690" s="63" t="s">
        <v>52</v>
      </c>
      <c r="V3690" s="63"/>
      <c r="W3690" s="63"/>
      <c r="X3690" s="63"/>
      <c r="Y3690" s="63"/>
      <c r="Z3690" s="63"/>
      <c r="AA3690" s="63">
        <v>2026070015</v>
      </c>
    </row>
    <row r="3691" spans="1:27" s="71" customFormat="1" ht="23.5" customHeight="1" x14ac:dyDescent="0.35">
      <c r="A3691" s="62">
        <v>46207</v>
      </c>
      <c r="B3691" s="63" t="s">
        <v>445</v>
      </c>
      <c r="C3691" s="64" t="s">
        <v>17</v>
      </c>
      <c r="D3691" s="64" t="s">
        <v>37</v>
      </c>
      <c r="E3691" s="64" t="s">
        <v>5975</v>
      </c>
      <c r="F3691" s="64" t="str">
        <f t="shared" si="145"/>
        <v>1</v>
      </c>
      <c r="G3691" s="72" t="s">
        <v>1572</v>
      </c>
      <c r="H3691" s="63" t="s">
        <v>6505</v>
      </c>
      <c r="I3691" s="64" t="s">
        <v>480</v>
      </c>
      <c r="J3691" s="63" t="s">
        <v>6526</v>
      </c>
      <c r="K3691" s="64" t="s">
        <v>22</v>
      </c>
      <c r="L3691" s="64" t="s">
        <v>268</v>
      </c>
      <c r="M3691" s="100">
        <v>0.52777777777777779</v>
      </c>
      <c r="N3691" s="100">
        <v>0.56944444444444442</v>
      </c>
      <c r="O3691" s="66">
        <f t="shared" si="146"/>
        <v>4.166666666666663E-2</v>
      </c>
      <c r="P3691" s="67">
        <v>1</v>
      </c>
      <c r="Q3691" s="68">
        <v>26</v>
      </c>
      <c r="R3691" s="68"/>
      <c r="S3691" s="68">
        <f t="shared" si="147"/>
        <v>26</v>
      </c>
      <c r="T3691" s="69" t="s">
        <v>30</v>
      </c>
      <c r="U3691" s="63" t="s">
        <v>30</v>
      </c>
      <c r="V3691" s="63"/>
      <c r="W3691" s="63">
        <v>530455007</v>
      </c>
      <c r="X3691" s="63" t="s">
        <v>1907</v>
      </c>
      <c r="Y3691" s="63"/>
      <c r="Z3691" s="63"/>
      <c r="AA3691" s="63">
        <v>2026070016</v>
      </c>
    </row>
    <row r="3692" spans="1:27" s="71" customFormat="1" ht="23.5" customHeight="1" x14ac:dyDescent="0.35">
      <c r="A3692" s="62">
        <v>46208</v>
      </c>
      <c r="B3692" s="63" t="s">
        <v>34</v>
      </c>
      <c r="C3692" s="64" t="s">
        <v>17</v>
      </c>
      <c r="D3692" s="64" t="s">
        <v>19</v>
      </c>
      <c r="E3692" s="64" t="s">
        <v>5568</v>
      </c>
      <c r="F3692" s="64" t="str">
        <f t="shared" si="145"/>
        <v>1</v>
      </c>
      <c r="G3692" s="72">
        <v>130879003</v>
      </c>
      <c r="H3692" s="63" t="s">
        <v>6528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6"/>
        <v>24</v>
      </c>
      <c r="P3692" s="67">
        <v>0.25</v>
      </c>
      <c r="Q3692" s="68">
        <v>20</v>
      </c>
      <c r="R3692" s="68"/>
      <c r="S3692" s="68">
        <f t="shared" si="147"/>
        <v>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554</v>
      </c>
      <c r="F3693" s="64" t="str">
        <f t="shared" si="145"/>
        <v>1</v>
      </c>
      <c r="G3693" s="72" t="s">
        <v>5738</v>
      </c>
      <c r="H3693" s="63" t="s">
        <v>6529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6"/>
        <v>24</v>
      </c>
      <c r="P3693" s="67">
        <v>0.1</v>
      </c>
      <c r="Q3693" s="68">
        <v>25</v>
      </c>
      <c r="R3693" s="68"/>
      <c r="S3693" s="68">
        <f t="shared" si="147"/>
        <v>2.5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2671</v>
      </c>
      <c r="F3694" s="64" t="str">
        <f t="shared" si="145"/>
        <v>1</v>
      </c>
      <c r="G3694" s="72">
        <v>159304006</v>
      </c>
      <c r="H3694" s="63" t="s">
        <v>6530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6"/>
        <v>24</v>
      </c>
      <c r="P3694" s="67">
        <v>0.1</v>
      </c>
      <c r="Q3694" s="68">
        <v>22</v>
      </c>
      <c r="R3694" s="68"/>
      <c r="S3694" s="68">
        <f t="shared" si="147"/>
        <v>2.2000000000000002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2224</v>
      </c>
      <c r="F3695" s="64" t="str">
        <f t="shared" si="145"/>
        <v>2</v>
      </c>
      <c r="G3695" s="72" t="s">
        <v>1469</v>
      </c>
      <c r="H3695" s="63" t="s">
        <v>6531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6"/>
        <v>24</v>
      </c>
      <c r="P3695" s="67">
        <v>0.32</v>
      </c>
      <c r="Q3695" s="68">
        <v>24</v>
      </c>
      <c r="R3695" s="68"/>
      <c r="S3695" s="68">
        <f t="shared" si="147"/>
        <v>7.68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445</v>
      </c>
      <c r="C3696" s="64" t="s">
        <v>18</v>
      </c>
      <c r="D3696" s="64" t="s">
        <v>37</v>
      </c>
      <c r="E3696" s="64" t="s">
        <v>2224</v>
      </c>
      <c r="F3696" s="64" t="str">
        <f t="shared" si="145"/>
        <v>2</v>
      </c>
      <c r="G3696" s="72" t="s">
        <v>6269</v>
      </c>
      <c r="H3696" s="63" t="s">
        <v>6532</v>
      </c>
      <c r="I3696" s="64" t="s">
        <v>493</v>
      </c>
      <c r="J3696" s="63" t="s">
        <v>66</v>
      </c>
      <c r="K3696" s="64" t="s">
        <v>243</v>
      </c>
      <c r="L3696" s="64" t="s">
        <v>239</v>
      </c>
      <c r="M3696" s="100"/>
      <c r="N3696" s="100"/>
      <c r="O3696" s="66">
        <f t="shared" si="146"/>
        <v>24</v>
      </c>
      <c r="P3696" s="67">
        <v>0.33</v>
      </c>
      <c r="Q3696" s="68">
        <v>24</v>
      </c>
      <c r="R3696" s="68"/>
      <c r="S3696" s="68">
        <f t="shared" si="147"/>
        <v>7.92</v>
      </c>
      <c r="T3696" s="69" t="s">
        <v>547</v>
      </c>
      <c r="U3696" s="63" t="s">
        <v>52</v>
      </c>
      <c r="V3696" s="63"/>
      <c r="W3696" s="63"/>
      <c r="X3696" s="63"/>
      <c r="Y3696" s="63"/>
      <c r="Z3696" s="63"/>
      <c r="AA3696" s="63"/>
    </row>
    <row r="3697" spans="1:27" s="71" customFormat="1" ht="23.5" customHeight="1" x14ac:dyDescent="0.35">
      <c r="A3697" s="62">
        <v>46208</v>
      </c>
      <c r="B3697" s="63" t="s">
        <v>34</v>
      </c>
      <c r="C3697" s="64" t="s">
        <v>18</v>
      </c>
      <c r="D3697" s="64" t="s">
        <v>19</v>
      </c>
      <c r="E3697" s="64" t="s">
        <v>1548</v>
      </c>
      <c r="F3697" s="64" t="str">
        <f t="shared" si="145"/>
        <v>1</v>
      </c>
      <c r="G3697" s="72">
        <v>130429427</v>
      </c>
      <c r="H3697" s="63" t="s">
        <v>6533</v>
      </c>
      <c r="I3697" s="64" t="s">
        <v>490</v>
      </c>
      <c r="J3697" s="63" t="s">
        <v>2223</v>
      </c>
      <c r="K3697" s="64" t="s">
        <v>281</v>
      </c>
      <c r="L3697" s="64" t="s">
        <v>268</v>
      </c>
      <c r="M3697" s="100">
        <v>0.56597222222222221</v>
      </c>
      <c r="N3697" s="100">
        <v>0.63888888888888884</v>
      </c>
      <c r="O3697" s="66">
        <f t="shared" si="146"/>
        <v>7.291666666666663E-2</v>
      </c>
      <c r="P3697" s="67">
        <v>1.75</v>
      </c>
      <c r="Q3697" s="68">
        <v>15</v>
      </c>
      <c r="R3697" s="68"/>
      <c r="S3697" s="68">
        <f t="shared" si="147"/>
        <v>26.25</v>
      </c>
      <c r="T3697" s="69" t="s">
        <v>52</v>
      </c>
      <c r="U3697" s="63" t="s">
        <v>52</v>
      </c>
      <c r="V3697" s="63"/>
      <c r="W3697" s="63"/>
      <c r="X3697" s="63"/>
      <c r="Y3697" s="63"/>
      <c r="Z3697" s="63"/>
      <c r="AA3697" s="63">
        <v>2026070017</v>
      </c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5748</v>
      </c>
      <c r="F3698" s="64" t="str">
        <f t="shared" si="145"/>
        <v>2</v>
      </c>
      <c r="G3698" s="72" t="s">
        <v>6544</v>
      </c>
      <c r="H3698" s="63" t="s">
        <v>6545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si="146"/>
        <v>24</v>
      </c>
      <c r="P3698" s="67">
        <v>0.5</v>
      </c>
      <c r="Q3698" s="68">
        <v>7</v>
      </c>
      <c r="R3698" s="68"/>
      <c r="S3698" s="68">
        <f t="shared" si="147"/>
        <v>3.5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5863</v>
      </c>
      <c r="F3699" s="64" t="str">
        <f t="shared" ref="F3699:F3762" si="148">IF(RIGHT(E3699,1)="D","1","2")</f>
        <v>2</v>
      </c>
      <c r="G3699" s="72" t="s">
        <v>4683</v>
      </c>
      <c r="H3699" s="63" t="s">
        <v>6546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ref="O3699:O3762" si="149">IF(N3699-M3699&gt;0,N3699-M3699,N3699-M3699+24)</f>
        <v>24</v>
      </c>
      <c r="P3699" s="67">
        <v>0.1</v>
      </c>
      <c r="Q3699" s="68">
        <v>25</v>
      </c>
      <c r="R3699" s="68"/>
      <c r="S3699" s="68">
        <f t="shared" ref="S3699:S3762" si="150">P3699*Q3699</f>
        <v>2.5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445</v>
      </c>
      <c r="C3700" s="64" t="s">
        <v>17</v>
      </c>
      <c r="D3700" s="64" t="s">
        <v>37</v>
      </c>
      <c r="E3700" s="64" t="s">
        <v>712</v>
      </c>
      <c r="F3700" s="64" t="str">
        <f t="shared" si="148"/>
        <v>2</v>
      </c>
      <c r="G3700" s="72" t="s">
        <v>811</v>
      </c>
      <c r="H3700" s="63" t="s">
        <v>6547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9"/>
        <v>24</v>
      </c>
      <c r="P3700" s="67">
        <v>0.1</v>
      </c>
      <c r="Q3700" s="68">
        <v>26</v>
      </c>
      <c r="R3700" s="68"/>
      <c r="S3700" s="68">
        <f t="shared" si="150"/>
        <v>2.6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34</v>
      </c>
      <c r="C3701" s="64" t="s">
        <v>17</v>
      </c>
      <c r="D3701" s="64" t="s">
        <v>19</v>
      </c>
      <c r="E3701" s="64" t="s">
        <v>6543</v>
      </c>
      <c r="F3701" s="64" t="str">
        <f t="shared" si="148"/>
        <v>1</v>
      </c>
      <c r="G3701" s="72" t="s">
        <v>761</v>
      </c>
      <c r="H3701" s="63" t="s">
        <v>6548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9"/>
        <v>24</v>
      </c>
      <c r="P3701" s="67">
        <v>0.33</v>
      </c>
      <c r="Q3701" s="68">
        <v>11</v>
      </c>
      <c r="R3701" s="68"/>
      <c r="S3701" s="68">
        <f t="shared" si="150"/>
        <v>3.6300000000000003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17</v>
      </c>
      <c r="D3702" s="64" t="s">
        <v>37</v>
      </c>
      <c r="E3702" s="64" t="s">
        <v>5746</v>
      </c>
      <c r="F3702" s="64" t="str">
        <f t="shared" si="148"/>
        <v>1</v>
      </c>
      <c r="G3702" s="72" t="s">
        <v>4318</v>
      </c>
      <c r="H3702" s="63" t="s">
        <v>6549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9"/>
        <v>24</v>
      </c>
      <c r="P3702" s="67">
        <v>0.1</v>
      </c>
      <c r="Q3702" s="68">
        <v>24</v>
      </c>
      <c r="R3702" s="68"/>
      <c r="S3702" s="68">
        <f t="shared" si="150"/>
        <v>2.4000000000000004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638</v>
      </c>
      <c r="F3703" s="64" t="str">
        <f t="shared" si="148"/>
        <v>2</v>
      </c>
      <c r="G3703" s="72" t="s">
        <v>6552</v>
      </c>
      <c r="H3703" s="63" t="s">
        <v>6553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9"/>
        <v>24</v>
      </c>
      <c r="P3703" s="67">
        <v>0.8</v>
      </c>
      <c r="Q3703" s="68">
        <v>21</v>
      </c>
      <c r="R3703" s="68"/>
      <c r="S3703" s="68">
        <f t="shared" si="150"/>
        <v>16.8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1837</v>
      </c>
      <c r="F3704" s="64" t="str">
        <f t="shared" si="148"/>
        <v>2</v>
      </c>
      <c r="G3704" s="72" t="s">
        <v>5615</v>
      </c>
      <c r="H3704" s="63" t="s">
        <v>6554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9"/>
        <v>24</v>
      </c>
      <c r="P3704" s="67">
        <v>0.1</v>
      </c>
      <c r="Q3704" s="68">
        <v>30</v>
      </c>
      <c r="R3704" s="68"/>
      <c r="S3704" s="68">
        <f t="shared" si="150"/>
        <v>3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752</v>
      </c>
      <c r="F3705" s="64" t="str">
        <f t="shared" si="148"/>
        <v>2</v>
      </c>
      <c r="G3705" s="72">
        <v>315630004</v>
      </c>
      <c r="H3705" s="63" t="s">
        <v>6555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9"/>
        <v>24</v>
      </c>
      <c r="P3705" s="67">
        <v>0.1</v>
      </c>
      <c r="Q3705" s="68">
        <v>5</v>
      </c>
      <c r="R3705" s="68"/>
      <c r="S3705" s="68">
        <f t="shared" si="150"/>
        <v>0.5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320</v>
      </c>
      <c r="F3706" s="64" t="str">
        <f t="shared" si="148"/>
        <v>1</v>
      </c>
      <c r="G3706" s="72" t="s">
        <v>4730</v>
      </c>
      <c r="H3706" s="63" t="s">
        <v>6556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9"/>
        <v>24</v>
      </c>
      <c r="P3706" s="67">
        <v>0.75</v>
      </c>
      <c r="Q3706" s="68">
        <v>19</v>
      </c>
      <c r="R3706" s="68"/>
      <c r="S3706" s="68">
        <f t="shared" si="150"/>
        <v>14.25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18</v>
      </c>
      <c r="D3707" s="64" t="s">
        <v>37</v>
      </c>
      <c r="E3707" s="64" t="s">
        <v>2103</v>
      </c>
      <c r="F3707" s="64" t="str">
        <f t="shared" si="148"/>
        <v>1</v>
      </c>
      <c r="G3707" s="72" t="s">
        <v>392</v>
      </c>
      <c r="H3707" s="63" t="s">
        <v>6141</v>
      </c>
      <c r="I3707" s="64" t="s">
        <v>493</v>
      </c>
      <c r="J3707" s="63" t="s">
        <v>66</v>
      </c>
      <c r="K3707" s="64" t="s">
        <v>243</v>
      </c>
      <c r="L3707" s="64" t="s">
        <v>239</v>
      </c>
      <c r="M3707" s="100"/>
      <c r="N3707" s="100"/>
      <c r="O3707" s="66">
        <f t="shared" si="149"/>
        <v>24</v>
      </c>
      <c r="P3707" s="67">
        <v>0.1</v>
      </c>
      <c r="Q3707" s="68">
        <v>16</v>
      </c>
      <c r="R3707" s="68"/>
      <c r="S3707" s="68">
        <f t="shared" si="150"/>
        <v>1.6</v>
      </c>
      <c r="T3707" s="69" t="s">
        <v>547</v>
      </c>
      <c r="U3707" s="63" t="s">
        <v>52</v>
      </c>
      <c r="V3707" s="63"/>
      <c r="W3707" s="63"/>
      <c r="X3707" s="63"/>
      <c r="Y3707" s="63"/>
      <c r="Z3707" s="63"/>
      <c r="AA3707" s="63"/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17</v>
      </c>
      <c r="D3708" s="64" t="s">
        <v>37</v>
      </c>
      <c r="E3708" s="64" t="s">
        <v>6085</v>
      </c>
      <c r="F3708" s="64" t="str">
        <f>IF(RIGHT(E3708,1)="D","1","2")</f>
        <v>1</v>
      </c>
      <c r="G3708" s="72" t="s">
        <v>5755</v>
      </c>
      <c r="H3708" s="63" t="s">
        <v>6550</v>
      </c>
      <c r="I3708" s="64" t="s">
        <v>480</v>
      </c>
      <c r="J3708" s="63" t="s">
        <v>6551</v>
      </c>
      <c r="K3708" s="64" t="s">
        <v>22</v>
      </c>
      <c r="L3708" s="64" t="s">
        <v>268</v>
      </c>
      <c r="M3708" s="100">
        <v>0.70833333333333337</v>
      </c>
      <c r="N3708" s="100">
        <v>0.79166666666666663</v>
      </c>
      <c r="O3708" s="66">
        <f>IF(N3708-M3708&gt;0,N3708-M3708,N3708-M3708+24)</f>
        <v>8.3333333333333259E-2</v>
      </c>
      <c r="P3708" s="67">
        <v>2</v>
      </c>
      <c r="Q3708" s="68">
        <v>9</v>
      </c>
      <c r="R3708" s="68"/>
      <c r="S3708" s="68">
        <f>P3708*Q3708</f>
        <v>18</v>
      </c>
      <c r="T3708" s="69" t="s">
        <v>27</v>
      </c>
      <c r="U3708" s="63" t="s">
        <v>30</v>
      </c>
      <c r="V3708" s="63"/>
      <c r="W3708" s="63">
        <v>921288006</v>
      </c>
      <c r="X3708" s="63" t="s">
        <v>6570</v>
      </c>
      <c r="Y3708" s="63"/>
      <c r="Z3708" s="63"/>
      <c r="AA3708" s="63">
        <v>2026070018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680</v>
      </c>
      <c r="F3709" s="64" t="str">
        <f t="shared" si="148"/>
        <v>2</v>
      </c>
      <c r="G3709" s="72">
        <v>316292011</v>
      </c>
      <c r="H3709" s="63" t="s">
        <v>6557</v>
      </c>
      <c r="I3709" s="64" t="s">
        <v>480</v>
      </c>
      <c r="J3709" s="63" t="s">
        <v>6558</v>
      </c>
      <c r="K3709" s="64" t="s">
        <v>22</v>
      </c>
      <c r="L3709" s="64" t="s">
        <v>268</v>
      </c>
      <c r="M3709" s="100">
        <v>0.91666666666666663</v>
      </c>
      <c r="N3709" s="100">
        <v>0.25</v>
      </c>
      <c r="O3709" s="66">
        <f t="shared" si="149"/>
        <v>23.333333333333332</v>
      </c>
      <c r="P3709" s="67">
        <v>8</v>
      </c>
      <c r="Q3709" s="68">
        <v>11</v>
      </c>
      <c r="R3709" s="68"/>
      <c r="S3709" s="68">
        <f t="shared" si="150"/>
        <v>88</v>
      </c>
      <c r="T3709" s="69" t="s">
        <v>30</v>
      </c>
      <c r="U3709" s="63" t="s">
        <v>30</v>
      </c>
      <c r="V3709" s="63"/>
      <c r="W3709" s="63">
        <v>681963001</v>
      </c>
      <c r="X3709" s="63" t="s">
        <v>6571</v>
      </c>
      <c r="Y3709" s="63"/>
      <c r="Z3709" s="63"/>
      <c r="AA3709" s="63">
        <v>2026070019</v>
      </c>
    </row>
    <row r="3710" spans="1:27" s="71" customFormat="1" ht="23.5" customHeight="1" x14ac:dyDescent="0.35">
      <c r="A3710" s="62">
        <v>46209</v>
      </c>
      <c r="B3710" s="63" t="s">
        <v>445</v>
      </c>
      <c r="C3710" s="64" t="s">
        <v>18</v>
      </c>
      <c r="D3710" s="64" t="s">
        <v>37</v>
      </c>
      <c r="E3710" s="64" t="s">
        <v>2563</v>
      </c>
      <c r="F3710" s="64" t="str">
        <f t="shared" si="148"/>
        <v>1</v>
      </c>
      <c r="G3710" s="72" t="s">
        <v>6559</v>
      </c>
      <c r="H3710" s="63" t="s">
        <v>6560</v>
      </c>
      <c r="I3710" s="64" t="s">
        <v>480</v>
      </c>
      <c r="J3710" s="63" t="s">
        <v>6561</v>
      </c>
      <c r="K3710" s="64" t="s">
        <v>22</v>
      </c>
      <c r="L3710" s="64" t="s">
        <v>268</v>
      </c>
      <c r="M3710" s="100">
        <v>0.3125</v>
      </c>
      <c r="N3710" s="100">
        <v>0.64583333333333337</v>
      </c>
      <c r="O3710" s="66">
        <f t="shared" si="149"/>
        <v>0.33333333333333337</v>
      </c>
      <c r="P3710" s="67">
        <v>8</v>
      </c>
      <c r="Q3710" s="68">
        <v>19</v>
      </c>
      <c r="R3710" s="68"/>
      <c r="S3710" s="68">
        <f t="shared" si="150"/>
        <v>152</v>
      </c>
      <c r="T3710" s="69" t="s">
        <v>30</v>
      </c>
      <c r="U3710" s="63" t="s">
        <v>30</v>
      </c>
      <c r="V3710" s="63"/>
      <c r="W3710" s="63">
        <v>640925006</v>
      </c>
      <c r="X3710" s="63" t="s">
        <v>6572</v>
      </c>
      <c r="Y3710" s="63"/>
      <c r="Z3710" s="63"/>
      <c r="AA3710" s="63">
        <v>2026070020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1542</v>
      </c>
      <c r="F3711" s="64" t="str">
        <f t="shared" si="148"/>
        <v>1</v>
      </c>
      <c r="G3711" s="72">
        <v>130514052</v>
      </c>
      <c r="H3711" s="63" t="s">
        <v>6562</v>
      </c>
      <c r="I3711" s="64" t="s">
        <v>490</v>
      </c>
      <c r="J3711" s="63" t="s">
        <v>6563</v>
      </c>
      <c r="K3711" s="64" t="s">
        <v>281</v>
      </c>
      <c r="L3711" s="64" t="s">
        <v>268</v>
      </c>
      <c r="M3711" s="100">
        <v>0.6875</v>
      </c>
      <c r="N3711" s="100">
        <v>0.8125</v>
      </c>
      <c r="O3711" s="66">
        <f t="shared" si="149"/>
        <v>0.125</v>
      </c>
      <c r="P3711" s="67">
        <v>3</v>
      </c>
      <c r="Q3711" s="68">
        <v>6</v>
      </c>
      <c r="R3711" s="68"/>
      <c r="S3711" s="68">
        <f t="shared" si="150"/>
        <v>18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2026070021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5916</v>
      </c>
      <c r="F3712" s="64" t="str">
        <f t="shared" si="148"/>
        <v>2</v>
      </c>
      <c r="G3712" s="72">
        <v>130514052</v>
      </c>
      <c r="H3712" s="63" t="s">
        <v>6562</v>
      </c>
      <c r="I3712" s="64" t="s">
        <v>490</v>
      </c>
      <c r="J3712" s="63" t="s">
        <v>6564</v>
      </c>
      <c r="K3712" s="64" t="s">
        <v>281</v>
      </c>
      <c r="L3712" s="64" t="s">
        <v>268</v>
      </c>
      <c r="M3712" s="100">
        <v>0.12847222222222221</v>
      </c>
      <c r="N3712" s="100">
        <v>0.19097222222222221</v>
      </c>
      <c r="O3712" s="66">
        <f t="shared" si="149"/>
        <v>6.25E-2</v>
      </c>
      <c r="P3712" s="67">
        <v>1.5</v>
      </c>
      <c r="Q3712" s="68">
        <v>6</v>
      </c>
      <c r="R3712" s="68"/>
      <c r="S3712" s="68">
        <f t="shared" si="150"/>
        <v>9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2026070022</v>
      </c>
    </row>
    <row r="3713" spans="1:27" s="71" customFormat="1" ht="23.5" customHeight="1" x14ac:dyDescent="0.35">
      <c r="A3713" s="62">
        <v>46209</v>
      </c>
      <c r="B3713" s="63" t="s">
        <v>34</v>
      </c>
      <c r="C3713" s="64" t="s">
        <v>18</v>
      </c>
      <c r="D3713" s="64" t="s">
        <v>19</v>
      </c>
      <c r="E3713" s="64" t="s">
        <v>5918</v>
      </c>
      <c r="F3713" s="64" t="str">
        <f t="shared" si="148"/>
        <v>2</v>
      </c>
      <c r="G3713" s="72">
        <v>130868002</v>
      </c>
      <c r="H3713" s="63" t="s">
        <v>6565</v>
      </c>
      <c r="I3713" s="64" t="s">
        <v>490</v>
      </c>
      <c r="J3713" s="63" t="s">
        <v>6566</v>
      </c>
      <c r="K3713" s="64" t="s">
        <v>281</v>
      </c>
      <c r="L3713" s="64" t="s">
        <v>268</v>
      </c>
      <c r="M3713" s="100">
        <v>0.91388888888888886</v>
      </c>
      <c r="N3713" s="100">
        <v>0.92638888888888893</v>
      </c>
      <c r="O3713" s="66">
        <f t="shared" si="149"/>
        <v>1.2500000000000067E-2</v>
      </c>
      <c r="P3713" s="67">
        <v>0.3</v>
      </c>
      <c r="Q3713" s="68">
        <v>6</v>
      </c>
      <c r="R3713" s="68"/>
      <c r="S3713" s="68">
        <f t="shared" si="150"/>
        <v>1.7999999999999998</v>
      </c>
      <c r="T3713" s="69" t="s">
        <v>52</v>
      </c>
      <c r="U3713" s="63" t="s">
        <v>52</v>
      </c>
      <c r="V3713" s="63"/>
      <c r="W3713" s="63"/>
      <c r="X3713" s="63"/>
      <c r="Y3713" s="63"/>
      <c r="Z3713" s="63"/>
      <c r="AA3713" s="63">
        <v>2026070023</v>
      </c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5747</v>
      </c>
      <c r="F3714" s="64" t="str">
        <f t="shared" si="148"/>
        <v>1</v>
      </c>
      <c r="G3714" s="72" t="s">
        <v>4064</v>
      </c>
      <c r="H3714" s="63" t="s">
        <v>6574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9"/>
        <v>24</v>
      </c>
      <c r="P3714" s="67">
        <v>0.22</v>
      </c>
      <c r="Q3714" s="68">
        <v>9</v>
      </c>
      <c r="R3714" s="68"/>
      <c r="S3714" s="68">
        <f t="shared" si="150"/>
        <v>1.98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5747</v>
      </c>
      <c r="F3715" s="64" t="str">
        <f t="shared" si="148"/>
        <v>1</v>
      </c>
      <c r="G3715" s="72" t="s">
        <v>3420</v>
      </c>
      <c r="H3715" s="63" t="s">
        <v>6575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9"/>
        <v>24</v>
      </c>
      <c r="P3715" s="67">
        <v>0.5</v>
      </c>
      <c r="Q3715" s="68">
        <v>9</v>
      </c>
      <c r="R3715" s="68"/>
      <c r="S3715" s="68">
        <f t="shared" si="150"/>
        <v>4.5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5897</v>
      </c>
      <c r="F3716" s="64" t="str">
        <f t="shared" si="148"/>
        <v>2</v>
      </c>
      <c r="G3716" s="72" t="s">
        <v>3202</v>
      </c>
      <c r="H3716" s="63" t="s">
        <v>6576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9"/>
        <v>24</v>
      </c>
      <c r="P3716" s="67">
        <v>0.1</v>
      </c>
      <c r="Q3716" s="68">
        <v>24</v>
      </c>
      <c r="R3716" s="68"/>
      <c r="S3716" s="68">
        <f t="shared" si="150"/>
        <v>2.4000000000000004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2563</v>
      </c>
      <c r="F3717" s="64" t="str">
        <f t="shared" si="148"/>
        <v>1</v>
      </c>
      <c r="G3717" s="72" t="s">
        <v>696</v>
      </c>
      <c r="H3717" s="63" t="s">
        <v>6577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9"/>
        <v>24</v>
      </c>
      <c r="P3717" s="67">
        <v>0.33</v>
      </c>
      <c r="Q3717" s="68">
        <v>28</v>
      </c>
      <c r="R3717" s="68"/>
      <c r="S3717" s="68">
        <f t="shared" si="150"/>
        <v>9.24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5897</v>
      </c>
      <c r="F3718" s="64" t="str">
        <f t="shared" si="148"/>
        <v>2</v>
      </c>
      <c r="G3718" s="72" t="s">
        <v>1556</v>
      </c>
      <c r="H3718" s="63" t="s">
        <v>6578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9"/>
        <v>24</v>
      </c>
      <c r="P3718" s="67">
        <v>0.5</v>
      </c>
      <c r="Q3718" s="68">
        <v>24</v>
      </c>
      <c r="R3718" s="68"/>
      <c r="S3718" s="68">
        <f t="shared" si="150"/>
        <v>12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5975</v>
      </c>
      <c r="F3719" s="64" t="str">
        <f t="shared" si="148"/>
        <v>1</v>
      </c>
      <c r="G3719" s="72" t="s">
        <v>871</v>
      </c>
      <c r="H3719" s="63" t="s">
        <v>6579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9"/>
        <v>24</v>
      </c>
      <c r="P3719" s="67">
        <v>0.1</v>
      </c>
      <c r="Q3719" s="68">
        <v>28</v>
      </c>
      <c r="R3719" s="68"/>
      <c r="S3719" s="68">
        <f t="shared" si="150"/>
        <v>2.8000000000000003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5898</v>
      </c>
      <c r="F3720" s="64" t="str">
        <f t="shared" si="148"/>
        <v>1</v>
      </c>
      <c r="G3720" s="72" t="s">
        <v>3079</v>
      </c>
      <c r="H3720" s="63" t="s">
        <v>6580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9"/>
        <v>24</v>
      </c>
      <c r="P3720" s="67">
        <v>0.1</v>
      </c>
      <c r="Q3720" s="68">
        <v>26</v>
      </c>
      <c r="R3720" s="68"/>
      <c r="S3720" s="68">
        <f t="shared" si="150"/>
        <v>2.6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5748</v>
      </c>
      <c r="F3721" s="64" t="str">
        <f t="shared" si="148"/>
        <v>2</v>
      </c>
      <c r="G3721" s="72" t="s">
        <v>6581</v>
      </c>
      <c r="H3721" s="63" t="s">
        <v>6582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9"/>
        <v>24</v>
      </c>
      <c r="P3721" s="67">
        <v>0.25</v>
      </c>
      <c r="Q3721" s="68">
        <v>10</v>
      </c>
      <c r="R3721" s="68"/>
      <c r="S3721" s="68">
        <f t="shared" si="150"/>
        <v>2.5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6085</v>
      </c>
      <c r="F3722" s="64" t="str">
        <f t="shared" si="148"/>
        <v>1</v>
      </c>
      <c r="G3722" s="72" t="s">
        <v>3343</v>
      </c>
      <c r="H3722" s="63" t="s">
        <v>6583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9"/>
        <v>24</v>
      </c>
      <c r="P3722" s="67">
        <v>0.22</v>
      </c>
      <c r="Q3722" s="68">
        <v>8</v>
      </c>
      <c r="R3722" s="68"/>
      <c r="S3722" s="68">
        <f t="shared" si="150"/>
        <v>1.76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5747</v>
      </c>
      <c r="F3723" s="64" t="str">
        <f t="shared" si="148"/>
        <v>1</v>
      </c>
      <c r="G3723" s="72" t="s">
        <v>3397</v>
      </c>
      <c r="H3723" s="63" t="s">
        <v>6584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9"/>
        <v>24</v>
      </c>
      <c r="P3723" s="67">
        <v>0.5</v>
      </c>
      <c r="Q3723" s="68">
        <v>9</v>
      </c>
      <c r="R3723" s="68"/>
      <c r="S3723" s="68">
        <f t="shared" si="150"/>
        <v>4.5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445</v>
      </c>
      <c r="C3724" s="64" t="s">
        <v>17</v>
      </c>
      <c r="D3724" s="64" t="s">
        <v>37</v>
      </c>
      <c r="E3724" s="64" t="s">
        <v>292</v>
      </c>
      <c r="F3724" s="64" t="str">
        <f t="shared" si="148"/>
        <v>2</v>
      </c>
      <c r="G3724" s="72" t="s">
        <v>944</v>
      </c>
      <c r="H3724" s="63" t="s">
        <v>6585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9"/>
        <v>24</v>
      </c>
      <c r="P3724" s="67">
        <v>0.1</v>
      </c>
      <c r="Q3724" s="68">
        <v>21</v>
      </c>
      <c r="R3724" s="68"/>
      <c r="S3724" s="68">
        <f t="shared" si="150"/>
        <v>2.1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34</v>
      </c>
      <c r="C3725" s="64" t="s">
        <v>17</v>
      </c>
      <c r="D3725" s="64" t="s">
        <v>19</v>
      </c>
      <c r="E3725" s="64" t="s">
        <v>6573</v>
      </c>
      <c r="F3725" s="64" t="str">
        <f t="shared" si="148"/>
        <v>1</v>
      </c>
      <c r="G3725" s="72" t="s">
        <v>765</v>
      </c>
      <c r="H3725" s="63" t="s">
        <v>6586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9"/>
        <v>24</v>
      </c>
      <c r="P3725" s="67">
        <v>0.5</v>
      </c>
      <c r="Q3725" s="68">
        <v>14</v>
      </c>
      <c r="R3725" s="68"/>
      <c r="S3725" s="68">
        <f t="shared" si="150"/>
        <v>7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386</v>
      </c>
      <c r="F3726" s="64" t="str">
        <f t="shared" si="148"/>
        <v>1</v>
      </c>
      <c r="G3726" s="72" t="s">
        <v>6587</v>
      </c>
      <c r="H3726" s="63" t="s">
        <v>6588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9"/>
        <v>24</v>
      </c>
      <c r="P3726" s="67">
        <v>0.1</v>
      </c>
      <c r="Q3726" s="68">
        <v>23</v>
      </c>
      <c r="R3726" s="68"/>
      <c r="S3726" s="68">
        <f t="shared" si="150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2063</v>
      </c>
      <c r="F3727" s="64" t="str">
        <f t="shared" si="148"/>
        <v>2</v>
      </c>
      <c r="G3727" s="72" t="s">
        <v>2110</v>
      </c>
      <c r="H3727" s="63" t="s">
        <v>6589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9"/>
        <v>24</v>
      </c>
      <c r="P3727" s="67">
        <v>0.1</v>
      </c>
      <c r="Q3727" s="68">
        <v>23</v>
      </c>
      <c r="R3727" s="68"/>
      <c r="S3727" s="68">
        <f t="shared" si="150"/>
        <v>2.3000000000000003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638</v>
      </c>
      <c r="F3728" s="64" t="str">
        <f t="shared" si="148"/>
        <v>2</v>
      </c>
      <c r="G3728" s="72" t="s">
        <v>2891</v>
      </c>
      <c r="H3728" s="63" t="s">
        <v>6590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9"/>
        <v>24</v>
      </c>
      <c r="P3728" s="67">
        <v>0.1</v>
      </c>
      <c r="Q3728" s="68">
        <v>10</v>
      </c>
      <c r="R3728" s="68"/>
      <c r="S3728" s="68">
        <f t="shared" si="150"/>
        <v>1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1535</v>
      </c>
      <c r="F3729" s="64" t="str">
        <f t="shared" si="148"/>
        <v>1</v>
      </c>
      <c r="G3729" s="72" t="s">
        <v>2403</v>
      </c>
      <c r="H3729" s="63" t="s">
        <v>6591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9"/>
        <v>24</v>
      </c>
      <c r="P3729" s="67">
        <v>0.1</v>
      </c>
      <c r="Q3729" s="68">
        <v>26</v>
      </c>
      <c r="R3729" s="68"/>
      <c r="S3729" s="68">
        <f t="shared" si="150"/>
        <v>2.6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752</v>
      </c>
      <c r="F3730" s="64" t="str">
        <f t="shared" si="148"/>
        <v>2</v>
      </c>
      <c r="G3730" s="72">
        <v>318125009</v>
      </c>
      <c r="H3730" s="63" t="s">
        <v>6592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9"/>
        <v>24</v>
      </c>
      <c r="P3730" s="67">
        <v>0.1</v>
      </c>
      <c r="Q3730" s="68">
        <v>4</v>
      </c>
      <c r="R3730" s="68"/>
      <c r="S3730" s="68">
        <f t="shared" si="150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1148</v>
      </c>
      <c r="F3731" s="64" t="str">
        <f t="shared" si="148"/>
        <v>2</v>
      </c>
      <c r="G3731" s="72">
        <v>230747006</v>
      </c>
      <c r="H3731" s="63" t="s">
        <v>6593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9"/>
        <v>24</v>
      </c>
      <c r="P3731" s="67">
        <v>0.1</v>
      </c>
      <c r="Q3731" s="68">
        <v>4</v>
      </c>
      <c r="R3731" s="68"/>
      <c r="S3731" s="68">
        <f t="shared" si="150"/>
        <v>0.4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258</v>
      </c>
      <c r="F3732" s="64" t="str">
        <f t="shared" si="148"/>
        <v>1</v>
      </c>
      <c r="G3732" s="72" t="s">
        <v>6594</v>
      </c>
      <c r="H3732" s="63" t="s">
        <v>6595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9"/>
        <v>24</v>
      </c>
      <c r="P3732" s="67">
        <v>0.1</v>
      </c>
      <c r="Q3732" s="68">
        <v>23</v>
      </c>
      <c r="R3732" s="68"/>
      <c r="S3732" s="68">
        <f t="shared" si="150"/>
        <v>2.3000000000000003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2224</v>
      </c>
      <c r="F3733" s="64" t="str">
        <f t="shared" si="148"/>
        <v>2</v>
      </c>
      <c r="G3733" s="72" t="s">
        <v>854</v>
      </c>
      <c r="H3733" s="63" t="s">
        <v>6596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9"/>
        <v>24</v>
      </c>
      <c r="P3733" s="67">
        <v>0.1</v>
      </c>
      <c r="Q3733" s="68">
        <v>19</v>
      </c>
      <c r="R3733" s="68"/>
      <c r="S3733" s="68">
        <f t="shared" si="150"/>
        <v>1.9000000000000001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323</v>
      </c>
      <c r="F3734" s="64" t="str">
        <f t="shared" si="148"/>
        <v>1</v>
      </c>
      <c r="G3734" s="72" t="s">
        <v>6597</v>
      </c>
      <c r="H3734" s="63" t="s">
        <v>6598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9"/>
        <v>24</v>
      </c>
      <c r="P3734" s="67">
        <v>0.1</v>
      </c>
      <c r="Q3734" s="68">
        <v>20</v>
      </c>
      <c r="R3734" s="68"/>
      <c r="S3734" s="68">
        <f t="shared" si="150"/>
        <v>2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1324</v>
      </c>
      <c r="F3735" s="64" t="str">
        <f t="shared" si="148"/>
        <v>1</v>
      </c>
      <c r="G3735" s="72">
        <v>161021003</v>
      </c>
      <c r="H3735" s="63" t="s">
        <v>6599</v>
      </c>
      <c r="I3735" s="64" t="s">
        <v>493</v>
      </c>
      <c r="J3735" s="63" t="s">
        <v>66</v>
      </c>
      <c r="K3735" s="64" t="s">
        <v>243</v>
      </c>
      <c r="L3735" s="64" t="s">
        <v>239</v>
      </c>
      <c r="M3735" s="100"/>
      <c r="N3735" s="100"/>
      <c r="O3735" s="66">
        <f t="shared" si="149"/>
        <v>24</v>
      </c>
      <c r="P3735" s="67">
        <v>0.1</v>
      </c>
      <c r="Q3735" s="68">
        <v>5</v>
      </c>
      <c r="R3735" s="68"/>
      <c r="S3735" s="68">
        <f t="shared" si="150"/>
        <v>0.5</v>
      </c>
      <c r="T3735" s="69" t="s">
        <v>547</v>
      </c>
      <c r="U3735" s="63" t="s">
        <v>52</v>
      </c>
      <c r="V3735" s="63"/>
      <c r="W3735" s="63"/>
      <c r="X3735" s="63"/>
      <c r="Y3735" s="63"/>
      <c r="Z3735" s="63"/>
      <c r="AA3735" s="63"/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386</v>
      </c>
      <c r="F3736" s="64" t="str">
        <f t="shared" si="148"/>
        <v>1</v>
      </c>
      <c r="G3736" s="72" t="s">
        <v>6587</v>
      </c>
      <c r="H3736" s="63" t="s">
        <v>6588</v>
      </c>
      <c r="I3736" s="64" t="s">
        <v>482</v>
      </c>
      <c r="J3736" s="63" t="s">
        <v>6600</v>
      </c>
      <c r="K3736" s="64" t="s">
        <v>2580</v>
      </c>
      <c r="L3736" s="64" t="s">
        <v>268</v>
      </c>
      <c r="M3736" s="100">
        <v>0.3125</v>
      </c>
      <c r="N3736" s="100">
        <v>0.39583333333333331</v>
      </c>
      <c r="O3736" s="66">
        <f t="shared" si="149"/>
        <v>8.3333333333333315E-2</v>
      </c>
      <c r="P3736" s="67">
        <v>2</v>
      </c>
      <c r="Q3736" s="68">
        <v>23</v>
      </c>
      <c r="R3736" s="68"/>
      <c r="S3736" s="68">
        <f t="shared" si="150"/>
        <v>46</v>
      </c>
      <c r="T3736" s="69" t="s">
        <v>65</v>
      </c>
      <c r="U3736" s="63" t="s">
        <v>65</v>
      </c>
      <c r="V3736" s="63"/>
      <c r="W3736" s="63">
        <v>541461002</v>
      </c>
      <c r="X3736" s="63" t="s">
        <v>548</v>
      </c>
      <c r="Y3736" s="63"/>
      <c r="Z3736" s="63"/>
      <c r="AA3736" s="63">
        <v>2026070025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1535</v>
      </c>
      <c r="F3737" s="64" t="str">
        <f t="shared" si="148"/>
        <v>1</v>
      </c>
      <c r="G3737" s="72" t="s">
        <v>2403</v>
      </c>
      <c r="H3737" s="63" t="s">
        <v>6591</v>
      </c>
      <c r="I3737" s="64" t="s">
        <v>485</v>
      </c>
      <c r="J3737" s="63" t="s">
        <v>6717</v>
      </c>
      <c r="K3737" s="64" t="s">
        <v>281</v>
      </c>
      <c r="L3737" s="64" t="s">
        <v>268</v>
      </c>
      <c r="M3737" s="100">
        <v>0.58333333333333337</v>
      </c>
      <c r="N3737" s="100">
        <v>0.61458333333333337</v>
      </c>
      <c r="O3737" s="66">
        <f t="shared" si="149"/>
        <v>3.125E-2</v>
      </c>
      <c r="P3737" s="67">
        <v>0.75</v>
      </c>
      <c r="Q3737" s="68">
        <v>26</v>
      </c>
      <c r="R3737" s="68"/>
      <c r="S3737" s="68">
        <f t="shared" si="150"/>
        <v>19.5</v>
      </c>
      <c r="T3737" s="69" t="s">
        <v>27</v>
      </c>
      <c r="U3737" s="63" t="s">
        <v>52</v>
      </c>
      <c r="V3737" s="63"/>
      <c r="W3737" s="63"/>
      <c r="X3737" s="63"/>
      <c r="Y3737" s="63"/>
      <c r="Z3737" s="63" t="s">
        <v>6719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1535</v>
      </c>
      <c r="F3738" s="64" t="str">
        <f t="shared" ref="F3738" si="151">IF(RIGHT(E3738,1)="D","1","2")</f>
        <v>1</v>
      </c>
      <c r="G3738" s="72" t="s">
        <v>2403</v>
      </c>
      <c r="H3738" s="63" t="s">
        <v>6591</v>
      </c>
      <c r="I3738" s="64" t="s">
        <v>485</v>
      </c>
      <c r="J3738" s="63" t="s">
        <v>6718</v>
      </c>
      <c r="K3738" s="64" t="s">
        <v>267</v>
      </c>
      <c r="L3738" s="64" t="s">
        <v>268</v>
      </c>
      <c r="M3738" s="100">
        <v>0.61458333333333337</v>
      </c>
      <c r="N3738" s="100">
        <v>0.64583333333333337</v>
      </c>
      <c r="O3738" s="66">
        <f t="shared" ref="O3738" si="152">IF(N3738-M3738&gt;0,N3738-M3738,N3738-M3738+24)</f>
        <v>3.125E-2</v>
      </c>
      <c r="P3738" s="67">
        <v>0.75</v>
      </c>
      <c r="Q3738" s="68">
        <v>26</v>
      </c>
      <c r="R3738" s="68"/>
      <c r="S3738" s="68">
        <f t="shared" ref="S3738" si="153">P3738*Q3738</f>
        <v>19.5</v>
      </c>
      <c r="T3738" s="69" t="s">
        <v>27</v>
      </c>
      <c r="U3738" s="63" t="s">
        <v>198</v>
      </c>
      <c r="V3738" s="63"/>
      <c r="W3738" s="63"/>
      <c r="X3738" s="63"/>
      <c r="Y3738" s="63"/>
      <c r="Z3738" s="63" t="s">
        <v>6719</v>
      </c>
      <c r="AA3738" s="63">
        <v>2026070026</v>
      </c>
    </row>
    <row r="3739" spans="1:27" s="71" customFormat="1" ht="23.5" customHeight="1" x14ac:dyDescent="0.35">
      <c r="A3739" s="62">
        <v>46210</v>
      </c>
      <c r="B3739" s="63" t="s">
        <v>445</v>
      </c>
      <c r="C3739" s="64" t="s">
        <v>18</v>
      </c>
      <c r="D3739" s="64" t="s">
        <v>37</v>
      </c>
      <c r="E3739" s="64" t="s">
        <v>2063</v>
      </c>
      <c r="F3739" s="64" t="str">
        <f t="shared" si="148"/>
        <v>2</v>
      </c>
      <c r="G3739" s="72" t="s">
        <v>2110</v>
      </c>
      <c r="H3739" s="63" t="s">
        <v>6589</v>
      </c>
      <c r="I3739" s="64" t="s">
        <v>490</v>
      </c>
      <c r="J3739" s="63" t="s">
        <v>6601</v>
      </c>
      <c r="K3739" s="64" t="s">
        <v>281</v>
      </c>
      <c r="L3739" s="64" t="s">
        <v>268</v>
      </c>
      <c r="M3739" s="100">
        <v>0.94791666666666663</v>
      </c>
      <c r="N3739" s="100">
        <v>0.97916666666666663</v>
      </c>
      <c r="O3739" s="66">
        <f t="shared" si="149"/>
        <v>3.125E-2</v>
      </c>
      <c r="P3739" s="67">
        <v>0.75</v>
      </c>
      <c r="Q3739" s="68">
        <v>23</v>
      </c>
      <c r="R3739" s="68"/>
      <c r="S3739" s="68">
        <f t="shared" si="150"/>
        <v>17.25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2026070027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1550</v>
      </c>
      <c r="F3740" s="64" t="str">
        <f t="shared" si="148"/>
        <v>1</v>
      </c>
      <c r="G3740" s="72">
        <v>130597289</v>
      </c>
      <c r="H3740" s="63" t="s">
        <v>6602</v>
      </c>
      <c r="I3740" s="64" t="s">
        <v>490</v>
      </c>
      <c r="J3740" s="63" t="s">
        <v>6603</v>
      </c>
      <c r="K3740" s="64" t="s">
        <v>281</v>
      </c>
      <c r="L3740" s="64" t="s">
        <v>268</v>
      </c>
      <c r="M3740" s="100">
        <v>0.59722222222222221</v>
      </c>
      <c r="N3740" s="100">
        <v>0.6118055555555556</v>
      </c>
      <c r="O3740" s="66">
        <f t="shared" si="149"/>
        <v>1.4583333333333393E-2</v>
      </c>
      <c r="P3740" s="67">
        <v>0.35</v>
      </c>
      <c r="Q3740" s="68">
        <v>9</v>
      </c>
      <c r="R3740" s="68"/>
      <c r="S3740" s="68">
        <f t="shared" si="150"/>
        <v>3.15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2026070028</v>
      </c>
    </row>
    <row r="3741" spans="1:27" s="71" customFormat="1" ht="23.5" customHeight="1" x14ac:dyDescent="0.35">
      <c r="A3741" s="62">
        <v>46210</v>
      </c>
      <c r="B3741" s="63" t="s">
        <v>34</v>
      </c>
      <c r="C3741" s="64" t="s">
        <v>18</v>
      </c>
      <c r="D3741" s="64" t="s">
        <v>19</v>
      </c>
      <c r="E3741" s="64" t="s">
        <v>5827</v>
      </c>
      <c r="F3741" s="64" t="str">
        <f t="shared" si="148"/>
        <v>2</v>
      </c>
      <c r="G3741" s="72">
        <v>130597289</v>
      </c>
      <c r="H3741" s="63" t="s">
        <v>6602</v>
      </c>
      <c r="I3741" s="64" t="s">
        <v>490</v>
      </c>
      <c r="J3741" s="63" t="s">
        <v>6604</v>
      </c>
      <c r="K3741" s="64" t="s">
        <v>281</v>
      </c>
      <c r="L3741" s="64" t="s">
        <v>268</v>
      </c>
      <c r="M3741" s="100">
        <v>0</v>
      </c>
      <c r="N3741" s="100">
        <v>2.0833333333333332E-2</v>
      </c>
      <c r="O3741" s="66">
        <f t="shared" si="149"/>
        <v>2.0833333333333332E-2</v>
      </c>
      <c r="P3741" s="67">
        <v>0.5</v>
      </c>
      <c r="Q3741" s="68">
        <v>8</v>
      </c>
      <c r="R3741" s="68"/>
      <c r="S3741" s="68">
        <f t="shared" si="150"/>
        <v>4</v>
      </c>
      <c r="T3741" s="69" t="s">
        <v>52</v>
      </c>
      <c r="U3741" s="63" t="s">
        <v>52</v>
      </c>
      <c r="V3741" s="63"/>
      <c r="W3741" s="63"/>
      <c r="X3741" s="63"/>
      <c r="Y3741" s="63"/>
      <c r="Z3741" s="63"/>
      <c r="AA3741" s="63">
        <v>2026070029</v>
      </c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6085</v>
      </c>
      <c r="F3742" s="64" t="str">
        <f t="shared" si="148"/>
        <v>1</v>
      </c>
      <c r="G3742" s="72" t="s">
        <v>4086</v>
      </c>
      <c r="H3742" s="63" t="s">
        <v>6619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9"/>
        <v>24</v>
      </c>
      <c r="P3742" s="67">
        <v>0.5</v>
      </c>
      <c r="Q3742" s="68">
        <v>8</v>
      </c>
      <c r="R3742" s="68"/>
      <c r="S3742" s="68">
        <f t="shared" si="150"/>
        <v>4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1690</v>
      </c>
      <c r="F3743" s="64" t="str">
        <f t="shared" si="148"/>
        <v>2</v>
      </c>
      <c r="G3743" s="72" t="s">
        <v>910</v>
      </c>
      <c r="H3743" s="63" t="s">
        <v>6620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9"/>
        <v>24</v>
      </c>
      <c r="P3743" s="67">
        <v>0.1</v>
      </c>
      <c r="Q3743" s="68">
        <v>1</v>
      </c>
      <c r="R3743" s="68"/>
      <c r="S3743" s="68">
        <f t="shared" si="150"/>
        <v>0.1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292</v>
      </c>
      <c r="F3744" s="64" t="str">
        <f t="shared" si="148"/>
        <v>2</v>
      </c>
      <c r="G3744" s="72" t="s">
        <v>6621</v>
      </c>
      <c r="H3744" s="63" t="s">
        <v>6622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9"/>
        <v>24</v>
      </c>
      <c r="P3744" s="67">
        <v>0.1</v>
      </c>
      <c r="Q3744" s="68">
        <v>37</v>
      </c>
      <c r="R3744" s="68"/>
      <c r="S3744" s="68">
        <f t="shared" si="150"/>
        <v>3.7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5747</v>
      </c>
      <c r="F3745" s="64" t="str">
        <f t="shared" si="148"/>
        <v>1</v>
      </c>
      <c r="G3745" s="72" t="s">
        <v>3956</v>
      </c>
      <c r="H3745" s="63" t="s">
        <v>6623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9"/>
        <v>24</v>
      </c>
      <c r="P3745" s="67">
        <v>0.22</v>
      </c>
      <c r="Q3745" s="68">
        <v>9</v>
      </c>
      <c r="R3745" s="68"/>
      <c r="S3745" s="68">
        <f t="shared" si="150"/>
        <v>1.98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6085</v>
      </c>
      <c r="F3746" s="64" t="str">
        <f t="shared" si="148"/>
        <v>1</v>
      </c>
      <c r="G3746" s="72" t="s">
        <v>3467</v>
      </c>
      <c r="H3746" s="63" t="s">
        <v>6624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9"/>
        <v>24</v>
      </c>
      <c r="P3746" s="67">
        <v>0.33</v>
      </c>
      <c r="Q3746" s="68">
        <v>8</v>
      </c>
      <c r="R3746" s="68"/>
      <c r="S3746" s="68">
        <f t="shared" si="150"/>
        <v>2.64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17</v>
      </c>
      <c r="D3747" s="64" t="s">
        <v>37</v>
      </c>
      <c r="E3747" s="64" t="s">
        <v>5747</v>
      </c>
      <c r="F3747" s="64" t="str">
        <f t="shared" si="148"/>
        <v>1</v>
      </c>
      <c r="G3747" s="72" t="s">
        <v>3236</v>
      </c>
      <c r="H3747" s="63" t="s">
        <v>6625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9"/>
        <v>24</v>
      </c>
      <c r="P3747" s="67">
        <v>0.5</v>
      </c>
      <c r="Q3747" s="68">
        <v>9</v>
      </c>
      <c r="R3747" s="68"/>
      <c r="S3747" s="68">
        <f t="shared" si="150"/>
        <v>4.5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815</v>
      </c>
      <c r="F3748" s="64" t="str">
        <f t="shared" si="148"/>
        <v>1</v>
      </c>
      <c r="G3748" s="72">
        <v>315267001</v>
      </c>
      <c r="H3748" s="63" t="s">
        <v>6626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9"/>
        <v>24</v>
      </c>
      <c r="P3748" s="67">
        <v>0.1</v>
      </c>
      <c r="Q3748" s="68">
        <v>4</v>
      </c>
      <c r="R3748" s="68"/>
      <c r="S3748" s="68">
        <f t="shared" si="150"/>
        <v>0.4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615</v>
      </c>
      <c r="F3749" s="64" t="str">
        <f t="shared" si="148"/>
        <v>1</v>
      </c>
      <c r="G3749" s="72">
        <v>315289004</v>
      </c>
      <c r="H3749" s="63" t="s">
        <v>6627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9"/>
        <v>24</v>
      </c>
      <c r="P3749" s="67">
        <v>0.1</v>
      </c>
      <c r="Q3749" s="68">
        <v>7</v>
      </c>
      <c r="R3749" s="68"/>
      <c r="S3749" s="68">
        <f t="shared" si="150"/>
        <v>0.70000000000000007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1302</v>
      </c>
      <c r="F3750" s="64" t="str">
        <f t="shared" si="148"/>
        <v>2</v>
      </c>
      <c r="G3750" s="72" t="s">
        <v>6628</v>
      </c>
      <c r="H3750" s="63" t="s">
        <v>6629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9"/>
        <v>24</v>
      </c>
      <c r="P3750" s="67">
        <v>0.1</v>
      </c>
      <c r="Q3750" s="68">
        <v>16</v>
      </c>
      <c r="R3750" s="68"/>
      <c r="S3750" s="68">
        <f t="shared" si="150"/>
        <v>1.6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2671</v>
      </c>
      <c r="F3751" s="64" t="str">
        <f t="shared" si="148"/>
        <v>1</v>
      </c>
      <c r="G3751" s="72" t="s">
        <v>5494</v>
      </c>
      <c r="H3751" s="63" t="s">
        <v>6630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9"/>
        <v>24</v>
      </c>
      <c r="P3751" s="67">
        <v>0.1</v>
      </c>
      <c r="Q3751" s="68">
        <v>25</v>
      </c>
      <c r="R3751" s="68"/>
      <c r="S3751" s="68">
        <f t="shared" si="150"/>
        <v>2.5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18</v>
      </c>
      <c r="D3752" s="64" t="s">
        <v>37</v>
      </c>
      <c r="E3752" s="64" t="s">
        <v>1301</v>
      </c>
      <c r="F3752" s="64" t="str">
        <f t="shared" si="148"/>
        <v>2</v>
      </c>
      <c r="G3752" s="72">
        <v>106383013</v>
      </c>
      <c r="H3752" s="63" t="s">
        <v>6631</v>
      </c>
      <c r="I3752" s="64" t="s">
        <v>493</v>
      </c>
      <c r="J3752" s="63" t="s">
        <v>66</v>
      </c>
      <c r="K3752" s="64" t="s">
        <v>243</v>
      </c>
      <c r="L3752" s="64" t="s">
        <v>239</v>
      </c>
      <c r="M3752" s="100"/>
      <c r="N3752" s="100"/>
      <c r="O3752" s="66">
        <f t="shared" si="149"/>
        <v>24</v>
      </c>
      <c r="P3752" s="67">
        <v>0.1</v>
      </c>
      <c r="Q3752" s="68">
        <v>23</v>
      </c>
      <c r="R3752" s="68"/>
      <c r="S3752" s="68">
        <f t="shared" si="150"/>
        <v>2.3000000000000003</v>
      </c>
      <c r="T3752" s="69" t="s">
        <v>547</v>
      </c>
      <c r="U3752" s="63" t="s">
        <v>52</v>
      </c>
      <c r="V3752" s="63"/>
      <c r="W3752" s="63"/>
      <c r="X3752" s="63"/>
      <c r="Y3752" s="63"/>
      <c r="Z3752" s="63"/>
      <c r="AA3752" s="63"/>
    </row>
    <row r="3753" spans="1:27" s="71" customFormat="1" ht="23.5" customHeight="1" x14ac:dyDescent="0.35">
      <c r="A3753" s="62">
        <v>46211</v>
      </c>
      <c r="B3753" s="63" t="s">
        <v>445</v>
      </c>
      <c r="C3753" s="64" t="s">
        <v>17</v>
      </c>
      <c r="D3753" s="64" t="s">
        <v>37</v>
      </c>
      <c r="E3753" s="64" t="s">
        <v>6617</v>
      </c>
      <c r="F3753" s="64" t="str">
        <f t="shared" si="148"/>
        <v>2</v>
      </c>
      <c r="G3753" s="72" t="s">
        <v>6621</v>
      </c>
      <c r="H3753" s="63" t="s">
        <v>6622</v>
      </c>
      <c r="I3753" s="64" t="s">
        <v>490</v>
      </c>
      <c r="J3753" s="63" t="s">
        <v>4052</v>
      </c>
      <c r="K3753" s="64" t="s">
        <v>281</v>
      </c>
      <c r="L3753" s="64" t="s">
        <v>268</v>
      </c>
      <c r="M3753" s="100">
        <v>0.91666666666666663</v>
      </c>
      <c r="N3753" s="100">
        <v>0.95833333333333337</v>
      </c>
      <c r="O3753" s="66">
        <f t="shared" si="149"/>
        <v>4.1666666666666741E-2</v>
      </c>
      <c r="P3753" s="67">
        <v>1</v>
      </c>
      <c r="Q3753" s="68">
        <v>37</v>
      </c>
      <c r="R3753" s="68"/>
      <c r="S3753" s="68">
        <f t="shared" si="150"/>
        <v>37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2026070030</v>
      </c>
    </row>
    <row r="3754" spans="1:27" s="71" customFormat="1" ht="23.5" customHeight="1" x14ac:dyDescent="0.35">
      <c r="A3754" s="62">
        <v>46211</v>
      </c>
      <c r="B3754" s="63" t="s">
        <v>34</v>
      </c>
      <c r="C3754" s="64" t="s">
        <v>18</v>
      </c>
      <c r="D3754" s="64" t="s">
        <v>19</v>
      </c>
      <c r="E3754" s="64" t="s">
        <v>6618</v>
      </c>
      <c r="F3754" s="64" t="str">
        <f t="shared" si="148"/>
        <v>2</v>
      </c>
      <c r="G3754" s="72">
        <v>130597380</v>
      </c>
      <c r="H3754" s="63" t="s">
        <v>6632</v>
      </c>
      <c r="I3754" s="64" t="s">
        <v>490</v>
      </c>
      <c r="J3754" s="63" t="s">
        <v>1710</v>
      </c>
      <c r="K3754" s="64" t="s">
        <v>281</v>
      </c>
      <c r="L3754" s="64" t="s">
        <v>268</v>
      </c>
      <c r="M3754" s="100">
        <v>0.8125</v>
      </c>
      <c r="N3754" s="100">
        <v>0.84722222222222221</v>
      </c>
      <c r="O3754" s="66">
        <f t="shared" si="149"/>
        <v>3.472222222222221E-2</v>
      </c>
      <c r="P3754" s="67">
        <v>0.85</v>
      </c>
      <c r="Q3754" s="68">
        <v>9</v>
      </c>
      <c r="R3754" s="68"/>
      <c r="S3754" s="68">
        <f t="shared" si="150"/>
        <v>7.6499999999999995</v>
      </c>
      <c r="T3754" s="69" t="s">
        <v>52</v>
      </c>
      <c r="U3754" s="63" t="s">
        <v>52</v>
      </c>
      <c r="V3754" s="63"/>
      <c r="W3754" s="63"/>
      <c r="X3754" s="63"/>
      <c r="Y3754" s="63"/>
      <c r="Z3754" s="63"/>
      <c r="AA3754" s="63">
        <v>2026070031</v>
      </c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5803</v>
      </c>
      <c r="F3755" s="64" t="str">
        <f t="shared" si="148"/>
        <v>1</v>
      </c>
      <c r="G3755" s="72" t="s">
        <v>2194</v>
      </c>
      <c r="H3755" s="63" t="s">
        <v>5934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9"/>
        <v>24</v>
      </c>
      <c r="P3755" s="67">
        <v>0.1</v>
      </c>
      <c r="Q3755" s="68">
        <v>29</v>
      </c>
      <c r="R3755" s="68"/>
      <c r="S3755" s="68">
        <f t="shared" si="150"/>
        <v>2.9000000000000004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445</v>
      </c>
      <c r="C3756" s="64" t="s">
        <v>17</v>
      </c>
      <c r="D3756" s="64" t="s">
        <v>37</v>
      </c>
      <c r="E3756" s="64" t="s">
        <v>5897</v>
      </c>
      <c r="F3756" s="64" t="str">
        <f t="shared" si="148"/>
        <v>2</v>
      </c>
      <c r="G3756" s="72" t="s">
        <v>3231</v>
      </c>
      <c r="H3756" s="63" t="s">
        <v>6641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9"/>
        <v>24</v>
      </c>
      <c r="P3756" s="67">
        <v>0.1</v>
      </c>
      <c r="Q3756" s="68">
        <v>26</v>
      </c>
      <c r="R3756" s="68"/>
      <c r="S3756" s="68">
        <f t="shared" si="150"/>
        <v>2.6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5902</v>
      </c>
      <c r="F3757" s="64" t="str">
        <f t="shared" si="148"/>
        <v>2</v>
      </c>
      <c r="G3757" s="72">
        <v>130597401</v>
      </c>
      <c r="H3757" s="63" t="s">
        <v>6642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9"/>
        <v>24</v>
      </c>
      <c r="P3757" s="67">
        <v>0.5</v>
      </c>
      <c r="Q3757" s="68">
        <v>11</v>
      </c>
      <c r="R3757" s="68"/>
      <c r="S3757" s="68">
        <f t="shared" si="150"/>
        <v>5.5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34</v>
      </c>
      <c r="C3758" s="64" t="s">
        <v>17</v>
      </c>
      <c r="D3758" s="64" t="s">
        <v>19</v>
      </c>
      <c r="E3758" s="64" t="s">
        <v>6543</v>
      </c>
      <c r="F3758" s="64" t="str">
        <f t="shared" si="148"/>
        <v>1</v>
      </c>
      <c r="G3758" s="72" t="s">
        <v>761</v>
      </c>
      <c r="H3758" s="63" t="s">
        <v>6548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9"/>
        <v>24</v>
      </c>
      <c r="P3758" s="67">
        <v>0.5</v>
      </c>
      <c r="Q3758" s="68">
        <v>12</v>
      </c>
      <c r="R3758" s="68"/>
      <c r="S3758" s="68">
        <f t="shared" si="150"/>
        <v>6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17</v>
      </c>
      <c r="D3759" s="64" t="s">
        <v>37</v>
      </c>
      <c r="E3759" s="64" t="s">
        <v>6085</v>
      </c>
      <c r="F3759" s="64" t="str">
        <f t="shared" si="148"/>
        <v>1</v>
      </c>
      <c r="G3759" s="72" t="s">
        <v>3311</v>
      </c>
      <c r="H3759" s="63" t="s">
        <v>6643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9"/>
        <v>24</v>
      </c>
      <c r="P3759" s="67">
        <v>0.5</v>
      </c>
      <c r="Q3759" s="68">
        <v>9</v>
      </c>
      <c r="R3759" s="68"/>
      <c r="S3759" s="68">
        <f t="shared" si="150"/>
        <v>4.5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2063</v>
      </c>
      <c r="F3760" s="64" t="str">
        <f t="shared" si="148"/>
        <v>2</v>
      </c>
      <c r="G3760" s="72" t="s">
        <v>2549</v>
      </c>
      <c r="H3760" s="63" t="s">
        <v>6644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9"/>
        <v>24</v>
      </c>
      <c r="P3760" s="67">
        <v>0.1</v>
      </c>
      <c r="Q3760" s="68">
        <v>20</v>
      </c>
      <c r="R3760" s="68"/>
      <c r="S3760" s="68">
        <f t="shared" si="150"/>
        <v>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252</v>
      </c>
      <c r="F3761" s="64" t="str">
        <f t="shared" si="148"/>
        <v>2</v>
      </c>
      <c r="G3761" s="72" t="s">
        <v>6645</v>
      </c>
      <c r="H3761" s="63" t="s">
        <v>6646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9"/>
        <v>24</v>
      </c>
      <c r="P3761" s="67">
        <v>0.2</v>
      </c>
      <c r="Q3761" s="68">
        <v>21</v>
      </c>
      <c r="R3761" s="68"/>
      <c r="S3761" s="68">
        <f t="shared" si="150"/>
        <v>4.2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599</v>
      </c>
      <c r="F3762" s="64" t="str">
        <f t="shared" si="148"/>
        <v>1</v>
      </c>
      <c r="G3762" s="72" t="s">
        <v>253</v>
      </c>
      <c r="H3762" s="63" t="s">
        <v>6647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si="149"/>
        <v>24</v>
      </c>
      <c r="P3762" s="67">
        <v>0.1</v>
      </c>
      <c r="Q3762" s="68">
        <v>23</v>
      </c>
      <c r="R3762" s="68"/>
      <c r="S3762" s="68">
        <f t="shared" si="150"/>
        <v>2.3000000000000003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639</v>
      </c>
      <c r="F3763" s="64" t="str">
        <f t="shared" ref="F3763:F3826" si="154">IF(RIGHT(E3763,1)="D","1","2")</f>
        <v>1</v>
      </c>
      <c r="G3763" s="72" t="s">
        <v>6648</v>
      </c>
      <c r="H3763" s="63" t="s">
        <v>6649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ref="O3763:O3826" si="155">IF(N3763-M3763&gt;0,N3763-M3763,N3763-M3763+24)</f>
        <v>24</v>
      </c>
      <c r="P3763" s="67">
        <v>0.1</v>
      </c>
      <c r="Q3763" s="68">
        <v>5</v>
      </c>
      <c r="R3763" s="68"/>
      <c r="S3763" s="68">
        <f t="shared" ref="S3763:S3826" si="156">P3763*Q3763</f>
        <v>0.5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899</v>
      </c>
      <c r="F3764" s="64" t="str">
        <f t="shared" si="154"/>
        <v>1</v>
      </c>
      <c r="G3764" s="72" t="s">
        <v>6650</v>
      </c>
      <c r="H3764" s="63" t="s">
        <v>6651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5"/>
        <v>24</v>
      </c>
      <c r="P3764" s="67">
        <v>0.1</v>
      </c>
      <c r="Q3764" s="68">
        <v>8</v>
      </c>
      <c r="R3764" s="68"/>
      <c r="S3764" s="68">
        <f t="shared" si="156"/>
        <v>0.8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429</v>
      </c>
      <c r="F3765" s="64" t="str">
        <f t="shared" si="154"/>
        <v>2</v>
      </c>
      <c r="G3765" s="72" t="s">
        <v>4701</v>
      </c>
      <c r="H3765" s="63" t="s">
        <v>6652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5"/>
        <v>24</v>
      </c>
      <c r="P3765" s="67">
        <v>0.1</v>
      </c>
      <c r="Q3765" s="68">
        <v>21</v>
      </c>
      <c r="R3765" s="68"/>
      <c r="S3765" s="68">
        <f t="shared" si="156"/>
        <v>2.1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261</v>
      </c>
      <c r="F3766" s="64" t="str">
        <f t="shared" si="154"/>
        <v>2</v>
      </c>
      <c r="G3766" s="72" t="s">
        <v>3886</v>
      </c>
      <c r="H3766" s="63" t="s">
        <v>6653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5"/>
        <v>24</v>
      </c>
      <c r="P3766" s="67">
        <v>0.1</v>
      </c>
      <c r="Q3766" s="68">
        <v>28</v>
      </c>
      <c r="R3766" s="68"/>
      <c r="S3766" s="68">
        <f t="shared" si="156"/>
        <v>2.8000000000000003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1302</v>
      </c>
      <c r="F3767" s="64" t="str">
        <f t="shared" si="154"/>
        <v>2</v>
      </c>
      <c r="G3767" s="72" t="s">
        <v>770</v>
      </c>
      <c r="H3767" s="63" t="s">
        <v>6654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5"/>
        <v>24</v>
      </c>
      <c r="P3767" s="67">
        <v>0.1</v>
      </c>
      <c r="Q3767" s="68">
        <v>9</v>
      </c>
      <c r="R3767" s="68"/>
      <c r="S3767" s="68">
        <f t="shared" si="156"/>
        <v>0.9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445</v>
      </c>
      <c r="C3768" s="64" t="s">
        <v>18</v>
      </c>
      <c r="D3768" s="64" t="s">
        <v>37</v>
      </c>
      <c r="E3768" s="64" t="s">
        <v>2671</v>
      </c>
      <c r="F3768" s="64" t="str">
        <f t="shared" si="154"/>
        <v>1</v>
      </c>
      <c r="G3768" s="72" t="s">
        <v>1007</v>
      </c>
      <c r="H3768" s="63" t="s">
        <v>6655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5"/>
        <v>24</v>
      </c>
      <c r="P3768" s="67">
        <v>0.8</v>
      </c>
      <c r="Q3768" s="68">
        <v>18</v>
      </c>
      <c r="R3768" s="68"/>
      <c r="S3768" s="68">
        <f t="shared" si="156"/>
        <v>14.4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5913</v>
      </c>
      <c r="F3769" s="64" t="str">
        <f t="shared" si="154"/>
        <v>2</v>
      </c>
      <c r="G3769" s="72">
        <v>130868014</v>
      </c>
      <c r="H3769" s="63" t="s">
        <v>6656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5"/>
        <v>24</v>
      </c>
      <c r="P3769" s="67">
        <v>0.5</v>
      </c>
      <c r="Q3769" s="68">
        <v>6.5</v>
      </c>
      <c r="R3769" s="68"/>
      <c r="S3769" s="68">
        <f t="shared" si="156"/>
        <v>3.25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34</v>
      </c>
      <c r="C3770" s="64" t="s">
        <v>18</v>
      </c>
      <c r="D3770" s="64" t="s">
        <v>19</v>
      </c>
      <c r="E3770" s="64" t="s">
        <v>5899</v>
      </c>
      <c r="F3770" s="64" t="str">
        <f t="shared" si="154"/>
        <v>2</v>
      </c>
      <c r="G3770" s="72">
        <v>130597395</v>
      </c>
      <c r="H3770" s="63" t="s">
        <v>6657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5"/>
        <v>24</v>
      </c>
      <c r="P3770" s="67">
        <v>0.5</v>
      </c>
      <c r="Q3770" s="68">
        <v>11</v>
      </c>
      <c r="R3770" s="68"/>
      <c r="S3770" s="68">
        <f t="shared" si="156"/>
        <v>5.5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607</v>
      </c>
      <c r="F3771" s="64" t="str">
        <f t="shared" si="154"/>
        <v>1</v>
      </c>
      <c r="G3771" s="72" t="s">
        <v>6658</v>
      </c>
      <c r="H3771" s="63" t="s">
        <v>6659</v>
      </c>
      <c r="I3771" s="64" t="s">
        <v>493</v>
      </c>
      <c r="J3771" s="63" t="s">
        <v>66</v>
      </c>
      <c r="K3771" s="64" t="s">
        <v>243</v>
      </c>
      <c r="L3771" s="64" t="s">
        <v>239</v>
      </c>
      <c r="M3771" s="100"/>
      <c r="N3771" s="100"/>
      <c r="O3771" s="66">
        <f t="shared" si="155"/>
        <v>24</v>
      </c>
      <c r="P3771" s="67">
        <v>0.1</v>
      </c>
      <c r="Q3771" s="68">
        <v>4</v>
      </c>
      <c r="R3771" s="68"/>
      <c r="S3771" s="68">
        <f t="shared" si="156"/>
        <v>0.4</v>
      </c>
      <c r="T3771" s="69" t="s">
        <v>547</v>
      </c>
      <c r="U3771" s="63" t="s">
        <v>52</v>
      </c>
      <c r="V3771" s="63"/>
      <c r="W3771" s="63"/>
      <c r="X3771" s="63"/>
      <c r="Y3771" s="63"/>
      <c r="Z3771" s="63"/>
      <c r="AA3771" s="63"/>
    </row>
    <row r="3772" spans="1:27" s="71" customFormat="1" ht="23.5" customHeight="1" x14ac:dyDescent="0.35">
      <c r="A3772" s="62">
        <v>46212</v>
      </c>
      <c r="B3772" s="63" t="s">
        <v>445</v>
      </c>
      <c r="C3772" s="64" t="s">
        <v>18</v>
      </c>
      <c r="D3772" s="64" t="s">
        <v>37</v>
      </c>
      <c r="E3772" s="64" t="s">
        <v>2063</v>
      </c>
      <c r="F3772" s="64" t="str">
        <f t="shared" si="154"/>
        <v>2</v>
      </c>
      <c r="G3772" s="72" t="s">
        <v>2549</v>
      </c>
      <c r="H3772" s="63" t="s">
        <v>6644</v>
      </c>
      <c r="I3772" s="64" t="s">
        <v>490</v>
      </c>
      <c r="J3772" s="63" t="s">
        <v>4052</v>
      </c>
      <c r="K3772" s="64" t="s">
        <v>281</v>
      </c>
      <c r="L3772" s="64" t="s">
        <v>268</v>
      </c>
      <c r="M3772" s="100">
        <v>4.8611111111111112E-2</v>
      </c>
      <c r="N3772" s="100">
        <v>7.6388888888888895E-2</v>
      </c>
      <c r="O3772" s="66">
        <f t="shared" si="155"/>
        <v>2.7777777777777783E-2</v>
      </c>
      <c r="P3772" s="67">
        <v>0.67</v>
      </c>
      <c r="Q3772" s="68">
        <v>20</v>
      </c>
      <c r="R3772" s="68"/>
      <c r="S3772" s="68">
        <f t="shared" si="156"/>
        <v>13.4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2026070032</v>
      </c>
    </row>
    <row r="3773" spans="1:27" s="71" customFormat="1" ht="23.5" customHeight="1" x14ac:dyDescent="0.35">
      <c r="A3773" s="62">
        <v>46212</v>
      </c>
      <c r="B3773" s="63" t="s">
        <v>34</v>
      </c>
      <c r="C3773" s="64" t="s">
        <v>18</v>
      </c>
      <c r="D3773" s="64" t="s">
        <v>19</v>
      </c>
      <c r="E3773" s="64" t="s">
        <v>1547</v>
      </c>
      <c r="F3773" s="64" t="str">
        <f t="shared" si="154"/>
        <v>1</v>
      </c>
      <c r="G3773" s="72">
        <v>130597382</v>
      </c>
      <c r="H3773" s="63" t="s">
        <v>6660</v>
      </c>
      <c r="I3773" s="64" t="s">
        <v>490</v>
      </c>
      <c r="J3773" s="63" t="s">
        <v>5288</v>
      </c>
      <c r="K3773" s="64" t="s">
        <v>281</v>
      </c>
      <c r="L3773" s="64" t="s">
        <v>268</v>
      </c>
      <c r="M3773" s="100">
        <v>0.66666666666666663</v>
      </c>
      <c r="N3773" s="100">
        <v>0.6875</v>
      </c>
      <c r="O3773" s="66">
        <f t="shared" si="155"/>
        <v>2.083333333333337E-2</v>
      </c>
      <c r="P3773" s="67">
        <v>0.5</v>
      </c>
      <c r="Q3773" s="68">
        <v>8</v>
      </c>
      <c r="R3773" s="68"/>
      <c r="S3773" s="68">
        <f t="shared" si="156"/>
        <v>4</v>
      </c>
      <c r="T3773" s="69" t="s">
        <v>52</v>
      </c>
      <c r="U3773" s="63" t="s">
        <v>52</v>
      </c>
      <c r="V3773" s="63"/>
      <c r="W3773" s="63"/>
      <c r="X3773" s="63"/>
      <c r="Y3773" s="63"/>
      <c r="Z3773" s="63"/>
      <c r="AA3773" s="63">
        <v>2026070033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4"/>
        <v>1</v>
      </c>
      <c r="G3774" s="72" t="s">
        <v>6661</v>
      </c>
      <c r="H3774" s="63" t="s">
        <v>6662</v>
      </c>
      <c r="I3774" s="64" t="s">
        <v>480</v>
      </c>
      <c r="J3774" s="63" t="s">
        <v>6663</v>
      </c>
      <c r="K3774" s="64" t="s">
        <v>22</v>
      </c>
      <c r="L3774" s="64" t="s">
        <v>268</v>
      </c>
      <c r="M3774" s="100">
        <v>0.3125</v>
      </c>
      <c r="N3774" s="100">
        <v>0.47916666666666669</v>
      </c>
      <c r="O3774" s="66">
        <f t="shared" si="155"/>
        <v>0.16666666666666669</v>
      </c>
      <c r="P3774" s="67">
        <v>4</v>
      </c>
      <c r="Q3774" s="68">
        <v>13</v>
      </c>
      <c r="R3774" s="68"/>
      <c r="S3774" s="68">
        <f t="shared" si="156"/>
        <v>52</v>
      </c>
      <c r="T3774" s="69" t="s">
        <v>30</v>
      </c>
      <c r="U3774" s="63" t="s">
        <v>30</v>
      </c>
      <c r="V3774" s="63"/>
      <c r="W3774" s="63">
        <v>910006971</v>
      </c>
      <c r="X3774" s="63" t="s">
        <v>4775</v>
      </c>
      <c r="Y3774" s="63"/>
      <c r="Z3774" s="63"/>
      <c r="AA3774" s="63">
        <v>2026070034</v>
      </c>
    </row>
    <row r="3775" spans="1:27" s="71" customFormat="1" ht="23.5" customHeight="1" x14ac:dyDescent="0.35">
      <c r="A3775" s="62">
        <v>46212</v>
      </c>
      <c r="B3775" s="63" t="s">
        <v>445</v>
      </c>
      <c r="C3775" s="64" t="s">
        <v>18</v>
      </c>
      <c r="D3775" s="64" t="s">
        <v>37</v>
      </c>
      <c r="E3775" s="64" t="s">
        <v>1067</v>
      </c>
      <c r="F3775" s="64" t="str">
        <f t="shared" si="154"/>
        <v>1</v>
      </c>
      <c r="G3775" s="72" t="s">
        <v>6661</v>
      </c>
      <c r="H3775" s="63" t="s">
        <v>6662</v>
      </c>
      <c r="I3775" s="64" t="s">
        <v>480</v>
      </c>
      <c r="J3775" s="63" t="s">
        <v>6664</v>
      </c>
      <c r="K3775" s="64" t="s">
        <v>22</v>
      </c>
      <c r="L3775" s="64" t="s">
        <v>268</v>
      </c>
      <c r="M3775" s="100">
        <v>0.47916666666666669</v>
      </c>
      <c r="N3775" s="100">
        <v>0.64583333333333337</v>
      </c>
      <c r="O3775" s="66">
        <f t="shared" si="155"/>
        <v>0.16666666666666669</v>
      </c>
      <c r="P3775" s="67">
        <v>4</v>
      </c>
      <c r="Q3775" s="68">
        <v>13</v>
      </c>
      <c r="R3775" s="68"/>
      <c r="S3775" s="68">
        <f t="shared" si="156"/>
        <v>52</v>
      </c>
      <c r="T3775" s="69" t="s">
        <v>3106</v>
      </c>
      <c r="U3775" s="63" t="s">
        <v>3106</v>
      </c>
      <c r="V3775" s="63"/>
      <c r="W3775" s="63">
        <v>100737011</v>
      </c>
      <c r="X3775" s="63" t="s">
        <v>6665</v>
      </c>
      <c r="Y3775" s="63"/>
      <c r="Z3775" s="63"/>
      <c r="AA3775" s="63">
        <v>2026070035</v>
      </c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5803</v>
      </c>
      <c r="F3776" s="64" t="str">
        <f t="shared" si="154"/>
        <v>1</v>
      </c>
      <c r="G3776" s="72" t="s">
        <v>681</v>
      </c>
      <c r="H3776" s="63" t="s">
        <v>6680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5"/>
        <v>24</v>
      </c>
      <c r="P3776" s="67">
        <v>0.5</v>
      </c>
      <c r="Q3776" s="68">
        <v>21</v>
      </c>
      <c r="R3776" s="68"/>
      <c r="S3776" s="68">
        <f t="shared" si="156"/>
        <v>10.5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712</v>
      </c>
      <c r="F3777" s="64" t="str">
        <f t="shared" si="154"/>
        <v>2</v>
      </c>
      <c r="G3777" s="72" t="s">
        <v>2067</v>
      </c>
      <c r="H3777" s="63" t="s">
        <v>6681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5"/>
        <v>24</v>
      </c>
      <c r="P3777" s="67">
        <v>0.1</v>
      </c>
      <c r="Q3777" s="68">
        <v>19</v>
      </c>
      <c r="R3777" s="68"/>
      <c r="S3777" s="68">
        <f t="shared" si="156"/>
        <v>1.9000000000000001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445</v>
      </c>
      <c r="C3778" s="64" t="s">
        <v>17</v>
      </c>
      <c r="D3778" s="64" t="s">
        <v>37</v>
      </c>
      <c r="E3778" s="64" t="s">
        <v>2563</v>
      </c>
      <c r="F3778" s="64" t="str">
        <f t="shared" si="154"/>
        <v>1</v>
      </c>
      <c r="G3778" s="72" t="s">
        <v>2800</v>
      </c>
      <c r="H3778" s="63" t="s">
        <v>6682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5"/>
        <v>24</v>
      </c>
      <c r="P3778" s="67">
        <v>0.1</v>
      </c>
      <c r="Q3778" s="68">
        <v>25</v>
      </c>
      <c r="R3778" s="68"/>
      <c r="S3778" s="68">
        <f t="shared" si="156"/>
        <v>2.5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6679</v>
      </c>
      <c r="F3779" s="64" t="str">
        <f t="shared" si="154"/>
        <v>1</v>
      </c>
      <c r="G3779" s="72">
        <v>130597401</v>
      </c>
      <c r="H3779" s="63" t="s">
        <v>6683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5"/>
        <v>24</v>
      </c>
      <c r="P3779" s="67">
        <v>0.33</v>
      </c>
      <c r="Q3779" s="68">
        <v>9</v>
      </c>
      <c r="R3779" s="68"/>
      <c r="S3779" s="68">
        <f t="shared" si="156"/>
        <v>2.97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6321</v>
      </c>
      <c r="F3780" s="64" t="str">
        <f t="shared" si="154"/>
        <v>1</v>
      </c>
      <c r="G3780" s="72" t="s">
        <v>3608</v>
      </c>
      <c r="H3780" s="63" t="s">
        <v>6684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5"/>
        <v>24</v>
      </c>
      <c r="P3780" s="67">
        <v>0.33</v>
      </c>
      <c r="Q3780" s="68">
        <v>14</v>
      </c>
      <c r="R3780" s="68"/>
      <c r="S3780" s="68">
        <f t="shared" si="156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6321</v>
      </c>
      <c r="F3781" s="64" t="str">
        <f t="shared" si="154"/>
        <v>1</v>
      </c>
      <c r="G3781" s="72" t="s">
        <v>1826</v>
      </c>
      <c r="H3781" s="63" t="s">
        <v>6685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5"/>
        <v>24</v>
      </c>
      <c r="P3781" s="67">
        <v>0.33</v>
      </c>
      <c r="Q3781" s="68">
        <v>14</v>
      </c>
      <c r="R3781" s="68"/>
      <c r="S3781" s="68">
        <f t="shared" si="156"/>
        <v>4.62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34</v>
      </c>
      <c r="C3782" s="64" t="s">
        <v>17</v>
      </c>
      <c r="D3782" s="64" t="s">
        <v>19</v>
      </c>
      <c r="E3782" s="64" t="s">
        <v>5568</v>
      </c>
      <c r="F3782" s="64" t="str">
        <f t="shared" si="154"/>
        <v>1</v>
      </c>
      <c r="G3782" s="72">
        <v>130879002</v>
      </c>
      <c r="H3782" s="63" t="s">
        <v>6686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5"/>
        <v>24</v>
      </c>
      <c r="P3782" s="67">
        <v>0.5</v>
      </c>
      <c r="Q3782" s="68">
        <v>15</v>
      </c>
      <c r="R3782" s="68"/>
      <c r="S3782" s="68">
        <f t="shared" si="156"/>
        <v>7.5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6085</v>
      </c>
      <c r="F3783" s="64" t="str">
        <f t="shared" si="154"/>
        <v>1</v>
      </c>
      <c r="G3783" s="72" t="s">
        <v>6687</v>
      </c>
      <c r="H3783" s="63" t="s">
        <v>6688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5"/>
        <v>24</v>
      </c>
      <c r="P3783" s="67">
        <v>0.5</v>
      </c>
      <c r="Q3783" s="68">
        <v>9</v>
      </c>
      <c r="R3783" s="68"/>
      <c r="S3783" s="68">
        <f t="shared" si="156"/>
        <v>4.5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5747</v>
      </c>
      <c r="F3784" s="64" t="str">
        <f t="shared" si="154"/>
        <v>1</v>
      </c>
      <c r="G3784" s="72" t="s">
        <v>3309</v>
      </c>
      <c r="H3784" s="63" t="s">
        <v>6689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5"/>
        <v>24</v>
      </c>
      <c r="P3784" s="67">
        <v>0.33</v>
      </c>
      <c r="Q3784" s="68">
        <v>8</v>
      </c>
      <c r="R3784" s="68"/>
      <c r="S3784" s="68">
        <f t="shared" si="156"/>
        <v>2.64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5747</v>
      </c>
      <c r="F3785" s="64" t="str">
        <f t="shared" si="154"/>
        <v>1</v>
      </c>
      <c r="G3785" s="72" t="s">
        <v>3397</v>
      </c>
      <c r="H3785" s="63" t="s">
        <v>6690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5"/>
        <v>24</v>
      </c>
      <c r="P3785" s="67">
        <v>0.5</v>
      </c>
      <c r="Q3785" s="68">
        <v>8</v>
      </c>
      <c r="R3785" s="68"/>
      <c r="S3785" s="68">
        <f t="shared" si="156"/>
        <v>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17</v>
      </c>
      <c r="D3786" s="64" t="s">
        <v>37</v>
      </c>
      <c r="E3786" s="64" t="s">
        <v>5747</v>
      </c>
      <c r="F3786" s="64" t="str">
        <f t="shared" si="154"/>
        <v>1</v>
      </c>
      <c r="G3786" s="72" t="s">
        <v>4371</v>
      </c>
      <c r="H3786" s="63" t="s">
        <v>6691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5"/>
        <v>24</v>
      </c>
      <c r="P3786" s="67">
        <v>0.33</v>
      </c>
      <c r="Q3786" s="68">
        <v>8</v>
      </c>
      <c r="R3786" s="68"/>
      <c r="S3786" s="68">
        <f t="shared" si="156"/>
        <v>2.64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240</v>
      </c>
      <c r="F3787" s="64" t="str">
        <f t="shared" si="154"/>
        <v>2</v>
      </c>
      <c r="G3787" s="72" t="s">
        <v>1908</v>
      </c>
      <c r="H3787" s="63" t="s">
        <v>6692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5"/>
        <v>24</v>
      </c>
      <c r="P3787" s="67">
        <v>0.1</v>
      </c>
      <c r="Q3787" s="68">
        <v>12</v>
      </c>
      <c r="R3787" s="68"/>
      <c r="S3787" s="68">
        <f t="shared" si="156"/>
        <v>1.2000000000000002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1441</v>
      </c>
      <c r="F3788" s="64" t="str">
        <f t="shared" si="154"/>
        <v>2</v>
      </c>
      <c r="G3788" s="72" t="s">
        <v>6693</v>
      </c>
      <c r="H3788" s="63" t="s">
        <v>6694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5"/>
        <v>24</v>
      </c>
      <c r="P3788" s="67">
        <v>0.33</v>
      </c>
      <c r="Q3788" s="68">
        <v>19</v>
      </c>
      <c r="R3788" s="68"/>
      <c r="S3788" s="68">
        <f t="shared" si="156"/>
        <v>6.2700000000000005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4"/>
        <v>1</v>
      </c>
      <c r="G3789" s="72">
        <v>319328002</v>
      </c>
      <c r="H3789" s="63" t="s">
        <v>6695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5"/>
        <v>24</v>
      </c>
      <c r="P3789" s="67">
        <v>0.1</v>
      </c>
      <c r="Q3789" s="68">
        <v>8</v>
      </c>
      <c r="R3789" s="68"/>
      <c r="S3789" s="68">
        <f t="shared" si="156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4"/>
        <v>1</v>
      </c>
      <c r="G3790" s="72">
        <v>319328007</v>
      </c>
      <c r="H3790" s="63" t="s">
        <v>6696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5"/>
        <v>24</v>
      </c>
      <c r="P3790" s="67">
        <v>0.1</v>
      </c>
      <c r="Q3790" s="68">
        <v>8</v>
      </c>
      <c r="R3790" s="68"/>
      <c r="S3790" s="68">
        <f t="shared" si="156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339</v>
      </c>
      <c r="F3791" s="64" t="str">
        <f t="shared" si="154"/>
        <v>1</v>
      </c>
      <c r="G3791" s="72">
        <v>319328009</v>
      </c>
      <c r="H3791" s="63" t="s">
        <v>6697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5"/>
        <v>24</v>
      </c>
      <c r="P3791" s="67">
        <v>0.1</v>
      </c>
      <c r="Q3791" s="68">
        <v>8</v>
      </c>
      <c r="R3791" s="68"/>
      <c r="S3791" s="68">
        <f t="shared" si="156"/>
        <v>0.8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4"/>
        <v>1</v>
      </c>
      <c r="G3792" s="72">
        <v>312980004</v>
      </c>
      <c r="H3792" s="63" t="s">
        <v>6698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5"/>
        <v>24</v>
      </c>
      <c r="P3792" s="67">
        <v>0.1</v>
      </c>
      <c r="Q3792" s="68">
        <v>4</v>
      </c>
      <c r="R3792" s="68"/>
      <c r="S3792" s="68">
        <f t="shared" si="156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615</v>
      </c>
      <c r="F3793" s="64" t="str">
        <f t="shared" si="154"/>
        <v>1</v>
      </c>
      <c r="G3793" s="72">
        <v>319349013</v>
      </c>
      <c r="H3793" s="63" t="s">
        <v>6699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5"/>
        <v>24</v>
      </c>
      <c r="P3793" s="67">
        <v>0.1</v>
      </c>
      <c r="Q3793" s="68">
        <v>4</v>
      </c>
      <c r="R3793" s="68"/>
      <c r="S3793" s="68">
        <f t="shared" si="156"/>
        <v>0.4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335</v>
      </c>
      <c r="F3794" s="64" t="str">
        <f t="shared" si="154"/>
        <v>1</v>
      </c>
      <c r="G3794" s="72">
        <v>313165004</v>
      </c>
      <c r="H3794" s="63" t="s">
        <v>6700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5"/>
        <v>24</v>
      </c>
      <c r="P3794" s="67">
        <v>0.1</v>
      </c>
      <c r="Q3794" s="68">
        <v>9</v>
      </c>
      <c r="R3794" s="68"/>
      <c r="S3794" s="68">
        <f t="shared" si="156"/>
        <v>0.9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2816</v>
      </c>
      <c r="F3795" s="64" t="str">
        <f t="shared" si="154"/>
        <v>1</v>
      </c>
      <c r="G3795" s="72" t="s">
        <v>1286</v>
      </c>
      <c r="H3795" s="63" t="s">
        <v>6701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5"/>
        <v>24</v>
      </c>
      <c r="P3795" s="67">
        <v>0.1</v>
      </c>
      <c r="Q3795" s="68">
        <v>20</v>
      </c>
      <c r="R3795" s="68"/>
      <c r="S3795" s="68">
        <f t="shared" si="156"/>
        <v>2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544</v>
      </c>
      <c r="F3796" s="64" t="str">
        <f t="shared" si="154"/>
        <v>1</v>
      </c>
      <c r="G3796" s="72" t="s">
        <v>5613</v>
      </c>
      <c r="H3796" s="63" t="s">
        <v>6702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5"/>
        <v>24</v>
      </c>
      <c r="P3796" s="67">
        <v>0.75</v>
      </c>
      <c r="Q3796" s="68">
        <v>25</v>
      </c>
      <c r="R3796" s="68"/>
      <c r="S3796" s="68">
        <f t="shared" si="156"/>
        <v>18.75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553</v>
      </c>
      <c r="F3797" s="64" t="str">
        <f t="shared" si="154"/>
        <v>1</v>
      </c>
      <c r="G3797" s="72" t="s">
        <v>6099</v>
      </c>
      <c r="H3797" s="63" t="s">
        <v>6703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5"/>
        <v>24</v>
      </c>
      <c r="P3797" s="67">
        <v>0.1</v>
      </c>
      <c r="Q3797" s="68">
        <v>26</v>
      </c>
      <c r="R3797" s="68"/>
      <c r="S3797" s="68">
        <f t="shared" si="156"/>
        <v>2.6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1689</v>
      </c>
      <c r="F3798" s="64" t="str">
        <f t="shared" si="154"/>
        <v>2</v>
      </c>
      <c r="G3798" s="72" t="s">
        <v>4956</v>
      </c>
      <c r="H3798" s="63" t="s">
        <v>6704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5"/>
        <v>24</v>
      </c>
      <c r="P3798" s="67">
        <v>0.1</v>
      </c>
      <c r="Q3798" s="68">
        <v>8</v>
      </c>
      <c r="R3798" s="68"/>
      <c r="S3798" s="68">
        <f t="shared" si="156"/>
        <v>0.8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1690</v>
      </c>
      <c r="F3799" s="64" t="str">
        <f t="shared" si="154"/>
        <v>2</v>
      </c>
      <c r="G3799" s="72" t="s">
        <v>1852</v>
      </c>
      <c r="H3799" s="63" t="s">
        <v>6705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5"/>
        <v>24</v>
      </c>
      <c r="P3799" s="67">
        <v>0.8</v>
      </c>
      <c r="Q3799" s="68">
        <v>24</v>
      </c>
      <c r="R3799" s="68"/>
      <c r="S3799" s="68">
        <f t="shared" si="156"/>
        <v>19.200000000000003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1772</v>
      </c>
      <c r="F3800" s="64" t="str">
        <f t="shared" si="154"/>
        <v>2</v>
      </c>
      <c r="G3800" s="72" t="s">
        <v>3510</v>
      </c>
      <c r="H3800" s="63" t="s">
        <v>6706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5"/>
        <v>24</v>
      </c>
      <c r="P3800" s="67">
        <v>0.1</v>
      </c>
      <c r="Q3800" s="68">
        <v>26</v>
      </c>
      <c r="R3800" s="68"/>
      <c r="S3800" s="68">
        <f t="shared" si="156"/>
        <v>2.6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2671</v>
      </c>
      <c r="F3801" s="64" t="str">
        <f t="shared" si="154"/>
        <v>1</v>
      </c>
      <c r="G3801" s="72" t="s">
        <v>2605</v>
      </c>
      <c r="H3801" s="63" t="s">
        <v>6707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5"/>
        <v>24</v>
      </c>
      <c r="P3801" s="67">
        <v>1</v>
      </c>
      <c r="Q3801" s="68">
        <v>21</v>
      </c>
      <c r="R3801" s="68"/>
      <c r="S3801" s="68">
        <f t="shared" si="156"/>
        <v>21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445</v>
      </c>
      <c r="C3802" s="64" t="s">
        <v>18</v>
      </c>
      <c r="D3802" s="64" t="s">
        <v>37</v>
      </c>
      <c r="E3802" s="64" t="s">
        <v>2563</v>
      </c>
      <c r="F3802" s="64" t="str">
        <f t="shared" si="154"/>
        <v>1</v>
      </c>
      <c r="G3802" s="72" t="s">
        <v>515</v>
      </c>
      <c r="H3802" s="63" t="s">
        <v>6708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5"/>
        <v>24</v>
      </c>
      <c r="P3802" s="67">
        <v>0.1</v>
      </c>
      <c r="Q3802" s="68">
        <v>19</v>
      </c>
      <c r="R3802" s="68"/>
      <c r="S3802" s="68">
        <f t="shared" si="156"/>
        <v>1.9000000000000001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5919</v>
      </c>
      <c r="F3803" s="64" t="str">
        <f t="shared" si="154"/>
        <v>2</v>
      </c>
      <c r="G3803" s="72">
        <v>130868001</v>
      </c>
      <c r="H3803" s="63" t="s">
        <v>6709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5"/>
        <v>24</v>
      </c>
      <c r="P3803" s="67">
        <v>0.5</v>
      </c>
      <c r="Q3803" s="68">
        <v>7</v>
      </c>
      <c r="R3803" s="68"/>
      <c r="S3803" s="68">
        <f t="shared" si="156"/>
        <v>3.5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34</v>
      </c>
      <c r="C3804" s="64" t="s">
        <v>18</v>
      </c>
      <c r="D3804" s="64" t="s">
        <v>19</v>
      </c>
      <c r="E3804" s="64" t="s">
        <v>5918</v>
      </c>
      <c r="F3804" s="64" t="str">
        <f t="shared" si="154"/>
        <v>2</v>
      </c>
      <c r="G3804" s="72">
        <v>130868002</v>
      </c>
      <c r="H3804" s="63" t="s">
        <v>6710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5"/>
        <v>24</v>
      </c>
      <c r="P3804" s="67">
        <v>0.5</v>
      </c>
      <c r="Q3804" s="68">
        <v>6.5</v>
      </c>
      <c r="R3804" s="68"/>
      <c r="S3804" s="68">
        <f t="shared" si="156"/>
        <v>3.25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4"/>
        <v>1</v>
      </c>
      <c r="G3805" s="72">
        <v>206686004</v>
      </c>
      <c r="H3805" s="63" t="s">
        <v>6711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5"/>
        <v>24</v>
      </c>
      <c r="P3805" s="67">
        <v>0.1</v>
      </c>
      <c r="Q3805" s="68">
        <v>3</v>
      </c>
      <c r="R3805" s="68"/>
      <c r="S3805" s="68">
        <f t="shared" si="156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607</v>
      </c>
      <c r="F3806" s="64" t="str">
        <f t="shared" si="154"/>
        <v>1</v>
      </c>
      <c r="G3806" s="72">
        <v>206686005</v>
      </c>
      <c r="H3806" s="63" t="s">
        <v>6712</v>
      </c>
      <c r="I3806" s="64" t="s">
        <v>493</v>
      </c>
      <c r="J3806" s="63" t="s">
        <v>66</v>
      </c>
      <c r="K3806" s="64" t="s">
        <v>243</v>
      </c>
      <c r="L3806" s="64" t="s">
        <v>239</v>
      </c>
      <c r="M3806" s="100"/>
      <c r="N3806" s="100"/>
      <c r="O3806" s="66">
        <f t="shared" si="155"/>
        <v>24</v>
      </c>
      <c r="P3806" s="67">
        <v>0.1</v>
      </c>
      <c r="Q3806" s="68">
        <v>3</v>
      </c>
      <c r="R3806" s="68"/>
      <c r="S3806" s="68">
        <f t="shared" si="156"/>
        <v>0.30000000000000004</v>
      </c>
      <c r="T3806" s="69" t="s">
        <v>547</v>
      </c>
      <c r="U3806" s="63" t="s">
        <v>52</v>
      </c>
      <c r="V3806" s="63"/>
      <c r="W3806" s="63"/>
      <c r="X3806" s="63"/>
      <c r="Y3806" s="63"/>
      <c r="Z3806" s="63"/>
      <c r="AA3806" s="63"/>
    </row>
    <row r="3807" spans="1:27" s="71" customFormat="1" ht="23.5" customHeight="1" x14ac:dyDescent="0.35">
      <c r="A3807" s="62">
        <v>46213</v>
      </c>
      <c r="B3807" s="63" t="s">
        <v>445</v>
      </c>
      <c r="C3807" s="64" t="s">
        <v>18</v>
      </c>
      <c r="D3807" s="64" t="s">
        <v>37</v>
      </c>
      <c r="E3807" s="64" t="s">
        <v>1690</v>
      </c>
      <c r="F3807" s="64" t="str">
        <f t="shared" si="154"/>
        <v>2</v>
      </c>
      <c r="G3807" s="72" t="s">
        <v>1852</v>
      </c>
      <c r="H3807" s="63" t="s">
        <v>6705</v>
      </c>
      <c r="I3807" s="64" t="s">
        <v>480</v>
      </c>
      <c r="J3807" s="63" t="s">
        <v>6713</v>
      </c>
      <c r="K3807" s="64" t="s">
        <v>22</v>
      </c>
      <c r="L3807" s="64" t="s">
        <v>268</v>
      </c>
      <c r="M3807" s="100">
        <v>0.125</v>
      </c>
      <c r="N3807" s="100">
        <v>0.25</v>
      </c>
      <c r="O3807" s="66">
        <f t="shared" si="155"/>
        <v>0.125</v>
      </c>
      <c r="P3807" s="67">
        <v>3</v>
      </c>
      <c r="Q3807" s="68">
        <v>24</v>
      </c>
      <c r="R3807" s="68"/>
      <c r="S3807" s="68">
        <f t="shared" si="156"/>
        <v>72</v>
      </c>
      <c r="T3807" s="69" t="s">
        <v>30</v>
      </c>
      <c r="U3807" s="69" t="s">
        <v>30</v>
      </c>
      <c r="V3807" s="63"/>
      <c r="W3807" s="63">
        <v>543598001</v>
      </c>
      <c r="X3807" s="63" t="s">
        <v>6715</v>
      </c>
      <c r="Y3807" s="63"/>
      <c r="Z3807" s="63"/>
      <c r="AA3807" s="63">
        <v>2026070036</v>
      </c>
    </row>
    <row r="3808" spans="1:27" s="71" customFormat="1" ht="23.5" customHeight="1" x14ac:dyDescent="0.35">
      <c r="A3808" s="62">
        <v>46213</v>
      </c>
      <c r="B3808" s="63" t="s">
        <v>34</v>
      </c>
      <c r="C3808" s="64" t="s">
        <v>18</v>
      </c>
      <c r="D3808" s="64" t="s">
        <v>19</v>
      </c>
      <c r="E3808" s="64" t="s">
        <v>6618</v>
      </c>
      <c r="F3808" s="64" t="str">
        <f t="shared" si="154"/>
        <v>2</v>
      </c>
      <c r="G3808" s="72">
        <v>130868002</v>
      </c>
      <c r="H3808" s="63" t="s">
        <v>6714</v>
      </c>
      <c r="I3808" s="64" t="s">
        <v>490</v>
      </c>
      <c r="J3808" s="63" t="s">
        <v>5172</v>
      </c>
      <c r="K3808" s="64" t="s">
        <v>281</v>
      </c>
      <c r="L3808" s="64" t="s">
        <v>268</v>
      </c>
      <c r="M3808" s="100">
        <v>0.86111111111111116</v>
      </c>
      <c r="N3808" s="100">
        <v>0.92361111111111116</v>
      </c>
      <c r="O3808" s="66">
        <f t="shared" si="155"/>
        <v>6.25E-2</v>
      </c>
      <c r="P3808" s="67">
        <v>1.5</v>
      </c>
      <c r="Q3808" s="68">
        <v>7</v>
      </c>
      <c r="R3808" s="68"/>
      <c r="S3808" s="68">
        <f t="shared" si="156"/>
        <v>10.5</v>
      </c>
      <c r="T3808" s="69" t="s">
        <v>52</v>
      </c>
      <c r="U3808" s="63" t="s">
        <v>52</v>
      </c>
      <c r="V3808" s="63"/>
      <c r="W3808" s="63"/>
      <c r="X3808" s="63"/>
      <c r="Y3808" s="63"/>
      <c r="Z3808" s="63"/>
      <c r="AA3808" s="63">
        <v>2026070037</v>
      </c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5863</v>
      </c>
      <c r="F3809" s="64" t="str">
        <f t="shared" si="154"/>
        <v>2</v>
      </c>
      <c r="G3809" s="72" t="s">
        <v>1019</v>
      </c>
      <c r="H3809" s="63" t="s">
        <v>6726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5"/>
        <v>24</v>
      </c>
      <c r="P3809" s="67">
        <v>0.1</v>
      </c>
      <c r="Q3809" s="68">
        <v>24</v>
      </c>
      <c r="R3809" s="68"/>
      <c r="S3809" s="68">
        <f t="shared" si="156"/>
        <v>2.4000000000000004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5975</v>
      </c>
      <c r="F3810" s="64" t="str">
        <f t="shared" si="154"/>
        <v>1</v>
      </c>
      <c r="G3810" s="72" t="s">
        <v>3033</v>
      </c>
      <c r="H3810" s="63" t="s">
        <v>6727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5"/>
        <v>24</v>
      </c>
      <c r="P3810" s="67">
        <v>0.1</v>
      </c>
      <c r="Q3810" s="68">
        <v>36</v>
      </c>
      <c r="R3810" s="68"/>
      <c r="S3810" s="68">
        <f t="shared" si="156"/>
        <v>3.6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5897</v>
      </c>
      <c r="F3811" s="64" t="str">
        <f t="shared" si="154"/>
        <v>2</v>
      </c>
      <c r="G3811" s="72" t="s">
        <v>1777</v>
      </c>
      <c r="H3811" s="63" t="s">
        <v>6728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5"/>
        <v>24</v>
      </c>
      <c r="P3811" s="67">
        <v>0.1</v>
      </c>
      <c r="Q3811" s="68">
        <v>48</v>
      </c>
      <c r="R3811" s="68"/>
      <c r="S3811" s="68">
        <f t="shared" si="156"/>
        <v>4.8000000000000007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5746</v>
      </c>
      <c r="F3812" s="64" t="str">
        <f t="shared" si="154"/>
        <v>1</v>
      </c>
      <c r="G3812" s="72" t="s">
        <v>287</v>
      </c>
      <c r="H3812" s="63" t="s">
        <v>6729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5"/>
        <v>24</v>
      </c>
      <c r="P3812" s="67">
        <v>0.1</v>
      </c>
      <c r="Q3812" s="68">
        <v>22</v>
      </c>
      <c r="R3812" s="68"/>
      <c r="S3812" s="68">
        <f t="shared" si="156"/>
        <v>2.2000000000000002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292</v>
      </c>
      <c r="F3813" s="64" t="str">
        <f t="shared" si="154"/>
        <v>2</v>
      </c>
      <c r="G3813" s="72" t="s">
        <v>1060</v>
      </c>
      <c r="H3813" s="63" t="s">
        <v>6730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5"/>
        <v>24</v>
      </c>
      <c r="P3813" s="67">
        <v>0.1</v>
      </c>
      <c r="Q3813" s="68">
        <v>27</v>
      </c>
      <c r="R3813" s="68"/>
      <c r="S3813" s="68">
        <f t="shared" si="156"/>
        <v>2.7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445</v>
      </c>
      <c r="C3814" s="64" t="s">
        <v>17</v>
      </c>
      <c r="D3814" s="64" t="s">
        <v>37</v>
      </c>
      <c r="E3814" s="64" t="s">
        <v>2563</v>
      </c>
      <c r="F3814" s="64" t="str">
        <f t="shared" si="154"/>
        <v>1</v>
      </c>
      <c r="G3814" s="72" t="s">
        <v>1013</v>
      </c>
      <c r="H3814" s="63" t="s">
        <v>6731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5"/>
        <v>24</v>
      </c>
      <c r="P3814" s="67">
        <v>0.1</v>
      </c>
      <c r="Q3814" s="68">
        <v>25</v>
      </c>
      <c r="R3814" s="68"/>
      <c r="S3814" s="68">
        <f t="shared" si="156"/>
        <v>2.5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6321</v>
      </c>
      <c r="F3815" s="64" t="str">
        <f t="shared" si="154"/>
        <v>1</v>
      </c>
      <c r="G3815" s="72" t="s">
        <v>2946</v>
      </c>
      <c r="H3815" s="63" t="s">
        <v>6732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5"/>
        <v>24</v>
      </c>
      <c r="P3815" s="67">
        <v>0.33</v>
      </c>
      <c r="Q3815" s="68">
        <v>12</v>
      </c>
      <c r="R3815" s="68"/>
      <c r="S3815" s="68">
        <f t="shared" si="156"/>
        <v>3.96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6477</v>
      </c>
      <c r="F3816" s="64" t="str">
        <f t="shared" si="154"/>
        <v>2</v>
      </c>
      <c r="G3816" s="72" t="s">
        <v>4204</v>
      </c>
      <c r="H3816" s="63" t="s">
        <v>6733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5"/>
        <v>24</v>
      </c>
      <c r="P3816" s="67">
        <v>0.5</v>
      </c>
      <c r="Q3816" s="68">
        <v>12</v>
      </c>
      <c r="R3816" s="68"/>
      <c r="S3816" s="68">
        <f t="shared" si="156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6724</v>
      </c>
      <c r="F3817" s="64" t="str">
        <f t="shared" si="154"/>
        <v>1</v>
      </c>
      <c r="G3817" s="72">
        <v>130597049</v>
      </c>
      <c r="H3817" s="63" t="s">
        <v>6734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5"/>
        <v>24</v>
      </c>
      <c r="P3817" s="67">
        <v>0.5</v>
      </c>
      <c r="Q3817" s="68">
        <v>12</v>
      </c>
      <c r="R3817" s="68"/>
      <c r="S3817" s="68">
        <f t="shared" si="156"/>
        <v>6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34</v>
      </c>
      <c r="C3818" s="64" t="s">
        <v>17</v>
      </c>
      <c r="D3818" s="64" t="s">
        <v>19</v>
      </c>
      <c r="E3818" s="64" t="s">
        <v>6725</v>
      </c>
      <c r="F3818" s="64" t="str">
        <f t="shared" si="154"/>
        <v>2</v>
      </c>
      <c r="G3818" s="72" t="s">
        <v>1005</v>
      </c>
      <c r="H3818" s="63" t="s">
        <v>6735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5"/>
        <v>24</v>
      </c>
      <c r="P3818" s="67">
        <v>0.5</v>
      </c>
      <c r="Q3818" s="68">
        <v>15</v>
      </c>
      <c r="R3818" s="68"/>
      <c r="S3818" s="68">
        <f t="shared" si="156"/>
        <v>7.5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1541</v>
      </c>
      <c r="F3819" s="64" t="str">
        <f t="shared" si="154"/>
        <v>1</v>
      </c>
      <c r="G3819" s="72" t="s">
        <v>6736</v>
      </c>
      <c r="H3819" s="63" t="s">
        <v>6737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5"/>
        <v>24</v>
      </c>
      <c r="P3819" s="67">
        <v>0.1</v>
      </c>
      <c r="Q3819" s="68">
        <v>30</v>
      </c>
      <c r="R3819" s="68"/>
      <c r="S3819" s="68">
        <f t="shared" si="156"/>
        <v>3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386</v>
      </c>
      <c r="F3820" s="64" t="str">
        <f t="shared" si="154"/>
        <v>1</v>
      </c>
      <c r="G3820" s="72" t="s">
        <v>4405</v>
      </c>
      <c r="H3820" s="63" t="s">
        <v>6738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5"/>
        <v>24</v>
      </c>
      <c r="P3820" s="67">
        <v>0.1</v>
      </c>
      <c r="Q3820" s="68">
        <v>19</v>
      </c>
      <c r="R3820" s="68"/>
      <c r="S3820" s="68">
        <f t="shared" si="156"/>
        <v>1.9000000000000001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2063</v>
      </c>
      <c r="F3821" s="64" t="str">
        <f t="shared" si="154"/>
        <v>2</v>
      </c>
      <c r="G3821" s="72" t="s">
        <v>4581</v>
      </c>
      <c r="H3821" s="63" t="s">
        <v>6739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5"/>
        <v>24</v>
      </c>
      <c r="P3821" s="67">
        <v>0.1</v>
      </c>
      <c r="Q3821" s="68">
        <v>22</v>
      </c>
      <c r="R3821" s="68"/>
      <c r="S3821" s="68">
        <f t="shared" si="156"/>
        <v>2.2000000000000002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1837</v>
      </c>
      <c r="F3822" s="64" t="str">
        <f t="shared" si="154"/>
        <v>2</v>
      </c>
      <c r="G3822" s="72" t="s">
        <v>2399</v>
      </c>
      <c r="H3822" s="63" t="s">
        <v>6740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5"/>
        <v>24</v>
      </c>
      <c r="P3822" s="67">
        <v>0.1</v>
      </c>
      <c r="Q3822" s="68">
        <v>21</v>
      </c>
      <c r="R3822" s="68"/>
      <c r="S3822" s="68">
        <f t="shared" si="156"/>
        <v>2.1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1441</v>
      </c>
      <c r="F3823" s="64" t="str">
        <f t="shared" si="154"/>
        <v>2</v>
      </c>
      <c r="G3823" s="72" t="s">
        <v>2573</v>
      </c>
      <c r="H3823" s="63" t="s">
        <v>6741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5"/>
        <v>24</v>
      </c>
      <c r="P3823" s="67">
        <v>0.1</v>
      </c>
      <c r="Q3823" s="68">
        <v>20</v>
      </c>
      <c r="R3823" s="68"/>
      <c r="S3823" s="68">
        <f t="shared" si="156"/>
        <v>2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639</v>
      </c>
      <c r="F3824" s="64" t="str">
        <f t="shared" si="154"/>
        <v>1</v>
      </c>
      <c r="G3824" s="72">
        <v>305681015</v>
      </c>
      <c r="H3824" s="63" t="s">
        <v>6742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5"/>
        <v>24</v>
      </c>
      <c r="P3824" s="67">
        <v>0.1</v>
      </c>
      <c r="Q3824" s="68">
        <v>8</v>
      </c>
      <c r="R3824" s="68"/>
      <c r="S3824" s="68">
        <f t="shared" si="156"/>
        <v>0.8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615</v>
      </c>
      <c r="F3825" s="64" t="str">
        <f t="shared" si="154"/>
        <v>1</v>
      </c>
      <c r="G3825" s="72">
        <v>312982004</v>
      </c>
      <c r="H3825" s="63" t="s">
        <v>6743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5"/>
        <v>24</v>
      </c>
      <c r="P3825" s="67">
        <v>0.1</v>
      </c>
      <c r="Q3825" s="68">
        <v>4</v>
      </c>
      <c r="R3825" s="68"/>
      <c r="S3825" s="68">
        <f t="shared" si="156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899</v>
      </c>
      <c r="F3826" s="64" t="str">
        <f t="shared" si="154"/>
        <v>1</v>
      </c>
      <c r="G3826" s="72">
        <v>315295003</v>
      </c>
      <c r="H3826" s="63" t="s">
        <v>6744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si="155"/>
        <v>24</v>
      </c>
      <c r="P3826" s="67">
        <v>0.1</v>
      </c>
      <c r="Q3826" s="68">
        <v>4</v>
      </c>
      <c r="R3826" s="68"/>
      <c r="S3826" s="68">
        <f t="shared" si="156"/>
        <v>0.4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996</v>
      </c>
      <c r="F3827" s="64" t="str">
        <f t="shared" ref="F3827:F3890" si="157">IF(RIGHT(E3827,1)="D","1","2")</f>
        <v>2</v>
      </c>
      <c r="G3827" s="72">
        <v>317279007</v>
      </c>
      <c r="H3827" s="63" t="s">
        <v>6745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ref="O3827:O3890" si="158">IF(N3827-M3827&gt;0,N3827-M3827,N3827-M3827+24)</f>
        <v>24</v>
      </c>
      <c r="P3827" s="67">
        <v>0.1</v>
      </c>
      <c r="Q3827" s="68">
        <v>2</v>
      </c>
      <c r="R3827" s="68"/>
      <c r="S3827" s="68">
        <f t="shared" ref="S3827:S3890" si="159">P3827*Q3827</f>
        <v>0.2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335</v>
      </c>
      <c r="F3828" s="64" t="str">
        <f t="shared" si="157"/>
        <v>1</v>
      </c>
      <c r="G3828" s="72">
        <v>319158003</v>
      </c>
      <c r="H3828" s="63" t="s">
        <v>6746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8"/>
        <v>24</v>
      </c>
      <c r="P3828" s="67">
        <v>0.1</v>
      </c>
      <c r="Q3828" s="68">
        <v>9</v>
      </c>
      <c r="R3828" s="68"/>
      <c r="S3828" s="68">
        <f t="shared" si="159"/>
        <v>0.9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2064</v>
      </c>
      <c r="F3829" s="64" t="str">
        <f t="shared" si="157"/>
        <v>2</v>
      </c>
      <c r="G3829" s="72">
        <v>109448011</v>
      </c>
      <c r="H3829" s="63" t="s">
        <v>6747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8"/>
        <v>24</v>
      </c>
      <c r="P3829" s="67">
        <v>0.8</v>
      </c>
      <c r="Q3829" s="68">
        <v>18</v>
      </c>
      <c r="R3829" s="68"/>
      <c r="S3829" s="68">
        <f t="shared" si="159"/>
        <v>14.4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415</v>
      </c>
      <c r="F3830" s="64" t="str">
        <f t="shared" si="157"/>
        <v>2</v>
      </c>
      <c r="G3830" s="72" t="s">
        <v>1408</v>
      </c>
      <c r="H3830" s="63" t="s">
        <v>6748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8"/>
        <v>24</v>
      </c>
      <c r="P3830" s="67">
        <v>0.1</v>
      </c>
      <c r="Q3830" s="68">
        <v>9</v>
      </c>
      <c r="R3830" s="68"/>
      <c r="S3830" s="68">
        <f t="shared" si="159"/>
        <v>0.9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1772</v>
      </c>
      <c r="F3831" s="64" t="str">
        <f t="shared" si="157"/>
        <v>2</v>
      </c>
      <c r="G3831" s="72" t="s">
        <v>3169</v>
      </c>
      <c r="H3831" s="63" t="s">
        <v>6749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8"/>
        <v>24</v>
      </c>
      <c r="P3831" s="67">
        <v>0.1</v>
      </c>
      <c r="Q3831" s="68">
        <v>23</v>
      </c>
      <c r="R3831" s="68"/>
      <c r="S3831" s="68">
        <f t="shared" si="159"/>
        <v>2.3000000000000003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445</v>
      </c>
      <c r="C3832" s="64" t="s">
        <v>18</v>
      </c>
      <c r="D3832" s="64" t="s">
        <v>37</v>
      </c>
      <c r="E3832" s="64" t="s">
        <v>3457</v>
      </c>
      <c r="F3832" s="64" t="str">
        <f t="shared" si="157"/>
        <v>2</v>
      </c>
      <c r="G3832" s="72" t="s">
        <v>2547</v>
      </c>
      <c r="H3832" s="63" t="s">
        <v>6750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8"/>
        <v>24</v>
      </c>
      <c r="P3832" s="67">
        <v>0.1</v>
      </c>
      <c r="Q3832" s="68">
        <v>20</v>
      </c>
      <c r="R3832" s="68"/>
      <c r="S3832" s="68">
        <f t="shared" si="159"/>
        <v>2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34</v>
      </c>
      <c r="C3833" s="64" t="s">
        <v>18</v>
      </c>
      <c r="D3833" s="64" t="s">
        <v>19</v>
      </c>
      <c r="E3833" s="64" t="s">
        <v>5910</v>
      </c>
      <c r="F3833" s="64" t="str">
        <f t="shared" si="157"/>
        <v>2</v>
      </c>
      <c r="G3833" s="72">
        <v>130597339</v>
      </c>
      <c r="H3833" s="63" t="s">
        <v>6751</v>
      </c>
      <c r="I3833" s="64" t="s">
        <v>493</v>
      </c>
      <c r="J3833" s="63" t="s">
        <v>66</v>
      </c>
      <c r="K3833" s="64" t="s">
        <v>243</v>
      </c>
      <c r="L3833" s="64" t="s">
        <v>239</v>
      </c>
      <c r="M3833" s="100"/>
      <c r="N3833" s="100"/>
      <c r="O3833" s="66">
        <f t="shared" si="158"/>
        <v>24</v>
      </c>
      <c r="P3833" s="67">
        <v>0.5</v>
      </c>
      <c r="Q3833" s="68">
        <v>8</v>
      </c>
      <c r="R3833" s="68"/>
      <c r="S3833" s="68">
        <f t="shared" si="159"/>
        <v>4</v>
      </c>
      <c r="T3833" s="69" t="s">
        <v>547</v>
      </c>
      <c r="U3833" s="63" t="s">
        <v>52</v>
      </c>
      <c r="V3833" s="63"/>
      <c r="W3833" s="63"/>
      <c r="X3833" s="63"/>
      <c r="Y3833" s="63"/>
      <c r="Z3833" s="63"/>
      <c r="AA3833" s="63"/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17</v>
      </c>
      <c r="D3834" s="64" t="s">
        <v>37</v>
      </c>
      <c r="E3834" s="64" t="s">
        <v>292</v>
      </c>
      <c r="F3834" s="64" t="str">
        <f t="shared" si="157"/>
        <v>2</v>
      </c>
      <c r="G3834" s="72" t="s">
        <v>1060</v>
      </c>
      <c r="H3834" s="63" t="s">
        <v>6730</v>
      </c>
      <c r="I3834" s="64" t="s">
        <v>480</v>
      </c>
      <c r="J3834" s="63" t="s">
        <v>6752</v>
      </c>
      <c r="K3834" s="64" t="s">
        <v>22</v>
      </c>
      <c r="L3834" s="64" t="s">
        <v>268</v>
      </c>
      <c r="M3834" s="100">
        <v>0.9375</v>
      </c>
      <c r="N3834" s="100">
        <v>6.25E-2</v>
      </c>
      <c r="O3834" s="66">
        <f t="shared" si="158"/>
        <v>23.125</v>
      </c>
      <c r="P3834" s="67">
        <v>3</v>
      </c>
      <c r="Q3834" s="68">
        <v>7</v>
      </c>
      <c r="R3834" s="68"/>
      <c r="S3834" s="68">
        <f t="shared" si="159"/>
        <v>21</v>
      </c>
      <c r="T3834" s="69" t="s">
        <v>27</v>
      </c>
      <c r="U3834" s="63" t="s">
        <v>30</v>
      </c>
      <c r="V3834" s="63"/>
      <c r="W3834" s="63">
        <v>537189002</v>
      </c>
      <c r="X3834" s="63" t="s">
        <v>6349</v>
      </c>
      <c r="Y3834" s="63"/>
      <c r="Z3834" s="63"/>
      <c r="AA3834" s="63">
        <v>2026070038</v>
      </c>
    </row>
    <row r="3835" spans="1:27" s="71" customFormat="1" ht="23.5" customHeight="1" x14ac:dyDescent="0.35">
      <c r="A3835" s="62">
        <v>46214</v>
      </c>
      <c r="B3835" s="63" t="s">
        <v>445</v>
      </c>
      <c r="C3835" s="64" t="s">
        <v>18</v>
      </c>
      <c r="D3835" s="64" t="s">
        <v>37</v>
      </c>
      <c r="E3835" s="64" t="s">
        <v>1535</v>
      </c>
      <c r="F3835" s="64" t="str">
        <f t="shared" si="157"/>
        <v>1</v>
      </c>
      <c r="G3835" s="72" t="s">
        <v>1852</v>
      </c>
      <c r="H3835" s="63" t="s">
        <v>6705</v>
      </c>
      <c r="I3835" s="64" t="s">
        <v>480</v>
      </c>
      <c r="J3835" s="63" t="s">
        <v>6713</v>
      </c>
      <c r="K3835" s="64" t="s">
        <v>22</v>
      </c>
      <c r="L3835" s="64" t="s">
        <v>268</v>
      </c>
      <c r="M3835" s="100">
        <v>0.3125</v>
      </c>
      <c r="N3835" s="100">
        <v>0.64583333333333337</v>
      </c>
      <c r="O3835" s="66">
        <f t="shared" si="158"/>
        <v>0.33333333333333337</v>
      </c>
      <c r="P3835" s="67">
        <v>8</v>
      </c>
      <c r="Q3835" s="68">
        <v>21</v>
      </c>
      <c r="R3835" s="68"/>
      <c r="S3835" s="68">
        <f t="shared" si="159"/>
        <v>168</v>
      </c>
      <c r="T3835" s="69" t="s">
        <v>27</v>
      </c>
      <c r="U3835" s="63" t="s">
        <v>30</v>
      </c>
      <c r="V3835" s="63"/>
      <c r="W3835" s="63">
        <v>543598001</v>
      </c>
      <c r="X3835" s="63" t="s">
        <v>6204</v>
      </c>
      <c r="Y3835" s="63"/>
      <c r="Z3835" s="63"/>
      <c r="AA3835" s="63">
        <v>2026070039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1539</v>
      </c>
      <c r="F3836" s="64" t="str">
        <f t="shared" si="157"/>
        <v>1</v>
      </c>
      <c r="G3836" s="72">
        <v>130597387</v>
      </c>
      <c r="H3836" s="63" t="s">
        <v>6753</v>
      </c>
      <c r="I3836" s="64" t="s">
        <v>490</v>
      </c>
      <c r="J3836" s="63" t="s">
        <v>6754</v>
      </c>
      <c r="K3836" s="64" t="s">
        <v>281</v>
      </c>
      <c r="L3836" s="64" t="s">
        <v>268</v>
      </c>
      <c r="M3836" s="100">
        <v>0.55902777777777779</v>
      </c>
      <c r="N3836" s="100">
        <v>0.62152777777777779</v>
      </c>
      <c r="O3836" s="66">
        <f t="shared" si="158"/>
        <v>6.25E-2</v>
      </c>
      <c r="P3836" s="67">
        <v>1.5</v>
      </c>
      <c r="Q3836" s="68">
        <v>8</v>
      </c>
      <c r="R3836" s="68"/>
      <c r="S3836" s="68">
        <f t="shared" si="159"/>
        <v>12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2026070040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1543</v>
      </c>
      <c r="F3837" s="64" t="str">
        <f t="shared" si="157"/>
        <v>1</v>
      </c>
      <c r="G3837" s="72">
        <v>130868002</v>
      </c>
      <c r="H3837" s="63" t="s">
        <v>6710</v>
      </c>
      <c r="I3837" s="64" t="s">
        <v>490</v>
      </c>
      <c r="J3837" s="63" t="s">
        <v>4052</v>
      </c>
      <c r="K3837" s="64" t="s">
        <v>281</v>
      </c>
      <c r="L3837" s="64" t="s">
        <v>268</v>
      </c>
      <c r="M3837" s="100">
        <v>0.58333333333333337</v>
      </c>
      <c r="N3837" s="100">
        <v>0.64583333333333337</v>
      </c>
      <c r="O3837" s="66">
        <f t="shared" si="158"/>
        <v>6.25E-2</v>
      </c>
      <c r="P3837" s="67">
        <v>1.5</v>
      </c>
      <c r="Q3837" s="68">
        <v>7</v>
      </c>
      <c r="R3837" s="68"/>
      <c r="S3837" s="68">
        <f t="shared" si="159"/>
        <v>10.5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2026070041</v>
      </c>
    </row>
    <row r="3838" spans="1:27" s="71" customFormat="1" ht="23.5" customHeight="1" x14ac:dyDescent="0.35">
      <c r="A3838" s="62">
        <v>46214</v>
      </c>
      <c r="B3838" s="63" t="s">
        <v>34</v>
      </c>
      <c r="C3838" s="64" t="s">
        <v>18</v>
      </c>
      <c r="D3838" s="64" t="s">
        <v>19</v>
      </c>
      <c r="E3838" s="64" t="s">
        <v>5918</v>
      </c>
      <c r="F3838" s="64" t="str">
        <f t="shared" si="157"/>
        <v>2</v>
      </c>
      <c r="G3838" s="72">
        <v>130868002</v>
      </c>
      <c r="H3838" s="63" t="s">
        <v>6710</v>
      </c>
      <c r="I3838" s="64" t="s">
        <v>490</v>
      </c>
      <c r="J3838" s="63" t="s">
        <v>2136</v>
      </c>
      <c r="K3838" s="64" t="s">
        <v>281</v>
      </c>
      <c r="L3838" s="64" t="s">
        <v>268</v>
      </c>
      <c r="M3838" s="100">
        <v>6.0416666666666667E-2</v>
      </c>
      <c r="N3838" s="100">
        <v>7.4305555555555555E-2</v>
      </c>
      <c r="O3838" s="66">
        <f t="shared" si="158"/>
        <v>1.3888888888888888E-2</v>
      </c>
      <c r="P3838" s="67">
        <v>0.33</v>
      </c>
      <c r="Q3838" s="68">
        <v>6.5</v>
      </c>
      <c r="R3838" s="68"/>
      <c r="S3838" s="68">
        <f t="shared" si="159"/>
        <v>2.145</v>
      </c>
      <c r="T3838" s="69" t="s">
        <v>52</v>
      </c>
      <c r="U3838" s="63" t="s">
        <v>52</v>
      </c>
      <c r="V3838" s="63"/>
      <c r="W3838" s="63"/>
      <c r="X3838" s="63"/>
      <c r="Y3838" s="63"/>
      <c r="Z3838" s="63"/>
      <c r="AA3838" s="63">
        <v>2026070042</v>
      </c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6085</v>
      </c>
      <c r="F3839" s="64" t="str">
        <f t="shared" si="157"/>
        <v>1</v>
      </c>
      <c r="G3839" s="72" t="s">
        <v>3759</v>
      </c>
      <c r="H3839" s="63" t="s">
        <v>6761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8"/>
        <v>24</v>
      </c>
      <c r="P3839" s="67">
        <v>0.8</v>
      </c>
      <c r="Q3839" s="68">
        <v>6</v>
      </c>
      <c r="R3839" s="68"/>
      <c r="S3839" s="68">
        <f t="shared" si="159"/>
        <v>4.8000000000000007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445</v>
      </c>
      <c r="C3840" s="64" t="s">
        <v>17</v>
      </c>
      <c r="D3840" s="64" t="s">
        <v>37</v>
      </c>
      <c r="E3840" s="64" t="s">
        <v>5863</v>
      </c>
      <c r="F3840" s="64" t="str">
        <f t="shared" si="157"/>
        <v>2</v>
      </c>
      <c r="G3840" s="72" t="s">
        <v>813</v>
      </c>
      <c r="H3840" s="63" t="s">
        <v>6762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8"/>
        <v>24</v>
      </c>
      <c r="P3840" s="67">
        <v>0.1</v>
      </c>
      <c r="Q3840" s="68">
        <v>19</v>
      </c>
      <c r="R3840" s="68"/>
      <c r="S3840" s="68">
        <f t="shared" si="159"/>
        <v>1.9000000000000001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5568</v>
      </c>
      <c r="F3841" s="64" t="str">
        <f t="shared" si="157"/>
        <v>1</v>
      </c>
      <c r="G3841" s="72">
        <v>130879003</v>
      </c>
      <c r="H3841" s="63" t="s">
        <v>6763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8"/>
        <v>24</v>
      </c>
      <c r="P3841" s="67">
        <v>0.5</v>
      </c>
      <c r="Q3841" s="68">
        <v>15</v>
      </c>
      <c r="R3841" s="68"/>
      <c r="S3841" s="68">
        <f t="shared" si="159"/>
        <v>7.5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6543</v>
      </c>
      <c r="F3842" s="64" t="str">
        <f t="shared" si="157"/>
        <v>1</v>
      </c>
      <c r="G3842" s="72" t="s">
        <v>3610</v>
      </c>
      <c r="H3842" s="63" t="s">
        <v>6764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8"/>
        <v>24</v>
      </c>
      <c r="P3842" s="67">
        <v>0.33</v>
      </c>
      <c r="Q3842" s="68">
        <v>14</v>
      </c>
      <c r="R3842" s="68"/>
      <c r="S3842" s="68">
        <f t="shared" si="159"/>
        <v>4.62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34</v>
      </c>
      <c r="C3843" s="64" t="s">
        <v>17</v>
      </c>
      <c r="D3843" s="64" t="s">
        <v>19</v>
      </c>
      <c r="E3843" s="64" t="s">
        <v>6760</v>
      </c>
      <c r="F3843" s="64" t="str">
        <f t="shared" si="157"/>
        <v>2</v>
      </c>
      <c r="G3843" s="72" t="s">
        <v>3610</v>
      </c>
      <c r="H3843" s="63" t="s">
        <v>6764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8"/>
        <v>24</v>
      </c>
      <c r="P3843" s="67">
        <v>0.5</v>
      </c>
      <c r="Q3843" s="68">
        <v>12</v>
      </c>
      <c r="R3843" s="68"/>
      <c r="S3843" s="68">
        <f t="shared" si="159"/>
        <v>6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6085</v>
      </c>
      <c r="F3844" s="64" t="str">
        <f t="shared" si="157"/>
        <v>1</v>
      </c>
      <c r="G3844" s="72" t="s">
        <v>4867</v>
      </c>
      <c r="H3844" s="63" t="s">
        <v>6765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8"/>
        <v>24</v>
      </c>
      <c r="P3844" s="67">
        <v>0.5</v>
      </c>
      <c r="Q3844" s="68">
        <v>6</v>
      </c>
      <c r="R3844" s="68"/>
      <c r="S3844" s="68">
        <f t="shared" si="159"/>
        <v>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17</v>
      </c>
      <c r="D3845" s="64" t="s">
        <v>37</v>
      </c>
      <c r="E3845" s="64" t="s">
        <v>5862</v>
      </c>
      <c r="F3845" s="64" t="str">
        <f t="shared" si="157"/>
        <v>2</v>
      </c>
      <c r="G3845" s="72" t="s">
        <v>1208</v>
      </c>
      <c r="H3845" s="63" t="s">
        <v>6766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8"/>
        <v>24</v>
      </c>
      <c r="P3845" s="67">
        <v>0.1</v>
      </c>
      <c r="Q3845" s="68">
        <v>28</v>
      </c>
      <c r="R3845" s="68"/>
      <c r="S3845" s="68">
        <f t="shared" si="159"/>
        <v>2.8000000000000003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470</v>
      </c>
      <c r="F3846" s="64" t="str">
        <f t="shared" si="157"/>
        <v>1</v>
      </c>
      <c r="G3846" s="72" t="s">
        <v>738</v>
      </c>
      <c r="H3846" s="63" t="s">
        <v>6767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8"/>
        <v>24</v>
      </c>
      <c r="P3846" s="67">
        <v>0.1</v>
      </c>
      <c r="Q3846" s="68">
        <v>20</v>
      </c>
      <c r="R3846" s="68"/>
      <c r="S3846" s="68">
        <f t="shared" si="159"/>
        <v>2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599</v>
      </c>
      <c r="F3847" s="64" t="str">
        <f t="shared" si="157"/>
        <v>1</v>
      </c>
      <c r="G3847" s="72" t="s">
        <v>6768</v>
      </c>
      <c r="H3847" s="63" t="s">
        <v>6769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8"/>
        <v>24</v>
      </c>
      <c r="P3847" s="67">
        <v>0.1</v>
      </c>
      <c r="Q3847" s="68">
        <v>23</v>
      </c>
      <c r="R3847" s="68"/>
      <c r="S3847" s="68">
        <f t="shared" si="159"/>
        <v>2.3000000000000003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1052</v>
      </c>
      <c r="F3848" s="64" t="str">
        <f t="shared" si="157"/>
        <v>2</v>
      </c>
      <c r="G3848" s="72" t="s">
        <v>3809</v>
      </c>
      <c r="H3848" s="63" t="s">
        <v>6770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8"/>
        <v>24</v>
      </c>
      <c r="P3848" s="67">
        <v>0.1</v>
      </c>
      <c r="Q3848" s="68">
        <v>22</v>
      </c>
      <c r="R3848" s="68"/>
      <c r="S3848" s="68">
        <f t="shared" si="159"/>
        <v>2.2000000000000002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1302</v>
      </c>
      <c r="F3849" s="64" t="str">
        <f t="shared" si="157"/>
        <v>2</v>
      </c>
      <c r="G3849" s="72" t="s">
        <v>1408</v>
      </c>
      <c r="H3849" s="63" t="s">
        <v>6771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8"/>
        <v>24</v>
      </c>
      <c r="P3849" s="67">
        <v>0.1</v>
      </c>
      <c r="Q3849" s="68">
        <v>8</v>
      </c>
      <c r="R3849" s="68"/>
      <c r="S3849" s="68">
        <f t="shared" si="159"/>
        <v>0.8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445</v>
      </c>
      <c r="C3850" s="64" t="s">
        <v>18</v>
      </c>
      <c r="D3850" s="64" t="s">
        <v>37</v>
      </c>
      <c r="E3850" s="64" t="s">
        <v>1772</v>
      </c>
      <c r="F3850" s="64" t="str">
        <f t="shared" si="157"/>
        <v>2</v>
      </c>
      <c r="G3850" s="72">
        <v>161030007</v>
      </c>
      <c r="H3850" s="63" t="s">
        <v>6410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8"/>
        <v>24</v>
      </c>
      <c r="P3850" s="67">
        <v>0.1</v>
      </c>
      <c r="Q3850" s="68">
        <v>27</v>
      </c>
      <c r="R3850" s="68"/>
      <c r="S3850" s="68">
        <f t="shared" si="159"/>
        <v>2.7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34</v>
      </c>
      <c r="C3851" s="64" t="s">
        <v>18</v>
      </c>
      <c r="D3851" s="64" t="s">
        <v>19</v>
      </c>
      <c r="E3851" s="64" t="s">
        <v>557</v>
      </c>
      <c r="F3851" s="64" t="str">
        <f t="shared" si="157"/>
        <v>2</v>
      </c>
      <c r="G3851" s="72" t="s">
        <v>6050</v>
      </c>
      <c r="H3851" s="63" t="s">
        <v>6772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8"/>
        <v>24</v>
      </c>
      <c r="P3851" s="67">
        <v>0.5</v>
      </c>
      <c r="Q3851" s="68">
        <v>7</v>
      </c>
      <c r="R3851" s="68"/>
      <c r="S3851" s="68">
        <f t="shared" si="159"/>
        <v>3.5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7"/>
        <v>1</v>
      </c>
      <c r="G3852" s="72">
        <v>206474002</v>
      </c>
      <c r="H3852" s="63" t="s">
        <v>6773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8"/>
        <v>24</v>
      </c>
      <c r="P3852" s="67">
        <v>0.1</v>
      </c>
      <c r="Q3852" s="68">
        <v>5</v>
      </c>
      <c r="R3852" s="68"/>
      <c r="S3852" s="68">
        <f t="shared" si="159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7"/>
        <v>1</v>
      </c>
      <c r="G3853" s="72">
        <v>206613043</v>
      </c>
      <c r="H3853" s="63" t="s">
        <v>6774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8"/>
        <v>24</v>
      </c>
      <c r="P3853" s="67">
        <v>0.1</v>
      </c>
      <c r="Q3853" s="68">
        <v>5</v>
      </c>
      <c r="R3853" s="68"/>
      <c r="S3853" s="68">
        <f t="shared" si="159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18</v>
      </c>
      <c r="D3854" s="64" t="s">
        <v>37</v>
      </c>
      <c r="E3854" s="64" t="s">
        <v>607</v>
      </c>
      <c r="F3854" s="64" t="str">
        <f t="shared" si="157"/>
        <v>1</v>
      </c>
      <c r="G3854" s="72">
        <v>206998001</v>
      </c>
      <c r="H3854" s="63" t="s">
        <v>6775</v>
      </c>
      <c r="I3854" s="64" t="s">
        <v>493</v>
      </c>
      <c r="J3854" s="63" t="s">
        <v>66</v>
      </c>
      <c r="K3854" s="64" t="s">
        <v>243</v>
      </c>
      <c r="L3854" s="64" t="s">
        <v>239</v>
      </c>
      <c r="M3854" s="100"/>
      <c r="N3854" s="100"/>
      <c r="O3854" s="66">
        <f t="shared" si="158"/>
        <v>24</v>
      </c>
      <c r="P3854" s="67">
        <v>0.1</v>
      </c>
      <c r="Q3854" s="68">
        <v>5</v>
      </c>
      <c r="R3854" s="68"/>
      <c r="S3854" s="68">
        <f t="shared" si="159"/>
        <v>0.5</v>
      </c>
      <c r="T3854" s="69" t="s">
        <v>547</v>
      </c>
      <c r="U3854" s="63" t="s">
        <v>52</v>
      </c>
      <c r="V3854" s="63"/>
      <c r="W3854" s="63"/>
      <c r="X3854" s="63"/>
      <c r="Y3854" s="63"/>
      <c r="Z3854" s="63"/>
      <c r="AA3854" s="63"/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17</v>
      </c>
      <c r="D3855" s="64" t="s">
        <v>37</v>
      </c>
      <c r="E3855" s="64" t="s">
        <v>5803</v>
      </c>
      <c r="F3855" s="64" t="str">
        <f t="shared" si="157"/>
        <v>1</v>
      </c>
      <c r="G3855" s="72" t="s">
        <v>813</v>
      </c>
      <c r="H3855" s="63" t="s">
        <v>6762</v>
      </c>
      <c r="I3855" s="64" t="s">
        <v>480</v>
      </c>
      <c r="J3855" s="63" t="s">
        <v>6776</v>
      </c>
      <c r="K3855" s="64" t="s">
        <v>22</v>
      </c>
      <c r="L3855" s="64" t="s">
        <v>268</v>
      </c>
      <c r="M3855" s="100">
        <v>0.3125</v>
      </c>
      <c r="N3855" s="100">
        <v>0.64583333333333337</v>
      </c>
      <c r="O3855" s="66">
        <f t="shared" si="158"/>
        <v>0.33333333333333337</v>
      </c>
      <c r="P3855" s="67">
        <v>8</v>
      </c>
      <c r="Q3855" s="68">
        <v>5</v>
      </c>
      <c r="R3855" s="68"/>
      <c r="S3855" s="68">
        <f t="shared" si="159"/>
        <v>40</v>
      </c>
      <c r="T3855" s="69" t="s">
        <v>30</v>
      </c>
      <c r="U3855" s="63" t="s">
        <v>30</v>
      </c>
      <c r="V3855" s="63"/>
      <c r="W3855" s="63">
        <v>539111003</v>
      </c>
      <c r="X3855" s="63" t="s">
        <v>5602</v>
      </c>
      <c r="Y3855" s="63"/>
      <c r="Z3855" s="63"/>
      <c r="AA3855" s="63">
        <v>2026070043</v>
      </c>
    </row>
    <row r="3856" spans="1:27" s="71" customFormat="1" ht="23.5" customHeight="1" x14ac:dyDescent="0.35">
      <c r="A3856" s="62">
        <v>46216</v>
      </c>
      <c r="B3856" s="63" t="s">
        <v>445</v>
      </c>
      <c r="C3856" s="64" t="s">
        <v>18</v>
      </c>
      <c r="D3856" s="64" t="s">
        <v>37</v>
      </c>
      <c r="E3856" s="64" t="s">
        <v>389</v>
      </c>
      <c r="F3856" s="64" t="str">
        <f t="shared" si="157"/>
        <v>2</v>
      </c>
      <c r="G3856" s="72" t="s">
        <v>6777</v>
      </c>
      <c r="H3856" s="63" t="s">
        <v>6778</v>
      </c>
      <c r="I3856" s="64" t="s">
        <v>480</v>
      </c>
      <c r="J3856" s="63" t="s">
        <v>6779</v>
      </c>
      <c r="K3856" s="64" t="s">
        <v>22</v>
      </c>
      <c r="L3856" s="64" t="s">
        <v>268</v>
      </c>
      <c r="M3856" s="100">
        <v>0.11458333333333333</v>
      </c>
      <c r="N3856" s="100">
        <v>0.27083333333333331</v>
      </c>
      <c r="O3856" s="66">
        <f t="shared" si="158"/>
        <v>0.15625</v>
      </c>
      <c r="P3856" s="67">
        <v>3.75</v>
      </c>
      <c r="Q3856" s="68">
        <v>8</v>
      </c>
      <c r="R3856" s="68"/>
      <c r="S3856" s="68">
        <f t="shared" si="159"/>
        <v>30</v>
      </c>
      <c r="T3856" s="69" t="s">
        <v>30</v>
      </c>
      <c r="U3856" s="63" t="s">
        <v>30</v>
      </c>
      <c r="V3856" s="63"/>
      <c r="W3856" s="63">
        <v>292092004</v>
      </c>
      <c r="X3856" s="63" t="s">
        <v>6783</v>
      </c>
      <c r="Y3856" s="63"/>
      <c r="Z3856" s="63"/>
      <c r="AA3856" s="63">
        <v>2026070044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5913</v>
      </c>
      <c r="F3857" s="64" t="str">
        <f t="shared" si="157"/>
        <v>2</v>
      </c>
      <c r="G3857" s="72">
        <v>130868014</v>
      </c>
      <c r="H3857" s="63" t="s">
        <v>6780</v>
      </c>
      <c r="I3857" s="64" t="s">
        <v>490</v>
      </c>
      <c r="J3857" s="63" t="s">
        <v>6781</v>
      </c>
      <c r="K3857" s="64" t="s">
        <v>281</v>
      </c>
      <c r="L3857" s="64" t="s">
        <v>268</v>
      </c>
      <c r="M3857" s="100">
        <v>0.89583333333333337</v>
      </c>
      <c r="N3857" s="100">
        <v>0.90625</v>
      </c>
      <c r="O3857" s="66">
        <f t="shared" si="158"/>
        <v>1.041666666666663E-2</v>
      </c>
      <c r="P3857" s="67">
        <v>0.25</v>
      </c>
      <c r="Q3857" s="68">
        <v>7</v>
      </c>
      <c r="R3857" s="68"/>
      <c r="S3857" s="68">
        <f t="shared" si="159"/>
        <v>1.75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2026070045</v>
      </c>
    </row>
    <row r="3858" spans="1:27" s="71" customFormat="1" ht="23.5" customHeight="1" x14ac:dyDescent="0.35">
      <c r="A3858" s="62">
        <v>46216</v>
      </c>
      <c r="B3858" s="63" t="s">
        <v>34</v>
      </c>
      <c r="C3858" s="64" t="s">
        <v>18</v>
      </c>
      <c r="D3858" s="64" t="s">
        <v>19</v>
      </c>
      <c r="E3858" s="64" t="s">
        <v>1548</v>
      </c>
      <c r="F3858" s="64" t="str">
        <f t="shared" si="157"/>
        <v>1</v>
      </c>
      <c r="G3858" s="72">
        <v>130690036</v>
      </c>
      <c r="H3858" s="63" t="s">
        <v>6782</v>
      </c>
      <c r="I3858" s="64" t="s">
        <v>490</v>
      </c>
      <c r="J3858" s="63" t="s">
        <v>3657</v>
      </c>
      <c r="K3858" s="64" t="s">
        <v>281</v>
      </c>
      <c r="L3858" s="64" t="s">
        <v>268</v>
      </c>
      <c r="M3858" s="100">
        <v>0.5625</v>
      </c>
      <c r="N3858" s="100">
        <v>0.64583333333333337</v>
      </c>
      <c r="O3858" s="66">
        <f t="shared" si="158"/>
        <v>8.333333333333337E-2</v>
      </c>
      <c r="P3858" s="67">
        <v>2</v>
      </c>
      <c r="Q3858" s="68">
        <v>14</v>
      </c>
      <c r="R3858" s="68"/>
      <c r="S3858" s="68">
        <f t="shared" si="159"/>
        <v>28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2026070046</v>
      </c>
    </row>
    <row r="3859" spans="1:27" s="71" customFormat="1" ht="23.5" customHeight="1" x14ac:dyDescent="0.35">
      <c r="A3859" s="62">
        <v>46216</v>
      </c>
      <c r="B3859" s="63" t="s">
        <v>445</v>
      </c>
      <c r="C3859" s="64" t="s">
        <v>18</v>
      </c>
      <c r="D3859" s="64" t="s">
        <v>37</v>
      </c>
      <c r="E3859" s="64" t="s">
        <v>1052</v>
      </c>
      <c r="F3859" s="64" t="str">
        <f t="shared" si="157"/>
        <v>2</v>
      </c>
      <c r="G3859" s="72" t="s">
        <v>3809</v>
      </c>
      <c r="H3859" s="63" t="s">
        <v>6770</v>
      </c>
      <c r="I3859" s="64" t="s">
        <v>490</v>
      </c>
      <c r="J3859" s="63" t="s">
        <v>5091</v>
      </c>
      <c r="K3859" s="64" t="s">
        <v>281</v>
      </c>
      <c r="L3859" s="64" t="s">
        <v>268</v>
      </c>
      <c r="M3859" s="100">
        <v>0.94791666666666663</v>
      </c>
      <c r="N3859" s="100">
        <v>0.97916666666666663</v>
      </c>
      <c r="O3859" s="66">
        <f t="shared" si="158"/>
        <v>3.125E-2</v>
      </c>
      <c r="P3859" s="67">
        <v>0.75</v>
      </c>
      <c r="Q3859" s="68">
        <v>22</v>
      </c>
      <c r="R3859" s="68"/>
      <c r="S3859" s="68">
        <f t="shared" si="159"/>
        <v>16.5</v>
      </c>
      <c r="T3859" s="69" t="s">
        <v>52</v>
      </c>
      <c r="U3859" s="63" t="s">
        <v>52</v>
      </c>
      <c r="V3859" s="63"/>
      <c r="W3859" s="63"/>
      <c r="X3859" s="63"/>
      <c r="Y3859" s="63"/>
      <c r="Z3859" s="63"/>
      <c r="AA3859" s="63">
        <v>2026070047</v>
      </c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5863</v>
      </c>
      <c r="F3860" s="64" t="str">
        <f t="shared" si="157"/>
        <v>2</v>
      </c>
      <c r="G3860" s="72" t="s">
        <v>1993</v>
      </c>
      <c r="H3860" s="63" t="s">
        <v>6795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8"/>
        <v>24</v>
      </c>
      <c r="P3860" s="67">
        <v>0.1</v>
      </c>
      <c r="Q3860" s="68">
        <v>21</v>
      </c>
      <c r="R3860" s="68"/>
      <c r="S3860" s="68">
        <f t="shared" si="159"/>
        <v>2.1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17</v>
      </c>
      <c r="D3861" s="64" t="s">
        <v>37</v>
      </c>
      <c r="E3861" s="64" t="s">
        <v>6617</v>
      </c>
      <c r="F3861" s="64" t="str">
        <f t="shared" si="157"/>
        <v>2</v>
      </c>
      <c r="G3861" s="72" t="s">
        <v>2279</v>
      </c>
      <c r="H3861" s="63" t="s">
        <v>6796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8"/>
        <v>24</v>
      </c>
      <c r="P3861" s="67">
        <v>0.1</v>
      </c>
      <c r="Q3861" s="68">
        <v>27</v>
      </c>
      <c r="R3861" s="68"/>
      <c r="S3861" s="68">
        <f t="shared" si="159"/>
        <v>2.7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599</v>
      </c>
      <c r="F3862" s="64" t="str">
        <f t="shared" si="157"/>
        <v>1</v>
      </c>
      <c r="G3862" s="72" t="s">
        <v>1465</v>
      </c>
      <c r="H3862" s="63" t="s">
        <v>6797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8"/>
        <v>24</v>
      </c>
      <c r="P3862" s="67">
        <v>0.75</v>
      </c>
      <c r="Q3862" s="68">
        <v>23</v>
      </c>
      <c r="R3862" s="68"/>
      <c r="S3862" s="68">
        <f t="shared" si="159"/>
        <v>17.25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249</v>
      </c>
      <c r="F3863" s="64" t="str">
        <f t="shared" si="157"/>
        <v>2</v>
      </c>
      <c r="G3863" s="72">
        <v>106248033</v>
      </c>
      <c r="H3863" s="63" t="s">
        <v>6798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8"/>
        <v>24</v>
      </c>
      <c r="P3863" s="67">
        <v>0.1</v>
      </c>
      <c r="Q3863" s="68">
        <v>17</v>
      </c>
      <c r="R3863" s="68"/>
      <c r="S3863" s="68">
        <f t="shared" si="159"/>
        <v>1.7000000000000002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1052</v>
      </c>
      <c r="F3864" s="64" t="str">
        <f t="shared" si="157"/>
        <v>2</v>
      </c>
      <c r="G3864" s="72">
        <v>159230009</v>
      </c>
      <c r="H3864" s="63" t="s">
        <v>6799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8"/>
        <v>24</v>
      </c>
      <c r="P3864" s="67">
        <v>0.33</v>
      </c>
      <c r="Q3864" s="68">
        <v>19</v>
      </c>
      <c r="R3864" s="68"/>
      <c r="S3864" s="68">
        <f t="shared" si="159"/>
        <v>6.2700000000000005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320</v>
      </c>
      <c r="F3865" s="64" t="str">
        <f t="shared" si="157"/>
        <v>1</v>
      </c>
      <c r="G3865" s="72" t="s">
        <v>6800</v>
      </c>
      <c r="H3865" s="63" t="s">
        <v>6801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8"/>
        <v>24</v>
      </c>
      <c r="P3865" s="67">
        <v>0.75</v>
      </c>
      <c r="Q3865" s="68">
        <v>21</v>
      </c>
      <c r="R3865" s="68"/>
      <c r="S3865" s="68">
        <f t="shared" si="159"/>
        <v>15.75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553</v>
      </c>
      <c r="F3866" s="64" t="str">
        <f t="shared" si="157"/>
        <v>1</v>
      </c>
      <c r="G3866" s="72" t="s">
        <v>6559</v>
      </c>
      <c r="H3866" s="63" t="s">
        <v>6802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8"/>
        <v>24</v>
      </c>
      <c r="P3866" s="67">
        <v>0.1</v>
      </c>
      <c r="Q3866" s="68">
        <v>21</v>
      </c>
      <c r="R3866" s="68"/>
      <c r="S3866" s="68">
        <f t="shared" si="159"/>
        <v>2.1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377</v>
      </c>
      <c r="F3867" s="64" t="str">
        <f t="shared" si="157"/>
        <v>1</v>
      </c>
      <c r="G3867" s="72" t="s">
        <v>2429</v>
      </c>
      <c r="H3867" s="63" t="s">
        <v>6803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8"/>
        <v>24</v>
      </c>
      <c r="P3867" s="67">
        <v>0.1</v>
      </c>
      <c r="Q3867" s="68">
        <v>8</v>
      </c>
      <c r="R3867" s="68"/>
      <c r="S3867" s="68">
        <f t="shared" si="159"/>
        <v>0.8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554</v>
      </c>
      <c r="F3868" s="64" t="str">
        <f t="shared" si="157"/>
        <v>1</v>
      </c>
      <c r="G3868" s="72" t="s">
        <v>3159</v>
      </c>
      <c r="H3868" s="63" t="s">
        <v>6804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8"/>
        <v>24</v>
      </c>
      <c r="P3868" s="67">
        <v>0.1</v>
      </c>
      <c r="Q3868" s="68">
        <v>9</v>
      </c>
      <c r="R3868" s="68"/>
      <c r="S3868" s="68">
        <f t="shared" si="159"/>
        <v>0.9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1772</v>
      </c>
      <c r="F3869" s="64" t="str">
        <f t="shared" si="157"/>
        <v>2</v>
      </c>
      <c r="G3869" s="72" t="s">
        <v>957</v>
      </c>
      <c r="H3869" s="63" t="s">
        <v>6805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8"/>
        <v>24</v>
      </c>
      <c r="P3869" s="67">
        <v>0.1</v>
      </c>
      <c r="Q3869" s="68">
        <v>28</v>
      </c>
      <c r="R3869" s="68"/>
      <c r="S3869" s="68">
        <f t="shared" si="159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1772</v>
      </c>
      <c r="F3870" s="64" t="str">
        <f t="shared" si="157"/>
        <v>2</v>
      </c>
      <c r="G3870" s="72" t="s">
        <v>1696</v>
      </c>
      <c r="H3870" s="63" t="s">
        <v>6806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8"/>
        <v>24</v>
      </c>
      <c r="P3870" s="67">
        <v>0.1</v>
      </c>
      <c r="Q3870" s="68">
        <v>28</v>
      </c>
      <c r="R3870" s="68"/>
      <c r="S3870" s="68">
        <f t="shared" si="159"/>
        <v>2.8000000000000003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2671</v>
      </c>
      <c r="F3871" s="64" t="str">
        <f t="shared" si="157"/>
        <v>1</v>
      </c>
      <c r="G3871" s="72" t="s">
        <v>6587</v>
      </c>
      <c r="H3871" s="63" t="s">
        <v>6807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8"/>
        <v>24</v>
      </c>
      <c r="P3871" s="67">
        <v>0.1</v>
      </c>
      <c r="Q3871" s="68">
        <v>21</v>
      </c>
      <c r="R3871" s="68"/>
      <c r="S3871" s="68">
        <f t="shared" si="159"/>
        <v>2.1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7"/>
        <v>1</v>
      </c>
      <c r="G3872" s="72" t="s">
        <v>6808</v>
      </c>
      <c r="H3872" s="63" t="s">
        <v>6809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8"/>
        <v>24</v>
      </c>
      <c r="P3872" s="67">
        <v>0.1</v>
      </c>
      <c r="Q3872" s="68">
        <v>23</v>
      </c>
      <c r="R3872" s="68"/>
      <c r="S3872" s="68">
        <f t="shared" si="159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840</v>
      </c>
      <c r="F3873" s="64" t="str">
        <f t="shared" si="157"/>
        <v>1</v>
      </c>
      <c r="G3873" s="72">
        <v>159458005</v>
      </c>
      <c r="H3873" s="63" t="s">
        <v>6810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8"/>
        <v>24</v>
      </c>
      <c r="P3873" s="67">
        <v>0.1</v>
      </c>
      <c r="Q3873" s="68">
        <v>23</v>
      </c>
      <c r="R3873" s="68"/>
      <c r="S3873" s="68">
        <f t="shared" si="159"/>
        <v>2.3000000000000003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18</v>
      </c>
      <c r="D3874" s="64" t="s">
        <v>37</v>
      </c>
      <c r="E3874" s="64" t="s">
        <v>323</v>
      </c>
      <c r="F3874" s="64" t="str">
        <f t="shared" si="157"/>
        <v>1</v>
      </c>
      <c r="G3874" s="72">
        <v>159493002</v>
      </c>
      <c r="H3874" s="63" t="s">
        <v>6811</v>
      </c>
      <c r="I3874" s="64" t="s">
        <v>493</v>
      </c>
      <c r="J3874" s="63" t="s">
        <v>66</v>
      </c>
      <c r="K3874" s="64" t="s">
        <v>243</v>
      </c>
      <c r="L3874" s="64" t="s">
        <v>239</v>
      </c>
      <c r="M3874" s="100"/>
      <c r="N3874" s="100"/>
      <c r="O3874" s="66">
        <f t="shared" si="158"/>
        <v>24</v>
      </c>
      <c r="P3874" s="67">
        <v>0.1</v>
      </c>
      <c r="Q3874" s="68">
        <v>26</v>
      </c>
      <c r="R3874" s="68"/>
      <c r="S3874" s="68">
        <f t="shared" si="159"/>
        <v>2.6</v>
      </c>
      <c r="T3874" s="69" t="s">
        <v>547</v>
      </c>
      <c r="U3874" s="63" t="s">
        <v>52</v>
      </c>
      <c r="V3874" s="63"/>
      <c r="W3874" s="63"/>
      <c r="X3874" s="63"/>
      <c r="Y3874" s="63"/>
      <c r="Z3874" s="63"/>
      <c r="AA3874" s="63"/>
    </row>
    <row r="3875" spans="1:27" s="71" customFormat="1" ht="23.5" customHeight="1" x14ac:dyDescent="0.35">
      <c r="A3875" s="62">
        <v>46217</v>
      </c>
      <c r="B3875" s="63" t="s">
        <v>445</v>
      </c>
      <c r="C3875" s="64" t="s">
        <v>17</v>
      </c>
      <c r="D3875" s="64" t="s">
        <v>37</v>
      </c>
      <c r="E3875" s="64" t="s">
        <v>5898</v>
      </c>
      <c r="F3875" s="64" t="str">
        <f t="shared" si="157"/>
        <v>1</v>
      </c>
      <c r="G3875" s="72" t="s">
        <v>4683</v>
      </c>
      <c r="H3875" s="63" t="s">
        <v>6812</v>
      </c>
      <c r="I3875" s="64" t="s">
        <v>490</v>
      </c>
      <c r="J3875" s="63" t="s">
        <v>6813</v>
      </c>
      <c r="K3875" s="64" t="s">
        <v>281</v>
      </c>
      <c r="L3875" s="64" t="s">
        <v>268</v>
      </c>
      <c r="M3875" s="100">
        <v>0.58333333333333337</v>
      </c>
      <c r="N3875" s="100">
        <v>0.60416666666666663</v>
      </c>
      <c r="O3875" s="66">
        <f t="shared" si="158"/>
        <v>2.0833333333333259E-2</v>
      </c>
      <c r="P3875" s="67">
        <v>0.5</v>
      </c>
      <c r="Q3875" s="68">
        <v>30</v>
      </c>
      <c r="R3875" s="68"/>
      <c r="S3875" s="68">
        <f t="shared" si="159"/>
        <v>15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2026070048</v>
      </c>
    </row>
    <row r="3876" spans="1:27" s="71" customFormat="1" ht="23.5" customHeight="1" x14ac:dyDescent="0.35">
      <c r="A3876" s="62">
        <v>46217</v>
      </c>
      <c r="B3876" s="63" t="s">
        <v>34</v>
      </c>
      <c r="C3876" s="64" t="s">
        <v>18</v>
      </c>
      <c r="D3876" s="64" t="s">
        <v>19</v>
      </c>
      <c r="E3876" s="64" t="s">
        <v>5917</v>
      </c>
      <c r="F3876" s="64" t="str">
        <f t="shared" si="157"/>
        <v>2</v>
      </c>
      <c r="G3876" s="72">
        <v>130597388</v>
      </c>
      <c r="H3876" s="63" t="s">
        <v>6814</v>
      </c>
      <c r="I3876" s="64" t="s">
        <v>490</v>
      </c>
      <c r="J3876" s="63" t="s">
        <v>5434</v>
      </c>
      <c r="K3876" s="64" t="s">
        <v>281</v>
      </c>
      <c r="L3876" s="64" t="s">
        <v>268</v>
      </c>
      <c r="M3876" s="100">
        <v>0.9</v>
      </c>
      <c r="N3876" s="100">
        <v>0.92083333333333328</v>
      </c>
      <c r="O3876" s="66">
        <f t="shared" si="158"/>
        <v>2.0833333333333259E-2</v>
      </c>
      <c r="P3876" s="67">
        <v>0.5</v>
      </c>
      <c r="Q3876" s="68">
        <v>6</v>
      </c>
      <c r="R3876" s="68"/>
      <c r="S3876" s="68">
        <f t="shared" si="159"/>
        <v>3</v>
      </c>
      <c r="T3876" s="69" t="s">
        <v>52</v>
      </c>
      <c r="U3876" s="63" t="s">
        <v>52</v>
      </c>
      <c r="V3876" s="63"/>
      <c r="W3876" s="63"/>
      <c r="X3876" s="63"/>
      <c r="Y3876" s="63"/>
      <c r="Z3876" s="63"/>
      <c r="AA3876" s="63">
        <v>2026070049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258</v>
      </c>
      <c r="F3877" s="64" t="str">
        <f t="shared" si="157"/>
        <v>1</v>
      </c>
      <c r="G3877" s="72" t="s">
        <v>2203</v>
      </c>
      <c r="H3877" s="63" t="s">
        <v>6815</v>
      </c>
      <c r="I3877" s="64" t="s">
        <v>480</v>
      </c>
      <c r="J3877" s="63" t="s">
        <v>6816</v>
      </c>
      <c r="K3877" s="64" t="s">
        <v>22</v>
      </c>
      <c r="L3877" s="64" t="s">
        <v>268</v>
      </c>
      <c r="M3877" s="100">
        <v>0.54166666666666663</v>
      </c>
      <c r="N3877" s="100">
        <v>0.64583333333333337</v>
      </c>
      <c r="O3877" s="66">
        <f t="shared" si="158"/>
        <v>0.10416666666666674</v>
      </c>
      <c r="P3877" s="67">
        <v>2.5</v>
      </c>
      <c r="Q3877" s="68">
        <v>18</v>
      </c>
      <c r="R3877" s="68"/>
      <c r="S3877" s="68">
        <f t="shared" si="159"/>
        <v>45</v>
      </c>
      <c r="T3877" s="69" t="s">
        <v>27</v>
      </c>
      <c r="U3877" s="63" t="s">
        <v>30</v>
      </c>
      <c r="V3877" s="63"/>
      <c r="W3877" s="63">
        <v>742786002</v>
      </c>
      <c r="X3877" s="63" t="s">
        <v>6820</v>
      </c>
      <c r="Y3877" s="63"/>
      <c r="Z3877" s="63"/>
      <c r="AA3877" s="63">
        <v>2026070050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386</v>
      </c>
      <c r="F3878" s="64" t="str">
        <f t="shared" si="157"/>
        <v>1</v>
      </c>
      <c r="G3878" s="72" t="s">
        <v>6777</v>
      </c>
      <c r="H3878" s="63" t="s">
        <v>6778</v>
      </c>
      <c r="I3878" s="64" t="s">
        <v>480</v>
      </c>
      <c r="J3878" s="63" t="s">
        <v>6817</v>
      </c>
      <c r="K3878" s="64" t="s">
        <v>22</v>
      </c>
      <c r="L3878" s="64" t="s">
        <v>268</v>
      </c>
      <c r="M3878" s="100">
        <v>0.3125</v>
      </c>
      <c r="N3878" s="100">
        <v>0.64583333333333337</v>
      </c>
      <c r="O3878" s="66">
        <f t="shared" si="158"/>
        <v>0.33333333333333337</v>
      </c>
      <c r="P3878" s="67">
        <v>8</v>
      </c>
      <c r="Q3878" s="68">
        <v>4</v>
      </c>
      <c r="R3878" s="68"/>
      <c r="S3878" s="68">
        <f t="shared" si="159"/>
        <v>32</v>
      </c>
      <c r="T3878" s="69" t="s">
        <v>27</v>
      </c>
      <c r="U3878" s="63" t="s">
        <v>30</v>
      </c>
      <c r="V3878" s="63"/>
      <c r="W3878" s="63">
        <v>292092004</v>
      </c>
      <c r="X3878" s="63" t="s">
        <v>6783</v>
      </c>
      <c r="Y3878" s="63"/>
      <c r="Z3878" s="63"/>
      <c r="AA3878" s="63">
        <v>2026070051</v>
      </c>
    </row>
    <row r="3879" spans="1:27" s="71" customFormat="1" ht="23.5" customHeight="1" x14ac:dyDescent="0.35">
      <c r="A3879" s="62">
        <v>46217</v>
      </c>
      <c r="B3879" s="63" t="s">
        <v>445</v>
      </c>
      <c r="C3879" s="64" t="s">
        <v>18</v>
      </c>
      <c r="D3879" s="64" t="s">
        <v>37</v>
      </c>
      <c r="E3879" s="64" t="s">
        <v>815</v>
      </c>
      <c r="F3879" s="64" t="str">
        <f t="shared" si="157"/>
        <v>1</v>
      </c>
      <c r="G3879" s="72">
        <v>305681015</v>
      </c>
      <c r="H3879" s="63" t="s">
        <v>6818</v>
      </c>
      <c r="I3879" s="64" t="s">
        <v>480</v>
      </c>
      <c r="J3879" s="63" t="s">
        <v>6819</v>
      </c>
      <c r="K3879" s="64" t="s">
        <v>22</v>
      </c>
      <c r="L3879" s="64" t="s">
        <v>268</v>
      </c>
      <c r="M3879" s="100">
        <v>0.5</v>
      </c>
      <c r="N3879" s="100">
        <v>0.64583333333333337</v>
      </c>
      <c r="O3879" s="66">
        <f t="shared" si="158"/>
        <v>0.14583333333333337</v>
      </c>
      <c r="P3879" s="67">
        <v>3.5</v>
      </c>
      <c r="Q3879" s="68">
        <v>10</v>
      </c>
      <c r="R3879" s="68"/>
      <c r="S3879" s="68">
        <f t="shared" si="159"/>
        <v>35</v>
      </c>
      <c r="T3879" s="69" t="s">
        <v>27</v>
      </c>
      <c r="U3879" s="63" t="s">
        <v>30</v>
      </c>
      <c r="V3879" s="63"/>
      <c r="W3879" s="63">
        <v>615364001</v>
      </c>
      <c r="X3879" s="63" t="s">
        <v>6821</v>
      </c>
      <c r="Y3879" s="63"/>
      <c r="Z3879" s="63"/>
      <c r="AA3879" s="63">
        <v>2026070052</v>
      </c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5803</v>
      </c>
      <c r="F3880" s="64" t="str">
        <f t="shared" si="157"/>
        <v>1</v>
      </c>
      <c r="G3880" s="72" t="s">
        <v>1843</v>
      </c>
      <c r="H3880" s="63" t="s">
        <v>6828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8"/>
        <v>24</v>
      </c>
      <c r="P3880" s="67">
        <v>0.25</v>
      </c>
      <c r="Q3880" s="68">
        <v>39</v>
      </c>
      <c r="R3880" s="68"/>
      <c r="S3880" s="68">
        <f t="shared" si="159"/>
        <v>9.75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5863</v>
      </c>
      <c r="F3881" s="64" t="str">
        <f t="shared" si="157"/>
        <v>2</v>
      </c>
      <c r="G3881" s="72" t="s">
        <v>369</v>
      </c>
      <c r="H3881" s="63" t="s">
        <v>6829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8"/>
        <v>24</v>
      </c>
      <c r="P3881" s="67">
        <v>0.1</v>
      </c>
      <c r="Q3881" s="68">
        <v>28</v>
      </c>
      <c r="R3881" s="68"/>
      <c r="S3881" s="68">
        <f t="shared" si="159"/>
        <v>2.8000000000000003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5746</v>
      </c>
      <c r="F3882" s="64" t="str">
        <f t="shared" si="157"/>
        <v>1</v>
      </c>
      <c r="G3882" s="72" t="s">
        <v>270</v>
      </c>
      <c r="H3882" s="63" t="s">
        <v>6830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8"/>
        <v>24</v>
      </c>
      <c r="P3882" s="67">
        <v>0.1</v>
      </c>
      <c r="Q3882" s="68">
        <v>37</v>
      </c>
      <c r="R3882" s="68"/>
      <c r="S3882" s="68">
        <f t="shared" si="159"/>
        <v>3.7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445</v>
      </c>
      <c r="C3883" s="64" t="s">
        <v>17</v>
      </c>
      <c r="D3883" s="64" t="s">
        <v>37</v>
      </c>
      <c r="E3883" s="64" t="s">
        <v>292</v>
      </c>
      <c r="F3883" s="64" t="str">
        <f t="shared" si="157"/>
        <v>2</v>
      </c>
      <c r="G3883" s="72" t="s">
        <v>1818</v>
      </c>
      <c r="H3883" s="63" t="s">
        <v>6831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8"/>
        <v>24</v>
      </c>
      <c r="P3883" s="67">
        <v>0.1</v>
      </c>
      <c r="Q3883" s="68">
        <v>25</v>
      </c>
      <c r="R3883" s="68"/>
      <c r="S3883" s="68">
        <f t="shared" si="159"/>
        <v>2.5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5902</v>
      </c>
      <c r="F3884" s="64" t="str">
        <f t="shared" si="157"/>
        <v>2</v>
      </c>
      <c r="G3884" s="72">
        <v>130597184</v>
      </c>
      <c r="H3884" s="63" t="s">
        <v>6832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8"/>
        <v>24</v>
      </c>
      <c r="P3884" s="67">
        <v>0.5</v>
      </c>
      <c r="Q3884" s="68">
        <v>16</v>
      </c>
      <c r="R3884" s="68"/>
      <c r="S3884" s="68">
        <f t="shared" si="159"/>
        <v>8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34</v>
      </c>
      <c r="C3885" s="64" t="s">
        <v>17</v>
      </c>
      <c r="D3885" s="64" t="s">
        <v>19</v>
      </c>
      <c r="E3885" s="64" t="s">
        <v>5568</v>
      </c>
      <c r="F3885" s="64" t="str">
        <f t="shared" si="157"/>
        <v>1</v>
      </c>
      <c r="G3885" s="72">
        <v>130879003</v>
      </c>
      <c r="H3885" s="63" t="s">
        <v>6833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8"/>
        <v>24</v>
      </c>
      <c r="P3885" s="67">
        <v>0.33</v>
      </c>
      <c r="Q3885" s="68">
        <v>17</v>
      </c>
      <c r="R3885" s="68"/>
      <c r="S3885" s="68">
        <f t="shared" si="159"/>
        <v>5.61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395</v>
      </c>
      <c r="F3886" s="64" t="str">
        <f t="shared" si="157"/>
        <v>2</v>
      </c>
      <c r="G3886" s="72" t="s">
        <v>6834</v>
      </c>
      <c r="H3886" s="63" t="s">
        <v>6835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8"/>
        <v>24</v>
      </c>
      <c r="P3886" s="67">
        <v>0.1</v>
      </c>
      <c r="Q3886" s="68">
        <v>30</v>
      </c>
      <c r="R3886" s="68"/>
      <c r="S3886" s="68">
        <f t="shared" si="159"/>
        <v>3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470</v>
      </c>
      <c r="F3887" s="64" t="str">
        <f t="shared" si="157"/>
        <v>1</v>
      </c>
      <c r="G3887" s="72" t="s">
        <v>250</v>
      </c>
      <c r="H3887" s="63" t="s">
        <v>6836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8"/>
        <v>24</v>
      </c>
      <c r="P3887" s="67">
        <v>0.67</v>
      </c>
      <c r="Q3887" s="68">
        <v>21</v>
      </c>
      <c r="R3887" s="68"/>
      <c r="S3887" s="68">
        <f t="shared" si="159"/>
        <v>14.07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599</v>
      </c>
      <c r="F3888" s="64" t="str">
        <f t="shared" si="157"/>
        <v>1</v>
      </c>
      <c r="G3888" s="72" t="s">
        <v>1218</v>
      </c>
      <c r="H3888" s="63" t="s">
        <v>6837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8"/>
        <v>24</v>
      </c>
      <c r="P3888" s="67">
        <v>0.75</v>
      </c>
      <c r="Q3888" s="68">
        <v>22</v>
      </c>
      <c r="R3888" s="68"/>
      <c r="S3888" s="68">
        <f t="shared" si="159"/>
        <v>16.5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639</v>
      </c>
      <c r="F3889" s="64" t="str">
        <f t="shared" si="157"/>
        <v>1</v>
      </c>
      <c r="G3889" s="72">
        <v>319349009</v>
      </c>
      <c r="H3889" s="63" t="s">
        <v>6838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8"/>
        <v>24</v>
      </c>
      <c r="P3889" s="67">
        <v>0.1</v>
      </c>
      <c r="Q3889" s="68">
        <v>3</v>
      </c>
      <c r="R3889" s="68"/>
      <c r="S3889" s="68">
        <f t="shared" si="159"/>
        <v>0.30000000000000004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815</v>
      </c>
      <c r="F3890" s="64" t="str">
        <f t="shared" si="157"/>
        <v>1</v>
      </c>
      <c r="G3890" s="72">
        <v>305681015</v>
      </c>
      <c r="H3890" s="63" t="s">
        <v>6839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si="158"/>
        <v>24</v>
      </c>
      <c r="P3890" s="67">
        <v>0.1</v>
      </c>
      <c r="Q3890" s="68">
        <v>7</v>
      </c>
      <c r="R3890" s="68"/>
      <c r="S3890" s="68">
        <f t="shared" si="159"/>
        <v>0.70000000000000007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335</v>
      </c>
      <c r="F3891" s="64" t="str">
        <f t="shared" ref="F3891:F3955" si="160">IF(RIGHT(E3891,1)="D","1","2")</f>
        <v>1</v>
      </c>
      <c r="G3891" s="72">
        <v>318597003</v>
      </c>
      <c r="H3891" s="63" t="s">
        <v>6840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ref="O3891:O3955" si="161">IF(N3891-M3891&gt;0,N3891-M3891,N3891-M3891+24)</f>
        <v>24</v>
      </c>
      <c r="P3891" s="67">
        <v>0.1</v>
      </c>
      <c r="Q3891" s="68">
        <v>8</v>
      </c>
      <c r="R3891" s="68"/>
      <c r="S3891" s="68">
        <f t="shared" ref="S3891:S3955" si="162">P3891*Q3891</f>
        <v>0.8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6010</v>
      </c>
      <c r="F3892" s="64" t="str">
        <f t="shared" si="160"/>
        <v>1</v>
      </c>
      <c r="G3892" s="72" t="s">
        <v>241</v>
      </c>
      <c r="H3892" s="63" t="s">
        <v>6841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61"/>
        <v>24</v>
      </c>
      <c r="P3892" s="67">
        <v>0.1</v>
      </c>
      <c r="Q3892" s="68">
        <v>33</v>
      </c>
      <c r="R3892" s="68"/>
      <c r="S3892" s="68">
        <f t="shared" si="162"/>
        <v>3.3000000000000003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258</v>
      </c>
      <c r="F3893" s="64" t="str">
        <f t="shared" si="160"/>
        <v>1</v>
      </c>
      <c r="G3893" s="72" t="s">
        <v>6842</v>
      </c>
      <c r="H3893" s="63" t="s">
        <v>6843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61"/>
        <v>24</v>
      </c>
      <c r="P3893" s="67">
        <v>0.42</v>
      </c>
      <c r="Q3893" s="68">
        <v>6</v>
      </c>
      <c r="R3893" s="68"/>
      <c r="S3893" s="68">
        <f t="shared" si="162"/>
        <v>2.52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1052</v>
      </c>
      <c r="F3894" s="64" t="str">
        <f t="shared" si="160"/>
        <v>2</v>
      </c>
      <c r="G3894" s="72" t="s">
        <v>6844</v>
      </c>
      <c r="H3894" s="63" t="s">
        <v>6845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61"/>
        <v>24</v>
      </c>
      <c r="P3894" s="67">
        <v>0.1</v>
      </c>
      <c r="Q3894" s="68">
        <v>19</v>
      </c>
      <c r="R3894" s="68"/>
      <c r="S3894" s="68">
        <f t="shared" si="162"/>
        <v>1.9000000000000001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2064</v>
      </c>
      <c r="F3895" s="64" t="str">
        <f t="shared" si="160"/>
        <v>2</v>
      </c>
      <c r="G3895" s="72" t="s">
        <v>2710</v>
      </c>
      <c r="H3895" s="63" t="s">
        <v>6846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61"/>
        <v>24</v>
      </c>
      <c r="P3895" s="67">
        <v>0.1</v>
      </c>
      <c r="Q3895" s="68">
        <v>26</v>
      </c>
      <c r="R3895" s="68"/>
      <c r="S3895" s="68">
        <f t="shared" si="162"/>
        <v>2.6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320</v>
      </c>
      <c r="F3896" s="64" t="str">
        <f t="shared" si="160"/>
        <v>1</v>
      </c>
      <c r="G3896" s="72" t="s">
        <v>1560</v>
      </c>
      <c r="H3896" s="63" t="s">
        <v>6847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61"/>
        <v>24</v>
      </c>
      <c r="P3896" s="67">
        <v>0.1</v>
      </c>
      <c r="Q3896" s="68">
        <v>21</v>
      </c>
      <c r="R3896" s="68"/>
      <c r="S3896" s="68">
        <f t="shared" si="162"/>
        <v>2.1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445</v>
      </c>
      <c r="C3897" s="64" t="s">
        <v>18</v>
      </c>
      <c r="D3897" s="64" t="s">
        <v>37</v>
      </c>
      <c r="E3897" s="64" t="s">
        <v>323</v>
      </c>
      <c r="F3897" s="64" t="str">
        <f t="shared" si="160"/>
        <v>1</v>
      </c>
      <c r="G3897" s="72" t="s">
        <v>6848</v>
      </c>
      <c r="H3897" s="63" t="s">
        <v>6849</v>
      </c>
      <c r="I3897" s="64" t="s">
        <v>493</v>
      </c>
      <c r="J3897" s="63" t="s">
        <v>66</v>
      </c>
      <c r="K3897" s="64" t="s">
        <v>243</v>
      </c>
      <c r="L3897" s="64" t="s">
        <v>239</v>
      </c>
      <c r="M3897" s="100"/>
      <c r="N3897" s="100"/>
      <c r="O3897" s="66">
        <f t="shared" si="161"/>
        <v>24</v>
      </c>
      <c r="P3897" s="67">
        <v>0.75</v>
      </c>
      <c r="Q3897" s="68">
        <v>21</v>
      </c>
      <c r="R3897" s="68"/>
      <c r="S3897" s="68">
        <f t="shared" si="162"/>
        <v>15.75</v>
      </c>
      <c r="T3897" s="69" t="s">
        <v>547</v>
      </c>
      <c r="U3897" s="63" t="s">
        <v>52</v>
      </c>
      <c r="V3897" s="63"/>
      <c r="W3897" s="63"/>
      <c r="X3897" s="63"/>
      <c r="Y3897" s="63"/>
      <c r="Z3897" s="63"/>
      <c r="AA3897" s="63"/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17</v>
      </c>
      <c r="D3898" s="64" t="s">
        <v>19</v>
      </c>
      <c r="E3898" s="64" t="s">
        <v>5903</v>
      </c>
      <c r="F3898" s="64" t="str">
        <f t="shared" si="160"/>
        <v>2</v>
      </c>
      <c r="G3898" s="72" t="s">
        <v>401</v>
      </c>
      <c r="H3898" s="63" t="s">
        <v>6850</v>
      </c>
      <c r="I3898" s="64" t="s">
        <v>490</v>
      </c>
      <c r="J3898" s="63" t="s">
        <v>7538</v>
      </c>
      <c r="K3898" s="64" t="s">
        <v>281</v>
      </c>
      <c r="L3898" s="64" t="s">
        <v>268</v>
      </c>
      <c r="M3898" s="100">
        <v>0.2361111111111111</v>
      </c>
      <c r="N3898" s="100">
        <v>0.2638888888888889</v>
      </c>
      <c r="O3898" s="66">
        <f t="shared" si="161"/>
        <v>2.777777777777779E-2</v>
      </c>
      <c r="P3898" s="67">
        <v>0.67</v>
      </c>
      <c r="Q3898" s="68">
        <v>12</v>
      </c>
      <c r="R3898" s="68"/>
      <c r="S3898" s="68">
        <f t="shared" si="162"/>
        <v>8.0400000000000009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2026070053</v>
      </c>
    </row>
    <row r="3899" spans="1:27" s="71" customFormat="1" ht="23.5" customHeight="1" x14ac:dyDescent="0.35">
      <c r="A3899" s="62">
        <v>46218</v>
      </c>
      <c r="B3899" s="63" t="s">
        <v>34</v>
      </c>
      <c r="C3899" s="64" t="s">
        <v>18</v>
      </c>
      <c r="D3899" s="64" t="s">
        <v>19</v>
      </c>
      <c r="E3899" s="64" t="s">
        <v>4100</v>
      </c>
      <c r="F3899" s="64" t="str">
        <f t="shared" si="160"/>
        <v>1</v>
      </c>
      <c r="G3899" s="72" t="s">
        <v>6050</v>
      </c>
      <c r="H3899" s="63" t="s">
        <v>6772</v>
      </c>
      <c r="I3899" s="64" t="s">
        <v>490</v>
      </c>
      <c r="J3899" s="63" t="s">
        <v>6851</v>
      </c>
      <c r="K3899" s="64" t="s">
        <v>281</v>
      </c>
      <c r="L3899" s="64" t="s">
        <v>268</v>
      </c>
      <c r="M3899" s="100">
        <v>0.39930555555555558</v>
      </c>
      <c r="N3899" s="100">
        <v>0.46180555555555558</v>
      </c>
      <c r="O3899" s="66">
        <f t="shared" si="161"/>
        <v>6.25E-2</v>
      </c>
      <c r="P3899" s="67">
        <v>1.5</v>
      </c>
      <c r="Q3899" s="68">
        <v>10</v>
      </c>
      <c r="R3899" s="68"/>
      <c r="S3899" s="68">
        <f t="shared" si="162"/>
        <v>15</v>
      </c>
      <c r="T3899" s="69" t="s">
        <v>52</v>
      </c>
      <c r="U3899" s="63" t="s">
        <v>52</v>
      </c>
      <c r="V3899" s="63"/>
      <c r="W3899" s="63"/>
      <c r="X3899" s="63"/>
      <c r="Y3899" s="63"/>
      <c r="Z3899" s="63"/>
      <c r="AA3899" s="63">
        <v>2026070054</v>
      </c>
    </row>
    <row r="3900" spans="1:27" s="71" customFormat="1" ht="23.5" customHeight="1" x14ac:dyDescent="0.35">
      <c r="A3900" s="62">
        <v>46218</v>
      </c>
      <c r="B3900" s="63" t="s">
        <v>445</v>
      </c>
      <c r="C3900" s="64" t="s">
        <v>18</v>
      </c>
      <c r="D3900" s="64" t="s">
        <v>37</v>
      </c>
      <c r="E3900" s="64" t="s">
        <v>244</v>
      </c>
      <c r="F3900" s="64" t="str">
        <f t="shared" si="160"/>
        <v>2</v>
      </c>
      <c r="G3900" s="72">
        <v>109686030</v>
      </c>
      <c r="H3900" s="63" t="s">
        <v>6824</v>
      </c>
      <c r="I3900" s="64" t="s">
        <v>485</v>
      </c>
      <c r="J3900" s="63" t="s">
        <v>6852</v>
      </c>
      <c r="K3900" s="64" t="s">
        <v>123</v>
      </c>
      <c r="L3900" s="64" t="s">
        <v>268</v>
      </c>
      <c r="M3900" s="100">
        <v>0.91666666666666663</v>
      </c>
      <c r="N3900" s="100">
        <v>8.3333333333333329E-2</v>
      </c>
      <c r="O3900" s="66">
        <f t="shared" si="161"/>
        <v>23.166666666666668</v>
      </c>
      <c r="P3900" s="67">
        <v>2</v>
      </c>
      <c r="Q3900" s="68">
        <v>13</v>
      </c>
      <c r="R3900" s="68"/>
      <c r="S3900" s="68">
        <f t="shared" si="162"/>
        <v>26</v>
      </c>
      <c r="T3900" s="69" t="s">
        <v>126</v>
      </c>
      <c r="U3900" s="63" t="s">
        <v>126</v>
      </c>
      <c r="V3900" s="63"/>
      <c r="W3900" s="63"/>
      <c r="X3900" s="63"/>
      <c r="Y3900" s="63"/>
      <c r="Z3900" s="63"/>
      <c r="AA3900" s="63">
        <v>2026070055</v>
      </c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6617</v>
      </c>
      <c r="F3901" s="64" t="str">
        <f t="shared" si="160"/>
        <v>2</v>
      </c>
      <c r="G3901" s="72" t="s">
        <v>3204</v>
      </c>
      <c r="H3901" s="63" t="s">
        <v>6860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61"/>
        <v>24</v>
      </c>
      <c r="P3901" s="67">
        <v>0.66</v>
      </c>
      <c r="Q3901" s="68">
        <v>26</v>
      </c>
      <c r="R3901" s="68"/>
      <c r="S3901" s="68">
        <f t="shared" si="162"/>
        <v>17.16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6085</v>
      </c>
      <c r="F3902" s="64" t="str">
        <f t="shared" si="160"/>
        <v>1</v>
      </c>
      <c r="G3902" s="72" t="s">
        <v>4233</v>
      </c>
      <c r="H3902" s="63" t="s">
        <v>6861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61"/>
        <v>24</v>
      </c>
      <c r="P3902" s="67">
        <v>0.33</v>
      </c>
      <c r="Q3902" s="68">
        <v>8</v>
      </c>
      <c r="R3902" s="68"/>
      <c r="S3902" s="68">
        <f t="shared" si="162"/>
        <v>2.64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6085</v>
      </c>
      <c r="F3903" s="64" t="str">
        <f t="shared" si="160"/>
        <v>1</v>
      </c>
      <c r="G3903" s="72" t="s">
        <v>3800</v>
      </c>
      <c r="H3903" s="63" t="s">
        <v>6862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61"/>
        <v>24</v>
      </c>
      <c r="P3903" s="67">
        <v>0.5</v>
      </c>
      <c r="Q3903" s="68">
        <v>8</v>
      </c>
      <c r="R3903" s="68"/>
      <c r="S3903" s="68">
        <f t="shared" si="162"/>
        <v>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17</v>
      </c>
      <c r="D3904" s="64" t="s">
        <v>37</v>
      </c>
      <c r="E3904" s="64" t="s">
        <v>6085</v>
      </c>
      <c r="F3904" s="64" t="str">
        <f t="shared" si="160"/>
        <v>1</v>
      </c>
      <c r="G3904" s="72" t="s">
        <v>3206</v>
      </c>
      <c r="H3904" s="63" t="s">
        <v>6863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61"/>
        <v>24</v>
      </c>
      <c r="P3904" s="67">
        <v>0.33</v>
      </c>
      <c r="Q3904" s="68">
        <v>8</v>
      </c>
      <c r="R3904" s="68"/>
      <c r="S3904" s="68">
        <f t="shared" si="162"/>
        <v>2.64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1541</v>
      </c>
      <c r="F3905" s="64" t="str">
        <f t="shared" si="160"/>
        <v>1</v>
      </c>
      <c r="G3905" s="72" t="s">
        <v>875</v>
      </c>
      <c r="H3905" s="63" t="s">
        <v>6864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61"/>
        <v>24</v>
      </c>
      <c r="P3905" s="67">
        <v>0.1</v>
      </c>
      <c r="Q3905" s="68">
        <v>28</v>
      </c>
      <c r="R3905" s="68"/>
      <c r="S3905" s="68">
        <f t="shared" si="162"/>
        <v>2.8000000000000003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867</v>
      </c>
      <c r="F3906" s="64" t="str">
        <f t="shared" si="160"/>
        <v>1</v>
      </c>
      <c r="G3906" s="72" t="s">
        <v>6865</v>
      </c>
      <c r="H3906" s="63" t="s">
        <v>6866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61"/>
        <v>24</v>
      </c>
      <c r="P3906" s="67">
        <v>0.1</v>
      </c>
      <c r="Q3906" s="68">
        <v>22</v>
      </c>
      <c r="R3906" s="68"/>
      <c r="S3906" s="68">
        <f t="shared" si="162"/>
        <v>2.2000000000000002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249</v>
      </c>
      <c r="F3907" s="64" t="str">
        <f t="shared" si="160"/>
        <v>2</v>
      </c>
      <c r="G3907" s="72" t="s">
        <v>6336</v>
      </c>
      <c r="H3907" s="63" t="s">
        <v>6867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61"/>
        <v>24</v>
      </c>
      <c r="P3907" s="67">
        <v>0.1</v>
      </c>
      <c r="Q3907" s="68">
        <v>21</v>
      </c>
      <c r="R3907" s="68"/>
      <c r="S3907" s="68">
        <f t="shared" si="162"/>
        <v>2.1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337</v>
      </c>
      <c r="F3908" s="64" t="str">
        <f t="shared" si="160"/>
        <v>2</v>
      </c>
      <c r="G3908" s="72">
        <v>317339001</v>
      </c>
      <c r="H3908" s="63" t="s">
        <v>6868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61"/>
        <v>24</v>
      </c>
      <c r="P3908" s="67">
        <v>0.1</v>
      </c>
      <c r="Q3908" s="68">
        <v>4</v>
      </c>
      <c r="R3908" s="68"/>
      <c r="S3908" s="68">
        <f t="shared" si="162"/>
        <v>0.4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1720</v>
      </c>
      <c r="F3909" s="64" t="str">
        <f t="shared" si="160"/>
        <v>2</v>
      </c>
      <c r="G3909" s="72" t="s">
        <v>4767</v>
      </c>
      <c r="H3909" s="63" t="s">
        <v>6869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61"/>
        <v>24</v>
      </c>
      <c r="P3909" s="67">
        <v>0.1</v>
      </c>
      <c r="Q3909" s="68">
        <v>12</v>
      </c>
      <c r="R3909" s="68"/>
      <c r="S3909" s="68">
        <f t="shared" si="162"/>
        <v>1.2000000000000002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2102</v>
      </c>
      <c r="F3910" s="64" t="str">
        <f t="shared" si="160"/>
        <v>2</v>
      </c>
      <c r="G3910" s="72" t="s">
        <v>3886</v>
      </c>
      <c r="H3910" s="63" t="s">
        <v>6870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61"/>
        <v>24</v>
      </c>
      <c r="P3910" s="67">
        <v>0.1</v>
      </c>
      <c r="Q3910" s="68">
        <v>25</v>
      </c>
      <c r="R3910" s="68"/>
      <c r="S3910" s="68">
        <f t="shared" si="162"/>
        <v>2.5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382</v>
      </c>
      <c r="F3911" s="64" t="str">
        <f t="shared" si="160"/>
        <v>1</v>
      </c>
      <c r="G3911" s="72" t="s">
        <v>6871</v>
      </c>
      <c r="H3911" s="63" t="s">
        <v>6872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61"/>
        <v>24</v>
      </c>
      <c r="P3911" s="67">
        <v>0.1</v>
      </c>
      <c r="Q3911" s="68">
        <v>28</v>
      </c>
      <c r="R3911" s="68"/>
      <c r="S3911" s="68">
        <f t="shared" si="162"/>
        <v>2.8000000000000003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1324</v>
      </c>
      <c r="F3912" s="64" t="str">
        <f t="shared" si="160"/>
        <v>1</v>
      </c>
      <c r="G3912" s="72">
        <v>315636002</v>
      </c>
      <c r="H3912" s="63" t="s">
        <v>6873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61"/>
        <v>24</v>
      </c>
      <c r="P3912" s="67">
        <v>0.1</v>
      </c>
      <c r="Q3912" s="68">
        <v>16</v>
      </c>
      <c r="R3912" s="68"/>
      <c r="S3912" s="68">
        <f t="shared" si="162"/>
        <v>1.6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60"/>
        <v>1</v>
      </c>
      <c r="G3913" s="72">
        <v>204204005</v>
      </c>
      <c r="H3913" s="63" t="s">
        <v>6874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61"/>
        <v>24</v>
      </c>
      <c r="P3913" s="67">
        <v>0.1</v>
      </c>
      <c r="Q3913" s="68">
        <v>5</v>
      </c>
      <c r="R3913" s="68"/>
      <c r="S3913" s="68">
        <f t="shared" si="162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18</v>
      </c>
      <c r="D3914" s="64" t="s">
        <v>37</v>
      </c>
      <c r="E3914" s="64" t="s">
        <v>607</v>
      </c>
      <c r="F3914" s="64" t="str">
        <f t="shared" si="160"/>
        <v>1</v>
      </c>
      <c r="G3914" s="72">
        <v>206200008</v>
      </c>
      <c r="H3914" s="63" t="s">
        <v>6875</v>
      </c>
      <c r="I3914" s="64" t="s">
        <v>493</v>
      </c>
      <c r="J3914" s="63" t="s">
        <v>66</v>
      </c>
      <c r="K3914" s="64" t="s">
        <v>243</v>
      </c>
      <c r="L3914" s="64" t="s">
        <v>239</v>
      </c>
      <c r="M3914" s="100"/>
      <c r="N3914" s="100"/>
      <c r="O3914" s="66">
        <f t="shared" si="161"/>
        <v>24</v>
      </c>
      <c r="P3914" s="67">
        <v>0.1</v>
      </c>
      <c r="Q3914" s="68">
        <v>5</v>
      </c>
      <c r="R3914" s="68"/>
      <c r="S3914" s="68">
        <f t="shared" si="162"/>
        <v>0.5</v>
      </c>
      <c r="T3914" s="69" t="s">
        <v>547</v>
      </c>
      <c r="U3914" s="63" t="s">
        <v>52</v>
      </c>
      <c r="V3914" s="63"/>
      <c r="W3914" s="63"/>
      <c r="X3914" s="63"/>
      <c r="Y3914" s="63"/>
      <c r="Z3914" s="63"/>
      <c r="AA3914" s="63"/>
    </row>
    <row r="3915" spans="1:27" s="71" customFormat="1" ht="23.5" customHeight="1" x14ac:dyDescent="0.35">
      <c r="A3915" s="62">
        <v>46219</v>
      </c>
      <c r="B3915" s="63" t="s">
        <v>445</v>
      </c>
      <c r="C3915" s="64" t="s">
        <v>17</v>
      </c>
      <c r="D3915" s="64" t="s">
        <v>37</v>
      </c>
      <c r="E3915" s="64" t="s">
        <v>5897</v>
      </c>
      <c r="F3915" s="64" t="str">
        <f t="shared" si="160"/>
        <v>2</v>
      </c>
      <c r="G3915" s="72" t="s">
        <v>4683</v>
      </c>
      <c r="H3915" s="63" t="s">
        <v>6876</v>
      </c>
      <c r="I3915" s="64" t="s">
        <v>482</v>
      </c>
      <c r="J3915" s="63" t="s">
        <v>6877</v>
      </c>
      <c r="K3915" s="64" t="s">
        <v>2580</v>
      </c>
      <c r="L3915" s="64" t="s">
        <v>268</v>
      </c>
      <c r="M3915" s="100">
        <v>0</v>
      </c>
      <c r="N3915" s="100">
        <v>6.25E-2</v>
      </c>
      <c r="O3915" s="66">
        <f t="shared" si="161"/>
        <v>6.25E-2</v>
      </c>
      <c r="P3915" s="67">
        <v>1.5</v>
      </c>
      <c r="Q3915" s="68">
        <v>30</v>
      </c>
      <c r="R3915" s="68"/>
      <c r="S3915" s="68">
        <f t="shared" si="162"/>
        <v>45</v>
      </c>
      <c r="T3915" s="69" t="s">
        <v>65</v>
      </c>
      <c r="U3915" s="63" t="s">
        <v>61</v>
      </c>
      <c r="V3915" s="63"/>
      <c r="W3915" s="63" t="s">
        <v>6885</v>
      </c>
      <c r="X3915" s="63" t="s">
        <v>4775</v>
      </c>
      <c r="Y3915" s="63"/>
      <c r="Z3915" s="63"/>
      <c r="AA3915" s="63">
        <v>2026070056</v>
      </c>
    </row>
    <row r="3916" spans="1:27" s="71" customFormat="1" ht="23.5" customHeight="1" x14ac:dyDescent="0.35">
      <c r="A3916" s="62">
        <v>46219</v>
      </c>
      <c r="B3916" s="63" t="s">
        <v>34</v>
      </c>
      <c r="C3916" s="64" t="s">
        <v>17</v>
      </c>
      <c r="D3916" s="64" t="s">
        <v>19</v>
      </c>
      <c r="E3916" s="64" t="s">
        <v>5902</v>
      </c>
      <c r="F3916" s="64" t="str">
        <f t="shared" si="160"/>
        <v>2</v>
      </c>
      <c r="G3916" s="72">
        <v>130597187</v>
      </c>
      <c r="H3916" s="63" t="s">
        <v>6878</v>
      </c>
      <c r="I3916" s="64" t="s">
        <v>490</v>
      </c>
      <c r="J3916" s="63" t="s">
        <v>1710</v>
      </c>
      <c r="K3916" s="64" t="s">
        <v>281</v>
      </c>
      <c r="L3916" s="64" t="s">
        <v>268</v>
      </c>
      <c r="M3916" s="100">
        <v>0.82638888888888884</v>
      </c>
      <c r="N3916" s="100">
        <v>0.83680555555555558</v>
      </c>
      <c r="O3916" s="66">
        <f t="shared" si="161"/>
        <v>1.0416666666666741E-2</v>
      </c>
      <c r="P3916" s="67">
        <v>0.25</v>
      </c>
      <c r="Q3916" s="68">
        <v>16</v>
      </c>
      <c r="R3916" s="68"/>
      <c r="S3916" s="68">
        <f t="shared" si="162"/>
        <v>4</v>
      </c>
      <c r="T3916" s="69" t="s">
        <v>52</v>
      </c>
      <c r="U3916" s="63" t="s">
        <v>52</v>
      </c>
      <c r="V3916" s="63"/>
      <c r="W3916" s="63"/>
      <c r="X3916" s="63"/>
      <c r="Y3916" s="63"/>
      <c r="Z3916" s="63"/>
      <c r="AA3916" s="63">
        <v>2026070057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1341</v>
      </c>
      <c r="F3917" s="64" t="str">
        <f t="shared" si="160"/>
        <v>1</v>
      </c>
      <c r="G3917" s="72" t="s">
        <v>6879</v>
      </c>
      <c r="H3917" s="63" t="s">
        <v>6880</v>
      </c>
      <c r="I3917" s="64" t="s">
        <v>480</v>
      </c>
      <c r="J3917" s="63" t="s">
        <v>6881</v>
      </c>
      <c r="K3917" s="64" t="s">
        <v>22</v>
      </c>
      <c r="L3917" s="64" t="s">
        <v>268</v>
      </c>
      <c r="M3917" s="100">
        <v>0.3125</v>
      </c>
      <c r="N3917" s="100">
        <v>0.64583333333333337</v>
      </c>
      <c r="O3917" s="66">
        <f t="shared" si="161"/>
        <v>0.33333333333333337</v>
      </c>
      <c r="P3917" s="67">
        <v>8</v>
      </c>
      <c r="Q3917" s="68">
        <v>8</v>
      </c>
      <c r="R3917" s="68"/>
      <c r="S3917" s="68">
        <f t="shared" si="162"/>
        <v>64</v>
      </c>
      <c r="T3917" s="69" t="s">
        <v>30</v>
      </c>
      <c r="U3917" s="63" t="s">
        <v>30</v>
      </c>
      <c r="V3917" s="63"/>
      <c r="W3917" s="63">
        <v>910010465</v>
      </c>
      <c r="X3917" s="63" t="s">
        <v>4775</v>
      </c>
      <c r="Y3917" s="63"/>
      <c r="Z3917" s="63"/>
      <c r="AA3917" s="63">
        <v>2026070058</v>
      </c>
    </row>
    <row r="3918" spans="1:27" s="71" customFormat="1" ht="23.5" customHeight="1" x14ac:dyDescent="0.35">
      <c r="A3918" s="62">
        <v>46219</v>
      </c>
      <c r="B3918" s="63" t="s">
        <v>445</v>
      </c>
      <c r="C3918" s="64" t="s">
        <v>18</v>
      </c>
      <c r="D3918" s="64" t="s">
        <v>37</v>
      </c>
      <c r="E3918" s="64" t="s">
        <v>323</v>
      </c>
      <c r="F3918" s="64" t="str">
        <f t="shared" si="160"/>
        <v>1</v>
      </c>
      <c r="G3918" s="72" t="s">
        <v>6882</v>
      </c>
      <c r="H3918" s="63" t="s">
        <v>6883</v>
      </c>
      <c r="I3918" s="64" t="s">
        <v>480</v>
      </c>
      <c r="J3918" s="63" t="s">
        <v>6884</v>
      </c>
      <c r="K3918" s="64" t="s">
        <v>22</v>
      </c>
      <c r="L3918" s="64" t="s">
        <v>268</v>
      </c>
      <c r="M3918" s="100">
        <v>0.39583333333333331</v>
      </c>
      <c r="N3918" s="100">
        <v>0.47916666666666669</v>
      </c>
      <c r="O3918" s="66">
        <f t="shared" si="161"/>
        <v>8.333333333333337E-2</v>
      </c>
      <c r="P3918" s="67">
        <v>2</v>
      </c>
      <c r="Q3918" s="68">
        <v>30</v>
      </c>
      <c r="R3918" s="68"/>
      <c r="S3918" s="68">
        <f t="shared" si="162"/>
        <v>60</v>
      </c>
      <c r="T3918" s="69" t="s">
        <v>30</v>
      </c>
      <c r="U3918" s="63" t="s">
        <v>30</v>
      </c>
      <c r="V3918" s="63"/>
      <c r="W3918" s="63">
        <v>930020296</v>
      </c>
      <c r="X3918" s="63" t="s">
        <v>1946</v>
      </c>
      <c r="Y3918" s="63"/>
      <c r="Z3918" s="63"/>
      <c r="AA3918" s="63">
        <v>2026070059</v>
      </c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1837</v>
      </c>
      <c r="F3919" s="64" t="str">
        <f t="shared" si="160"/>
        <v>2</v>
      </c>
      <c r="G3919" s="72" t="s">
        <v>1970</v>
      </c>
      <c r="H3919" s="63" t="s">
        <v>6893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61"/>
        <v>24</v>
      </c>
      <c r="P3919" s="67">
        <v>0.1</v>
      </c>
      <c r="Q3919" s="68">
        <v>30</v>
      </c>
      <c r="R3919" s="68"/>
      <c r="S3919" s="68">
        <f t="shared" si="162"/>
        <v>3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1541</v>
      </c>
      <c r="F3920" s="64" t="str">
        <f t="shared" si="160"/>
        <v>1</v>
      </c>
      <c r="G3920" s="72" t="s">
        <v>6488</v>
      </c>
      <c r="H3920" s="63" t="s">
        <v>6894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61"/>
        <v>24</v>
      </c>
      <c r="P3920" s="67">
        <v>0.1</v>
      </c>
      <c r="Q3920" s="68">
        <v>25</v>
      </c>
      <c r="R3920" s="68"/>
      <c r="S3920" s="68">
        <f t="shared" si="162"/>
        <v>2.5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1532</v>
      </c>
      <c r="F3921" s="64" t="str">
        <f t="shared" si="160"/>
        <v>1</v>
      </c>
      <c r="G3921" s="72" t="s">
        <v>2601</v>
      </c>
      <c r="H3921" s="63" t="s">
        <v>6895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61"/>
        <v>24</v>
      </c>
      <c r="P3921" s="67">
        <v>0.1</v>
      </c>
      <c r="Q3921" s="68">
        <v>7</v>
      </c>
      <c r="R3921" s="68"/>
      <c r="S3921" s="68">
        <f t="shared" si="162"/>
        <v>0.70000000000000007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751</v>
      </c>
      <c r="F3922" s="64" t="str">
        <f t="shared" si="160"/>
        <v>1</v>
      </c>
      <c r="G3922" s="72" t="s">
        <v>6896</v>
      </c>
      <c r="H3922" s="63" t="s">
        <v>6897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61"/>
        <v>24</v>
      </c>
      <c r="P3922" s="67">
        <v>0.1</v>
      </c>
      <c r="Q3922" s="68">
        <v>12</v>
      </c>
      <c r="R3922" s="68"/>
      <c r="S3922" s="68">
        <f t="shared" si="162"/>
        <v>1.2000000000000002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2063</v>
      </c>
      <c r="F3923" s="64" t="str">
        <f t="shared" si="160"/>
        <v>2</v>
      </c>
      <c r="G3923" s="72" t="s">
        <v>2006</v>
      </c>
      <c r="H3923" s="63" t="s">
        <v>6898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61"/>
        <v>24</v>
      </c>
      <c r="P3923" s="67">
        <v>0.1</v>
      </c>
      <c r="Q3923" s="68">
        <v>30</v>
      </c>
      <c r="R3923" s="68"/>
      <c r="S3923" s="68">
        <f t="shared" si="162"/>
        <v>3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1541</v>
      </c>
      <c r="F3924" s="64" t="str">
        <f t="shared" si="160"/>
        <v>1</v>
      </c>
      <c r="G3924" s="72" t="s">
        <v>5552</v>
      </c>
      <c r="H3924" s="63" t="s">
        <v>6899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61"/>
        <v>24</v>
      </c>
      <c r="P3924" s="67">
        <v>0.1</v>
      </c>
      <c r="Q3924" s="68">
        <v>25</v>
      </c>
      <c r="R3924" s="68"/>
      <c r="S3924" s="68">
        <f t="shared" si="162"/>
        <v>2.5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244</v>
      </c>
      <c r="F3925" s="64" t="str">
        <f t="shared" si="160"/>
        <v>2</v>
      </c>
      <c r="G3925" s="72" t="s">
        <v>3399</v>
      </c>
      <c r="H3925" s="63" t="s">
        <v>6900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61"/>
        <v>24</v>
      </c>
      <c r="P3925" s="67">
        <v>0.1</v>
      </c>
      <c r="Q3925" s="68">
        <v>26</v>
      </c>
      <c r="R3925" s="68"/>
      <c r="S3925" s="68">
        <f t="shared" si="162"/>
        <v>2.6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2624</v>
      </c>
      <c r="F3926" s="64" t="str">
        <f t="shared" si="160"/>
        <v>2</v>
      </c>
      <c r="G3926" s="72" t="s">
        <v>3929</v>
      </c>
      <c r="H3926" s="63" t="s">
        <v>6901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61"/>
        <v>24</v>
      </c>
      <c r="P3926" s="67">
        <v>0.1</v>
      </c>
      <c r="Q3926" s="68">
        <v>24</v>
      </c>
      <c r="R3926" s="68"/>
      <c r="S3926" s="68">
        <f t="shared" si="162"/>
        <v>2.4000000000000004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249</v>
      </c>
      <c r="F3927" s="64" t="str">
        <f t="shared" si="160"/>
        <v>2</v>
      </c>
      <c r="G3927" s="72" t="s">
        <v>5763</v>
      </c>
      <c r="H3927" s="63" t="s">
        <v>6902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61"/>
        <v>24</v>
      </c>
      <c r="P3927" s="67">
        <v>0.67</v>
      </c>
      <c r="Q3927" s="68">
        <v>24</v>
      </c>
      <c r="R3927" s="68"/>
      <c r="S3927" s="68">
        <f t="shared" si="162"/>
        <v>16.080000000000002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320</v>
      </c>
      <c r="F3928" s="64" t="str">
        <f t="shared" si="160"/>
        <v>1</v>
      </c>
      <c r="G3928" s="72" t="s">
        <v>6800</v>
      </c>
      <c r="H3928" s="63" t="s">
        <v>6801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61"/>
        <v>24</v>
      </c>
      <c r="P3928" s="67">
        <v>0.8</v>
      </c>
      <c r="Q3928" s="68">
        <v>22</v>
      </c>
      <c r="R3928" s="68"/>
      <c r="S3928" s="68">
        <f t="shared" si="162"/>
        <v>17.600000000000001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2563</v>
      </c>
      <c r="F3929" s="64" t="str">
        <f t="shared" si="160"/>
        <v>1</v>
      </c>
      <c r="G3929" s="72" t="s">
        <v>2556</v>
      </c>
      <c r="H3929" s="63" t="s">
        <v>6903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61"/>
        <v>24</v>
      </c>
      <c r="P3929" s="67">
        <v>0.1</v>
      </c>
      <c r="Q3929" s="68">
        <v>19</v>
      </c>
      <c r="R3929" s="68"/>
      <c r="S3929" s="68">
        <f t="shared" si="162"/>
        <v>1.9000000000000001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840</v>
      </c>
      <c r="F3930" s="64" t="str">
        <f t="shared" si="160"/>
        <v>1</v>
      </c>
      <c r="G3930" s="72" t="s">
        <v>6904</v>
      </c>
      <c r="H3930" s="63" t="s">
        <v>6905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61"/>
        <v>24</v>
      </c>
      <c r="P3930" s="67">
        <v>0.33</v>
      </c>
      <c r="Q3930" s="68">
        <v>22</v>
      </c>
      <c r="R3930" s="68"/>
      <c r="S3930" s="68">
        <f t="shared" si="162"/>
        <v>7.2600000000000007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994</v>
      </c>
      <c r="F3931" s="64" t="str">
        <f t="shared" si="160"/>
        <v>2</v>
      </c>
      <c r="G3931" s="72">
        <v>106425002</v>
      </c>
      <c r="H3931" s="63" t="s">
        <v>6906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61"/>
        <v>24</v>
      </c>
      <c r="P3931" s="67">
        <v>0.1</v>
      </c>
      <c r="Q3931" s="68">
        <v>26</v>
      </c>
      <c r="R3931" s="68"/>
      <c r="S3931" s="68">
        <f t="shared" si="162"/>
        <v>2.6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2064</v>
      </c>
      <c r="F3932" s="64" t="str">
        <f t="shared" si="160"/>
        <v>2</v>
      </c>
      <c r="G3932" s="72">
        <v>109627022</v>
      </c>
      <c r="H3932" s="63" t="s">
        <v>6907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61"/>
        <v>24</v>
      </c>
      <c r="P3932" s="67">
        <v>0.1</v>
      </c>
      <c r="Q3932" s="68">
        <v>19</v>
      </c>
      <c r="R3932" s="68"/>
      <c r="S3932" s="68">
        <f t="shared" si="162"/>
        <v>1.9000000000000001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331</v>
      </c>
      <c r="F3933" s="64" t="str">
        <f t="shared" si="160"/>
        <v>2</v>
      </c>
      <c r="G3933" s="72">
        <v>206163004</v>
      </c>
      <c r="H3933" s="63" t="s">
        <v>6908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61"/>
        <v>24</v>
      </c>
      <c r="P3933" s="67">
        <v>0.1</v>
      </c>
      <c r="Q3933" s="68">
        <v>8</v>
      </c>
      <c r="R3933" s="68"/>
      <c r="S3933" s="68">
        <f t="shared" si="162"/>
        <v>0.8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607</v>
      </c>
      <c r="F3934" s="64" t="str">
        <f t="shared" si="160"/>
        <v>1</v>
      </c>
      <c r="G3934" s="72">
        <v>206817009</v>
      </c>
      <c r="H3934" s="63" t="s">
        <v>6909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61"/>
        <v>24</v>
      </c>
      <c r="P3934" s="67">
        <v>0.1</v>
      </c>
      <c r="Q3934" s="68">
        <v>1</v>
      </c>
      <c r="R3934" s="68"/>
      <c r="S3934" s="68">
        <f t="shared" si="162"/>
        <v>0.1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639</v>
      </c>
      <c r="F3935" s="64" t="str">
        <f t="shared" si="160"/>
        <v>1</v>
      </c>
      <c r="G3935" s="72">
        <v>230527007</v>
      </c>
      <c r="H3935" s="63" t="s">
        <v>6910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61"/>
        <v>24</v>
      </c>
      <c r="P3935" s="67">
        <v>0.1</v>
      </c>
      <c r="Q3935" s="68">
        <v>7</v>
      </c>
      <c r="R3935" s="68"/>
      <c r="S3935" s="68">
        <f t="shared" si="162"/>
        <v>0.70000000000000007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445</v>
      </c>
      <c r="C3936" s="64" t="s">
        <v>18</v>
      </c>
      <c r="D3936" s="64" t="s">
        <v>37</v>
      </c>
      <c r="E3936" s="64" t="s">
        <v>337</v>
      </c>
      <c r="F3936" s="64" t="str">
        <f t="shared" si="160"/>
        <v>2</v>
      </c>
      <c r="G3936" s="72">
        <v>317342003</v>
      </c>
      <c r="H3936" s="63" t="s">
        <v>6911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61"/>
        <v>24</v>
      </c>
      <c r="P3936" s="67">
        <v>0.1</v>
      </c>
      <c r="Q3936" s="68">
        <v>6</v>
      </c>
      <c r="R3936" s="68"/>
      <c r="S3936" s="68">
        <f t="shared" si="162"/>
        <v>0.60000000000000009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34</v>
      </c>
      <c r="C3937" s="64" t="s">
        <v>17</v>
      </c>
      <c r="D3937" s="64" t="s">
        <v>19</v>
      </c>
      <c r="E3937" s="64" t="s">
        <v>5568</v>
      </c>
      <c r="F3937" s="64" t="str">
        <f t="shared" si="160"/>
        <v>1</v>
      </c>
      <c r="G3937" s="72">
        <v>130878004</v>
      </c>
      <c r="H3937" s="63" t="s">
        <v>6090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61"/>
        <v>24</v>
      </c>
      <c r="P3937" s="67">
        <v>0.5</v>
      </c>
      <c r="Q3937" s="68">
        <v>16</v>
      </c>
      <c r="R3937" s="68"/>
      <c r="S3937" s="68">
        <f t="shared" si="162"/>
        <v>8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5975</v>
      </c>
      <c r="F3938" s="64" t="str">
        <f t="shared" si="160"/>
        <v>1</v>
      </c>
      <c r="G3938" s="72" t="s">
        <v>6912</v>
      </c>
      <c r="H3938" s="63" t="s">
        <v>6913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61"/>
        <v>24</v>
      </c>
      <c r="P3938" s="67">
        <v>0.33</v>
      </c>
      <c r="Q3938" s="68">
        <v>19</v>
      </c>
      <c r="R3938" s="68"/>
      <c r="S3938" s="68">
        <f t="shared" si="162"/>
        <v>6.2700000000000005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5746</v>
      </c>
      <c r="F3939" s="64" t="str">
        <f t="shared" si="160"/>
        <v>1</v>
      </c>
      <c r="G3939" s="72" t="s">
        <v>6914</v>
      </c>
      <c r="H3939" s="63" t="s">
        <v>6915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61"/>
        <v>24</v>
      </c>
      <c r="P3939" s="67">
        <v>0.1</v>
      </c>
      <c r="Q3939" s="68">
        <v>28</v>
      </c>
      <c r="R3939" s="68"/>
      <c r="S3939" s="68">
        <f t="shared" si="162"/>
        <v>2.8000000000000003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445</v>
      </c>
      <c r="C3940" s="64" t="s">
        <v>17</v>
      </c>
      <c r="D3940" s="64" t="s">
        <v>37</v>
      </c>
      <c r="E3940" s="64" t="s">
        <v>712</v>
      </c>
      <c r="F3940" s="64" t="str">
        <f t="shared" si="160"/>
        <v>2</v>
      </c>
      <c r="G3940" s="72" t="s">
        <v>912</v>
      </c>
      <c r="H3940" s="63" t="s">
        <v>6916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61"/>
        <v>24</v>
      </c>
      <c r="P3940" s="67">
        <v>0.8</v>
      </c>
      <c r="Q3940" s="68">
        <v>29</v>
      </c>
      <c r="R3940" s="68"/>
      <c r="S3940" s="68">
        <f t="shared" si="162"/>
        <v>23.200000000000003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34</v>
      </c>
      <c r="C3941" s="64" t="s">
        <v>17</v>
      </c>
      <c r="D3941" s="64" t="s">
        <v>19</v>
      </c>
      <c r="E3941" s="64" t="s">
        <v>6215</v>
      </c>
      <c r="F3941" s="64" t="str">
        <f t="shared" si="160"/>
        <v>1</v>
      </c>
      <c r="G3941" s="72" t="s">
        <v>2221</v>
      </c>
      <c r="H3941" s="63" t="s">
        <v>6917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61"/>
        <v>24</v>
      </c>
      <c r="P3941" s="67">
        <v>0.5</v>
      </c>
      <c r="Q3941" s="68">
        <v>8</v>
      </c>
      <c r="R3941" s="68"/>
      <c r="S3941" s="68">
        <f t="shared" si="162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6891</v>
      </c>
      <c r="F3942" s="64" t="str">
        <f t="shared" si="160"/>
        <v>2</v>
      </c>
      <c r="G3942" s="72" t="s">
        <v>6687</v>
      </c>
      <c r="H3942" s="63" t="s">
        <v>6918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61"/>
        <v>24</v>
      </c>
      <c r="P3942" s="67">
        <v>0.5</v>
      </c>
      <c r="Q3942" s="68">
        <v>8</v>
      </c>
      <c r="R3942" s="68"/>
      <c r="S3942" s="68">
        <f t="shared" si="162"/>
        <v>4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6085</v>
      </c>
      <c r="F3943" s="64" t="str">
        <f t="shared" si="160"/>
        <v>1</v>
      </c>
      <c r="G3943" s="72" t="s">
        <v>3343</v>
      </c>
      <c r="H3943" s="63" t="s">
        <v>6919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61"/>
        <v>24</v>
      </c>
      <c r="P3943" s="67">
        <v>0.5</v>
      </c>
      <c r="Q3943" s="68">
        <v>7</v>
      </c>
      <c r="R3943" s="68"/>
      <c r="S3943" s="68">
        <f t="shared" si="162"/>
        <v>3.5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445</v>
      </c>
      <c r="C3944" s="64" t="s">
        <v>17</v>
      </c>
      <c r="D3944" s="64" t="s">
        <v>37</v>
      </c>
      <c r="E3944" s="64" t="s">
        <v>5862</v>
      </c>
      <c r="F3944" s="64" t="str">
        <f t="shared" si="160"/>
        <v>2</v>
      </c>
      <c r="G3944" s="72" t="s">
        <v>781</v>
      </c>
      <c r="H3944" s="63" t="s">
        <v>6920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61"/>
        <v>24</v>
      </c>
      <c r="P3944" s="67">
        <v>0.1</v>
      </c>
      <c r="Q3944" s="68">
        <v>28</v>
      </c>
      <c r="R3944" s="68"/>
      <c r="S3944" s="68">
        <f t="shared" si="162"/>
        <v>2.8000000000000003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34</v>
      </c>
      <c r="C3945" s="64" t="s">
        <v>17</v>
      </c>
      <c r="D3945" s="64" t="s">
        <v>19</v>
      </c>
      <c r="E3945" s="64" t="s">
        <v>6442</v>
      </c>
      <c r="F3945" s="64" t="str">
        <f t="shared" si="160"/>
        <v>1</v>
      </c>
      <c r="G3945" s="72">
        <v>130597184</v>
      </c>
      <c r="H3945" s="63" t="s">
        <v>6921</v>
      </c>
      <c r="I3945" s="64" t="s">
        <v>493</v>
      </c>
      <c r="J3945" s="63" t="s">
        <v>66</v>
      </c>
      <c r="K3945" s="64" t="s">
        <v>243</v>
      </c>
      <c r="L3945" s="64" t="s">
        <v>239</v>
      </c>
      <c r="M3945" s="100"/>
      <c r="N3945" s="100"/>
      <c r="O3945" s="66">
        <f t="shared" si="161"/>
        <v>24</v>
      </c>
      <c r="P3945" s="67">
        <v>0.33</v>
      </c>
      <c r="Q3945" s="68">
        <v>16</v>
      </c>
      <c r="R3945" s="68"/>
      <c r="S3945" s="68">
        <f t="shared" si="162"/>
        <v>5.28</v>
      </c>
      <c r="T3945" s="69" t="s">
        <v>547</v>
      </c>
      <c r="U3945" s="63" t="s">
        <v>52</v>
      </c>
      <c r="V3945" s="63"/>
      <c r="W3945" s="63"/>
      <c r="X3945" s="63"/>
      <c r="Y3945" s="63"/>
      <c r="Z3945" s="63"/>
      <c r="AA3945" s="63"/>
    </row>
    <row r="3946" spans="1:27" s="71" customFormat="1" ht="23.5" customHeight="1" x14ac:dyDescent="0.35">
      <c r="A3946" s="62">
        <v>46220</v>
      </c>
      <c r="B3946" s="63" t="s">
        <v>445</v>
      </c>
      <c r="C3946" s="64" t="s">
        <v>17</v>
      </c>
      <c r="D3946" s="64" t="s">
        <v>37</v>
      </c>
      <c r="E3946" s="64" t="s">
        <v>712</v>
      </c>
      <c r="F3946" s="64" t="str">
        <f t="shared" si="160"/>
        <v>2</v>
      </c>
      <c r="G3946" s="72" t="s">
        <v>912</v>
      </c>
      <c r="H3946" s="63" t="s">
        <v>6916</v>
      </c>
      <c r="I3946" s="64" t="s">
        <v>490</v>
      </c>
      <c r="J3946" s="63" t="s">
        <v>4052</v>
      </c>
      <c r="K3946" s="64" t="s">
        <v>281</v>
      </c>
      <c r="L3946" s="64" t="s">
        <v>268</v>
      </c>
      <c r="M3946" s="100">
        <v>0.95833333333333337</v>
      </c>
      <c r="N3946" s="100">
        <v>0.97916666666666663</v>
      </c>
      <c r="O3946" s="66">
        <f t="shared" si="161"/>
        <v>2.0833333333333259E-2</v>
      </c>
      <c r="P3946" s="67">
        <v>0.5</v>
      </c>
      <c r="Q3946" s="68">
        <v>29</v>
      </c>
      <c r="R3946" s="68"/>
      <c r="S3946" s="68">
        <f t="shared" si="162"/>
        <v>14.5</v>
      </c>
      <c r="T3946" s="69" t="s">
        <v>52</v>
      </c>
      <c r="U3946" s="63" t="s">
        <v>52</v>
      </c>
      <c r="V3946" s="63"/>
      <c r="W3946" s="63"/>
      <c r="X3946" s="63"/>
      <c r="Y3946" s="63"/>
      <c r="Z3946" s="63"/>
      <c r="AA3946" s="63">
        <v>2026070060</v>
      </c>
    </row>
    <row r="3947" spans="1:27" s="71" customFormat="1" ht="23.5" customHeight="1" x14ac:dyDescent="0.35">
      <c r="A3947" s="62">
        <v>46220</v>
      </c>
      <c r="B3947" s="63" t="s">
        <v>34</v>
      </c>
      <c r="C3947" s="64" t="s">
        <v>17</v>
      </c>
      <c r="D3947" s="64" t="s">
        <v>19</v>
      </c>
      <c r="E3947" s="64" t="s">
        <v>6892</v>
      </c>
      <c r="F3947" s="64" t="str">
        <f t="shared" si="160"/>
        <v>1</v>
      </c>
      <c r="G3947" s="72" t="s">
        <v>1846</v>
      </c>
      <c r="H3947" s="63" t="s">
        <v>6922</v>
      </c>
      <c r="I3947" s="64" t="s">
        <v>480</v>
      </c>
      <c r="J3947" s="63" t="s">
        <v>6923</v>
      </c>
      <c r="K3947" s="64" t="s">
        <v>22</v>
      </c>
      <c r="L3947" s="64" t="s">
        <v>268</v>
      </c>
      <c r="M3947" s="100">
        <v>0.3125</v>
      </c>
      <c r="N3947" s="100">
        <v>0.35416666666666669</v>
      </c>
      <c r="O3947" s="66">
        <f t="shared" si="161"/>
        <v>4.1666666666666685E-2</v>
      </c>
      <c r="P3947" s="67">
        <v>1</v>
      </c>
      <c r="Q3947" s="68">
        <v>10</v>
      </c>
      <c r="R3947" s="68"/>
      <c r="S3947" s="68">
        <f t="shared" si="162"/>
        <v>10</v>
      </c>
      <c r="T3947" s="69" t="s">
        <v>30</v>
      </c>
      <c r="U3947" s="63" t="s">
        <v>30</v>
      </c>
      <c r="V3947" s="63"/>
      <c r="W3947" s="63">
        <v>290361168</v>
      </c>
      <c r="X3947" s="63" t="s">
        <v>6924</v>
      </c>
      <c r="Y3947" s="63"/>
      <c r="Z3947" s="63"/>
      <c r="AA3947" s="63">
        <v>2026070061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323</v>
      </c>
      <c r="F3948" s="64" t="str">
        <f t="shared" si="160"/>
        <v>1</v>
      </c>
      <c r="G3948" s="85" t="s">
        <v>6882</v>
      </c>
      <c r="H3948" s="63" t="s">
        <v>6926</v>
      </c>
      <c r="I3948" s="64" t="s">
        <v>480</v>
      </c>
      <c r="J3948" s="63" t="s">
        <v>6927</v>
      </c>
      <c r="K3948" s="64" t="s">
        <v>22</v>
      </c>
      <c r="L3948" s="64" t="s">
        <v>268</v>
      </c>
      <c r="M3948" s="100">
        <v>0.43402777777777779</v>
      </c>
      <c r="N3948" s="100">
        <v>0.46527777777777779</v>
      </c>
      <c r="O3948" s="66">
        <f t="shared" si="161"/>
        <v>3.125E-2</v>
      </c>
      <c r="P3948" s="67">
        <v>0.75</v>
      </c>
      <c r="Q3948" s="68">
        <v>22</v>
      </c>
      <c r="R3948" s="68"/>
      <c r="S3948" s="68">
        <f t="shared" si="162"/>
        <v>16.5</v>
      </c>
      <c r="T3948" s="69" t="s">
        <v>30</v>
      </c>
      <c r="U3948" s="63" t="s">
        <v>30</v>
      </c>
      <c r="V3948" s="63"/>
      <c r="W3948" s="63">
        <v>930020296</v>
      </c>
      <c r="X3948" s="63" t="s">
        <v>1946</v>
      </c>
      <c r="Y3948" s="63"/>
      <c r="Z3948" s="63"/>
      <c r="AA3948" s="63">
        <v>2026070062</v>
      </c>
    </row>
    <row r="3949" spans="1:27" s="71" customFormat="1" ht="23.5" customHeight="1" x14ac:dyDescent="0.35">
      <c r="A3949" s="62">
        <v>46220</v>
      </c>
      <c r="B3949" s="63" t="s">
        <v>445</v>
      </c>
      <c r="C3949" s="64" t="s">
        <v>18</v>
      </c>
      <c r="D3949" s="64" t="s">
        <v>37</v>
      </c>
      <c r="E3949" s="64" t="s">
        <v>840</v>
      </c>
      <c r="F3949" s="64" t="str">
        <f t="shared" si="160"/>
        <v>1</v>
      </c>
      <c r="G3949" s="85">
        <v>159458003</v>
      </c>
      <c r="H3949" s="63" t="s">
        <v>6946</v>
      </c>
      <c r="I3949" s="64" t="s">
        <v>482</v>
      </c>
      <c r="J3949" s="63" t="s">
        <v>6947</v>
      </c>
      <c r="K3949" s="64" t="s">
        <v>2580</v>
      </c>
      <c r="L3949" s="64" t="s">
        <v>268</v>
      </c>
      <c r="M3949" s="100">
        <v>0.3125</v>
      </c>
      <c r="N3949" s="100">
        <v>0.39583333333333331</v>
      </c>
      <c r="O3949" s="66">
        <f t="shared" si="161"/>
        <v>8.3333333333333315E-2</v>
      </c>
      <c r="P3949" s="67">
        <v>2</v>
      </c>
      <c r="Q3949" s="68">
        <v>22</v>
      </c>
      <c r="R3949" s="68"/>
      <c r="S3949" s="68">
        <f t="shared" si="162"/>
        <v>44</v>
      </c>
      <c r="T3949" s="69" t="s">
        <v>65</v>
      </c>
      <c r="U3949" s="63" t="s">
        <v>65</v>
      </c>
      <c r="V3949" s="63"/>
      <c r="W3949" s="63">
        <v>282323001</v>
      </c>
      <c r="X3949" s="63" t="s">
        <v>6948</v>
      </c>
      <c r="Y3949" s="63"/>
      <c r="Z3949" s="63"/>
      <c r="AA3949" s="63">
        <v>2026070063</v>
      </c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17</v>
      </c>
      <c r="D3950" s="64" t="s">
        <v>37</v>
      </c>
      <c r="E3950" s="64" t="s">
        <v>712</v>
      </c>
      <c r="F3950" s="64" t="str">
        <f t="shared" si="160"/>
        <v>2</v>
      </c>
      <c r="G3950" s="72" t="s">
        <v>811</v>
      </c>
      <c r="H3950" s="63" t="s">
        <v>6928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61"/>
        <v>24</v>
      </c>
      <c r="P3950" s="67">
        <v>0.1</v>
      </c>
      <c r="Q3950" s="68">
        <v>27</v>
      </c>
      <c r="R3950" s="68"/>
      <c r="S3950" s="68">
        <f t="shared" si="162"/>
        <v>2.7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867</v>
      </c>
      <c r="F3951" s="64" t="str">
        <f t="shared" si="160"/>
        <v>1</v>
      </c>
      <c r="G3951" s="72" t="s">
        <v>3167</v>
      </c>
      <c r="H3951" s="63" t="s">
        <v>6929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61"/>
        <v>24</v>
      </c>
      <c r="P3951" s="67">
        <v>0.1</v>
      </c>
      <c r="Q3951" s="68">
        <v>22</v>
      </c>
      <c r="R3951" s="68"/>
      <c r="S3951" s="68">
        <f t="shared" si="162"/>
        <v>2.2000000000000002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599</v>
      </c>
      <c r="F3952" s="64" t="str">
        <f t="shared" si="160"/>
        <v>1</v>
      </c>
      <c r="G3952" s="72" t="s">
        <v>4449</v>
      </c>
      <c r="H3952" s="63" t="s">
        <v>6930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61"/>
        <v>24</v>
      </c>
      <c r="P3952" s="67">
        <v>0.67</v>
      </c>
      <c r="Q3952" s="68">
        <v>18</v>
      </c>
      <c r="R3952" s="68"/>
      <c r="S3952" s="68">
        <f t="shared" si="162"/>
        <v>12.06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815</v>
      </c>
      <c r="F3953" s="64" t="str">
        <f t="shared" si="160"/>
        <v>1</v>
      </c>
      <c r="G3953" s="72">
        <v>319328028</v>
      </c>
      <c r="H3953" s="63" t="s">
        <v>6931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61"/>
        <v>24</v>
      </c>
      <c r="P3953" s="67">
        <v>0.1</v>
      </c>
      <c r="Q3953" s="68">
        <v>7</v>
      </c>
      <c r="R3953" s="68"/>
      <c r="S3953" s="68">
        <f t="shared" si="162"/>
        <v>0.70000000000000007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1302</v>
      </c>
      <c r="F3954" s="64" t="str">
        <f t="shared" si="160"/>
        <v>2</v>
      </c>
      <c r="G3954" s="72" t="s">
        <v>6932</v>
      </c>
      <c r="H3954" s="63" t="s">
        <v>6933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61"/>
        <v>24</v>
      </c>
      <c r="P3954" s="67">
        <v>0.1</v>
      </c>
      <c r="Q3954" s="68">
        <v>29</v>
      </c>
      <c r="R3954" s="68"/>
      <c r="S3954" s="68">
        <f t="shared" si="162"/>
        <v>2.9000000000000004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2671</v>
      </c>
      <c r="F3955" s="64" t="str">
        <f t="shared" si="160"/>
        <v>1</v>
      </c>
      <c r="G3955" s="72" t="s">
        <v>2255</v>
      </c>
      <c r="H3955" s="63" t="s">
        <v>6934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si="161"/>
        <v>24</v>
      </c>
      <c r="P3955" s="67">
        <v>0.1</v>
      </c>
      <c r="Q3955" s="68">
        <v>24</v>
      </c>
      <c r="R3955" s="68"/>
      <c r="S3955" s="68">
        <f t="shared" si="162"/>
        <v>2.4000000000000004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3457</v>
      </c>
      <c r="F3956" s="64" t="str">
        <f t="shared" ref="F3956:F4019" si="163">IF(RIGHT(E3956,1)="D","1","2")</f>
        <v>2</v>
      </c>
      <c r="G3956" s="72" t="s">
        <v>6935</v>
      </c>
      <c r="H3956" s="63" t="s">
        <v>6936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ref="O3956:O4019" si="164">IF(N3956-M3956&gt;0,N3956-M3956,N3956-M3956+24)</f>
        <v>24</v>
      </c>
      <c r="P3956" s="67">
        <v>0.1</v>
      </c>
      <c r="Q3956" s="68">
        <v>26</v>
      </c>
      <c r="R3956" s="68"/>
      <c r="S3956" s="68">
        <f t="shared" ref="S3956:S4019" si="165">P3956*Q3956</f>
        <v>2.6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1301</v>
      </c>
      <c r="F3957" s="64" t="str">
        <f t="shared" si="163"/>
        <v>2</v>
      </c>
      <c r="G3957" s="72" t="s">
        <v>6645</v>
      </c>
      <c r="H3957" s="63" t="s">
        <v>6937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4"/>
        <v>24</v>
      </c>
      <c r="P3957" s="67">
        <v>0.1</v>
      </c>
      <c r="Q3957" s="68">
        <v>21</v>
      </c>
      <c r="R3957" s="68"/>
      <c r="S3957" s="68">
        <f t="shared" si="165"/>
        <v>2.1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445</v>
      </c>
      <c r="C3958" s="64" t="s">
        <v>18</v>
      </c>
      <c r="D3958" s="64" t="s">
        <v>37</v>
      </c>
      <c r="E3958" s="64" t="s">
        <v>2224</v>
      </c>
      <c r="F3958" s="64" t="str">
        <f t="shared" si="163"/>
        <v>2</v>
      </c>
      <c r="G3958" s="72" t="s">
        <v>6938</v>
      </c>
      <c r="H3958" s="63" t="s">
        <v>6939</v>
      </c>
      <c r="I3958" s="64" t="s">
        <v>493</v>
      </c>
      <c r="J3958" s="63" t="s">
        <v>66</v>
      </c>
      <c r="K3958" s="64" t="s">
        <v>243</v>
      </c>
      <c r="L3958" s="64" t="s">
        <v>239</v>
      </c>
      <c r="M3958" s="100"/>
      <c r="N3958" s="100"/>
      <c r="O3958" s="66">
        <f t="shared" si="164"/>
        <v>24</v>
      </c>
      <c r="P3958" s="67">
        <v>0.33</v>
      </c>
      <c r="Q3958" s="68">
        <v>18</v>
      </c>
      <c r="R3958" s="68"/>
      <c r="S3958" s="68">
        <f t="shared" si="165"/>
        <v>5.94</v>
      </c>
      <c r="T3958" s="69" t="s">
        <v>547</v>
      </c>
      <c r="U3958" s="63" t="s">
        <v>52</v>
      </c>
      <c r="V3958" s="63"/>
      <c r="W3958" s="63"/>
      <c r="X3958" s="63"/>
      <c r="Y3958" s="63"/>
      <c r="Z3958" s="63"/>
      <c r="AA3958" s="63"/>
    </row>
    <row r="3959" spans="1:27" s="71" customFormat="1" ht="23.5" customHeight="1" x14ac:dyDescent="0.35">
      <c r="A3959" s="62">
        <v>46221</v>
      </c>
      <c r="B3959" s="63" t="s">
        <v>34</v>
      </c>
      <c r="C3959" s="64" t="s">
        <v>18</v>
      </c>
      <c r="D3959" s="64" t="s">
        <v>19</v>
      </c>
      <c r="E3959" s="64" t="s">
        <v>6444</v>
      </c>
      <c r="F3959" s="64" t="str">
        <f t="shared" si="163"/>
        <v>2</v>
      </c>
      <c r="G3959" s="72">
        <v>130868002</v>
      </c>
      <c r="H3959" s="63" t="s">
        <v>6940</v>
      </c>
      <c r="I3959" s="64" t="s">
        <v>490</v>
      </c>
      <c r="J3959" s="63" t="s">
        <v>5172</v>
      </c>
      <c r="K3959" s="64" t="s">
        <v>281</v>
      </c>
      <c r="L3959" s="64" t="s">
        <v>268</v>
      </c>
      <c r="M3959" s="100">
        <v>6.25E-2</v>
      </c>
      <c r="N3959" s="100">
        <v>0.125</v>
      </c>
      <c r="O3959" s="66">
        <f t="shared" si="164"/>
        <v>6.25E-2</v>
      </c>
      <c r="P3959" s="67">
        <v>1.5</v>
      </c>
      <c r="Q3959" s="68">
        <v>9</v>
      </c>
      <c r="R3959" s="68"/>
      <c r="S3959" s="68">
        <f t="shared" si="165"/>
        <v>13.5</v>
      </c>
      <c r="T3959" s="69" t="s">
        <v>52</v>
      </c>
      <c r="U3959" s="63" t="s">
        <v>52</v>
      </c>
      <c r="V3959" s="63"/>
      <c r="W3959" s="63"/>
      <c r="X3959" s="63"/>
      <c r="Y3959" s="63"/>
      <c r="Z3959" s="63"/>
      <c r="AA3959" s="63">
        <v>2026070064</v>
      </c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5897</v>
      </c>
      <c r="F3960" s="64" t="str">
        <f t="shared" si="163"/>
        <v>2</v>
      </c>
      <c r="G3960" s="72" t="s">
        <v>3536</v>
      </c>
      <c r="H3960" s="63" t="s">
        <v>6961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4"/>
        <v>24</v>
      </c>
      <c r="P3960" s="67">
        <v>0.5</v>
      </c>
      <c r="Q3960" s="68">
        <v>11</v>
      </c>
      <c r="R3960" s="68"/>
      <c r="S3960" s="68">
        <f t="shared" si="165"/>
        <v>5.5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5804</v>
      </c>
      <c r="F3961" s="64" t="str">
        <f t="shared" si="163"/>
        <v>2</v>
      </c>
      <c r="G3961" s="72" t="s">
        <v>1572</v>
      </c>
      <c r="H3961" s="63" t="s">
        <v>6962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4"/>
        <v>24</v>
      </c>
      <c r="P3961" s="67">
        <v>0.1</v>
      </c>
      <c r="Q3961" s="68">
        <v>26</v>
      </c>
      <c r="R3961" s="68"/>
      <c r="S3961" s="68">
        <f t="shared" si="165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5804</v>
      </c>
      <c r="F3962" s="64" t="str">
        <f t="shared" si="163"/>
        <v>2</v>
      </c>
      <c r="G3962" s="72" t="s">
        <v>908</v>
      </c>
      <c r="H3962" s="63" t="s">
        <v>6963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4"/>
        <v>24</v>
      </c>
      <c r="P3962" s="67">
        <v>0.1</v>
      </c>
      <c r="Q3962" s="68">
        <v>26</v>
      </c>
      <c r="R3962" s="68"/>
      <c r="S3962" s="68">
        <f t="shared" si="165"/>
        <v>2.6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445</v>
      </c>
      <c r="C3963" s="64" t="s">
        <v>17</v>
      </c>
      <c r="D3963" s="64" t="s">
        <v>37</v>
      </c>
      <c r="E3963" s="64" t="s">
        <v>1301</v>
      </c>
      <c r="F3963" s="64" t="str">
        <f t="shared" si="163"/>
        <v>2</v>
      </c>
      <c r="G3963" s="72" t="s">
        <v>1070</v>
      </c>
      <c r="H3963" s="63" t="s">
        <v>6964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4"/>
        <v>24</v>
      </c>
      <c r="P3963" s="67">
        <v>0.8</v>
      </c>
      <c r="Q3963" s="68">
        <v>29</v>
      </c>
      <c r="R3963" s="68"/>
      <c r="S3963" s="68">
        <f t="shared" si="165"/>
        <v>23.200000000000003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6214</v>
      </c>
      <c r="F3964" s="64" t="str">
        <f t="shared" si="163"/>
        <v>1</v>
      </c>
      <c r="G3964" s="72" t="s">
        <v>6965</v>
      </c>
      <c r="H3964" s="63" t="s">
        <v>6966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4"/>
        <v>24</v>
      </c>
      <c r="P3964" s="67">
        <v>0.33</v>
      </c>
      <c r="Q3964" s="68">
        <v>12</v>
      </c>
      <c r="R3964" s="68"/>
      <c r="S3964" s="68">
        <f t="shared" si="165"/>
        <v>3.96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6214</v>
      </c>
      <c r="F3965" s="64" t="str">
        <f t="shared" si="163"/>
        <v>1</v>
      </c>
      <c r="G3965" s="72" t="s">
        <v>401</v>
      </c>
      <c r="H3965" s="63" t="s">
        <v>6967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4"/>
        <v>24</v>
      </c>
      <c r="P3965" s="67">
        <v>0.5</v>
      </c>
      <c r="Q3965" s="68">
        <v>12</v>
      </c>
      <c r="R3965" s="68"/>
      <c r="S3965" s="68">
        <f t="shared" si="165"/>
        <v>6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6760</v>
      </c>
      <c r="F3966" s="64" t="str">
        <f t="shared" si="163"/>
        <v>2</v>
      </c>
      <c r="G3966" s="72" t="s">
        <v>301</v>
      </c>
      <c r="H3966" s="63" t="s">
        <v>6968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4"/>
        <v>24</v>
      </c>
      <c r="P3966" s="67">
        <v>0.25</v>
      </c>
      <c r="Q3966" s="68">
        <v>12</v>
      </c>
      <c r="R3966" s="68"/>
      <c r="S3966" s="68">
        <f t="shared" si="165"/>
        <v>3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34</v>
      </c>
      <c r="C3967" s="64" t="s">
        <v>18</v>
      </c>
      <c r="D3967" s="64" t="s">
        <v>19</v>
      </c>
      <c r="E3967" s="64" t="s">
        <v>6120</v>
      </c>
      <c r="F3967" s="64" t="str">
        <f t="shared" si="163"/>
        <v>2</v>
      </c>
      <c r="G3967" s="72">
        <v>130879003</v>
      </c>
      <c r="H3967" s="63" t="s">
        <v>6969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4"/>
        <v>24</v>
      </c>
      <c r="P3967" s="67">
        <v>0.5</v>
      </c>
      <c r="Q3967" s="68">
        <v>16</v>
      </c>
      <c r="R3967" s="68"/>
      <c r="S3967" s="68">
        <f t="shared" si="165"/>
        <v>8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867</v>
      </c>
      <c r="F3968" s="64" t="str">
        <f t="shared" si="163"/>
        <v>1</v>
      </c>
      <c r="G3968" s="72">
        <v>159245002</v>
      </c>
      <c r="H3968" s="63" t="s">
        <v>6970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4"/>
        <v>24</v>
      </c>
      <c r="P3968" s="67">
        <v>0.1</v>
      </c>
      <c r="Q3968" s="68">
        <v>20</v>
      </c>
      <c r="R3968" s="68"/>
      <c r="S3968" s="68">
        <f t="shared" si="165"/>
        <v>2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1441</v>
      </c>
      <c r="F3969" s="64" t="str">
        <f t="shared" si="163"/>
        <v>2</v>
      </c>
      <c r="G3969" s="72" t="s">
        <v>4038</v>
      </c>
      <c r="H3969" s="63" t="s">
        <v>6971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4"/>
        <v>24</v>
      </c>
      <c r="P3969" s="67">
        <v>0.1</v>
      </c>
      <c r="Q3969" s="68">
        <v>24</v>
      </c>
      <c r="R3969" s="68"/>
      <c r="S3969" s="68">
        <f t="shared" si="165"/>
        <v>2.4000000000000004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815</v>
      </c>
      <c r="F3970" s="64" t="str">
        <f t="shared" si="163"/>
        <v>1</v>
      </c>
      <c r="G3970" s="72">
        <v>315262009</v>
      </c>
      <c r="H3970" s="63" t="s">
        <v>6972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4"/>
        <v>24</v>
      </c>
      <c r="P3970" s="67">
        <v>0.1</v>
      </c>
      <c r="Q3970" s="68">
        <v>4</v>
      </c>
      <c r="R3970" s="68"/>
      <c r="S3970" s="68">
        <f t="shared" si="165"/>
        <v>0.4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899</v>
      </c>
      <c r="F3971" s="64" t="str">
        <f t="shared" si="163"/>
        <v>1</v>
      </c>
      <c r="G3971" s="72">
        <v>305454010</v>
      </c>
      <c r="H3971" s="63" t="s">
        <v>6973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4"/>
        <v>24</v>
      </c>
      <c r="P3971" s="67">
        <v>0.1</v>
      </c>
      <c r="Q3971" s="68">
        <v>7</v>
      </c>
      <c r="R3971" s="68"/>
      <c r="S3971" s="68">
        <f t="shared" si="165"/>
        <v>0.70000000000000007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1650</v>
      </c>
      <c r="F3972" s="64" t="str">
        <f t="shared" si="163"/>
        <v>2</v>
      </c>
      <c r="G3972" s="72">
        <v>305681015</v>
      </c>
      <c r="H3972" s="63" t="s">
        <v>6974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4"/>
        <v>24</v>
      </c>
      <c r="P3972" s="67">
        <v>0.1</v>
      </c>
      <c r="Q3972" s="68">
        <v>6</v>
      </c>
      <c r="R3972" s="68"/>
      <c r="S3972" s="68">
        <f t="shared" si="165"/>
        <v>0.60000000000000009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326</v>
      </c>
      <c r="F3973" s="64" t="str">
        <f t="shared" si="163"/>
        <v>2</v>
      </c>
      <c r="G3973" s="72" t="s">
        <v>6037</v>
      </c>
      <c r="H3973" s="63" t="s">
        <v>6975</v>
      </c>
      <c r="I3973" s="64" t="s">
        <v>493</v>
      </c>
      <c r="J3973" s="63" t="s">
        <v>66</v>
      </c>
      <c r="K3973" s="64" t="s">
        <v>243</v>
      </c>
      <c r="L3973" s="64" t="s">
        <v>239</v>
      </c>
      <c r="M3973" s="100"/>
      <c r="N3973" s="100"/>
      <c r="O3973" s="66">
        <f t="shared" si="164"/>
        <v>24</v>
      </c>
      <c r="P3973" s="67">
        <v>0.1</v>
      </c>
      <c r="Q3973" s="68">
        <v>28</v>
      </c>
      <c r="R3973" s="68"/>
      <c r="S3973" s="68">
        <f t="shared" si="165"/>
        <v>2.8000000000000003</v>
      </c>
      <c r="T3973" s="69" t="s">
        <v>547</v>
      </c>
      <c r="U3973" s="63" t="s">
        <v>52</v>
      </c>
      <c r="V3973" s="63"/>
      <c r="W3973" s="63"/>
      <c r="X3973" s="63"/>
      <c r="Y3973" s="63"/>
      <c r="Z3973" s="63"/>
      <c r="AA3973" s="63"/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2670</v>
      </c>
      <c r="F3974" s="64" t="str">
        <f t="shared" si="163"/>
        <v>2</v>
      </c>
      <c r="G3974" s="72" t="s">
        <v>1970</v>
      </c>
      <c r="H3974" s="63" t="s">
        <v>6976</v>
      </c>
      <c r="I3974" s="64" t="s">
        <v>480</v>
      </c>
      <c r="J3974" s="63" t="s">
        <v>6977</v>
      </c>
      <c r="K3974" s="64" t="s">
        <v>22</v>
      </c>
      <c r="L3974" s="64" t="s">
        <v>268</v>
      </c>
      <c r="M3974" s="100">
        <v>0.8125</v>
      </c>
      <c r="N3974" s="100">
        <v>0</v>
      </c>
      <c r="O3974" s="66">
        <f t="shared" si="164"/>
        <v>23.1875</v>
      </c>
      <c r="P3974" s="67">
        <v>4.5</v>
      </c>
      <c r="Q3974" s="68">
        <v>8</v>
      </c>
      <c r="R3974" s="68"/>
      <c r="S3974" s="68">
        <f t="shared" si="165"/>
        <v>36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2026070065</v>
      </c>
    </row>
    <row r="3975" spans="1:27" s="71" customFormat="1" ht="23.5" customHeight="1" x14ac:dyDescent="0.35">
      <c r="A3975" s="62">
        <v>46223</v>
      </c>
      <c r="B3975" s="63" t="s">
        <v>445</v>
      </c>
      <c r="C3975" s="64" t="s">
        <v>18</v>
      </c>
      <c r="D3975" s="64" t="s">
        <v>37</v>
      </c>
      <c r="E3975" s="64" t="s">
        <v>1492</v>
      </c>
      <c r="F3975" s="64" t="str">
        <f t="shared" si="163"/>
        <v>1</v>
      </c>
      <c r="G3975" s="72" t="s">
        <v>1970</v>
      </c>
      <c r="H3975" s="63" t="s">
        <v>6976</v>
      </c>
      <c r="I3975" s="64" t="s">
        <v>480</v>
      </c>
      <c r="J3975" s="63" t="s">
        <v>6977</v>
      </c>
      <c r="K3975" s="64" t="s">
        <v>22</v>
      </c>
      <c r="L3975" s="64" t="s">
        <v>268</v>
      </c>
      <c r="M3975" s="100">
        <v>0.73958333333333337</v>
      </c>
      <c r="N3975" s="100">
        <v>0.78125</v>
      </c>
      <c r="O3975" s="66">
        <f t="shared" si="164"/>
        <v>4.166666666666663E-2</v>
      </c>
      <c r="P3975" s="67">
        <v>1</v>
      </c>
      <c r="Q3975" s="68">
        <v>20</v>
      </c>
      <c r="R3975" s="68"/>
      <c r="S3975" s="68">
        <f t="shared" si="165"/>
        <v>20</v>
      </c>
      <c r="T3975" s="69" t="s">
        <v>27</v>
      </c>
      <c r="U3975" s="63" t="s">
        <v>30</v>
      </c>
      <c r="V3975" s="63"/>
      <c r="W3975" s="63">
        <v>536136001</v>
      </c>
      <c r="X3975" s="63" t="s">
        <v>548</v>
      </c>
      <c r="Y3975" s="63"/>
      <c r="Z3975" s="63"/>
      <c r="AA3975" s="63">
        <v>2026070066</v>
      </c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712</v>
      </c>
      <c r="F3976" s="64" t="str">
        <f t="shared" si="163"/>
        <v>2</v>
      </c>
      <c r="G3976" s="72" t="s">
        <v>290</v>
      </c>
      <c r="H3976" s="63" t="s">
        <v>7010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4"/>
        <v>24</v>
      </c>
      <c r="P3976" s="67">
        <v>0.1</v>
      </c>
      <c r="Q3976" s="68">
        <v>40</v>
      </c>
      <c r="R3976" s="68"/>
      <c r="S3976" s="68">
        <f t="shared" si="165"/>
        <v>4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5863</v>
      </c>
      <c r="F3977" s="64" t="str">
        <f t="shared" si="163"/>
        <v>2</v>
      </c>
      <c r="G3977" s="72" t="s">
        <v>1843</v>
      </c>
      <c r="H3977" s="63" t="s">
        <v>6828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4"/>
        <v>24</v>
      </c>
      <c r="P3977" s="67">
        <v>0.33</v>
      </c>
      <c r="Q3977" s="68">
        <v>23</v>
      </c>
      <c r="R3977" s="68"/>
      <c r="S3977" s="68">
        <f t="shared" si="165"/>
        <v>7.5900000000000007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7007</v>
      </c>
      <c r="F3978" s="64" t="str">
        <f t="shared" si="163"/>
        <v>1</v>
      </c>
      <c r="G3978" s="72" t="s">
        <v>3313</v>
      </c>
      <c r="H3978" s="63" t="s">
        <v>7011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4"/>
        <v>24</v>
      </c>
      <c r="P3978" s="67">
        <v>0.67</v>
      </c>
      <c r="Q3978" s="68">
        <v>12</v>
      </c>
      <c r="R3978" s="68"/>
      <c r="S3978" s="68">
        <f t="shared" si="165"/>
        <v>8.0400000000000009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7007</v>
      </c>
      <c r="F3979" s="64" t="str">
        <f t="shared" si="163"/>
        <v>1</v>
      </c>
      <c r="G3979" s="72" t="s">
        <v>7012</v>
      </c>
      <c r="H3979" s="63" t="s">
        <v>7013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4"/>
        <v>24</v>
      </c>
      <c r="P3979" s="67">
        <v>0.33</v>
      </c>
      <c r="Q3979" s="68">
        <v>12</v>
      </c>
      <c r="R3979" s="68"/>
      <c r="S3979" s="68">
        <f t="shared" si="165"/>
        <v>3.96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7008</v>
      </c>
      <c r="F3980" s="64" t="str">
        <f t="shared" si="163"/>
        <v>2</v>
      </c>
      <c r="G3980" s="72" t="s">
        <v>5985</v>
      </c>
      <c r="H3980" s="63" t="s">
        <v>7014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4"/>
        <v>24</v>
      </c>
      <c r="P3980" s="67">
        <v>0.33</v>
      </c>
      <c r="Q3980" s="68">
        <v>8</v>
      </c>
      <c r="R3980" s="68"/>
      <c r="S3980" s="68">
        <f t="shared" si="165"/>
        <v>2.64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7009</v>
      </c>
      <c r="F3981" s="64" t="str">
        <f t="shared" si="163"/>
        <v>1</v>
      </c>
      <c r="G3981" s="72" t="s">
        <v>4974</v>
      </c>
      <c r="H3981" s="63" t="s">
        <v>7015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4"/>
        <v>24</v>
      </c>
      <c r="P3981" s="67">
        <v>0.33</v>
      </c>
      <c r="Q3981" s="68">
        <v>11</v>
      </c>
      <c r="R3981" s="68"/>
      <c r="S3981" s="68">
        <f t="shared" si="165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7009</v>
      </c>
      <c r="F3982" s="64" t="str">
        <f t="shared" si="163"/>
        <v>1</v>
      </c>
      <c r="G3982" s="72" t="s">
        <v>6687</v>
      </c>
      <c r="H3982" s="63" t="s">
        <v>7016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4"/>
        <v>24</v>
      </c>
      <c r="P3982" s="67">
        <v>0.33</v>
      </c>
      <c r="Q3982" s="68">
        <v>11</v>
      </c>
      <c r="R3982" s="68"/>
      <c r="S3982" s="68">
        <f t="shared" si="165"/>
        <v>3.6300000000000003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1301</v>
      </c>
      <c r="F3983" s="64" t="str">
        <f t="shared" si="163"/>
        <v>2</v>
      </c>
      <c r="G3983" s="72" t="s">
        <v>884</v>
      </c>
      <c r="H3983" s="63" t="s">
        <v>7017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4"/>
        <v>24</v>
      </c>
      <c r="P3983" s="67">
        <v>0.1</v>
      </c>
      <c r="Q3983" s="68">
        <v>25</v>
      </c>
      <c r="R3983" s="68"/>
      <c r="S3983" s="68">
        <f t="shared" si="165"/>
        <v>2.5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445</v>
      </c>
      <c r="C3984" s="64" t="s">
        <v>17</v>
      </c>
      <c r="D3984" s="64" t="s">
        <v>37</v>
      </c>
      <c r="E3984" s="64" t="s">
        <v>6085</v>
      </c>
      <c r="F3984" s="64" t="str">
        <f t="shared" si="163"/>
        <v>1</v>
      </c>
      <c r="G3984" s="72" t="s">
        <v>4086</v>
      </c>
      <c r="H3984" s="63" t="s">
        <v>7018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4"/>
        <v>24</v>
      </c>
      <c r="P3984" s="67">
        <v>0.33</v>
      </c>
      <c r="Q3984" s="68">
        <v>10</v>
      </c>
      <c r="R3984" s="68"/>
      <c r="S3984" s="68">
        <f t="shared" si="165"/>
        <v>3.3000000000000003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34</v>
      </c>
      <c r="C3985" s="64" t="s">
        <v>17</v>
      </c>
      <c r="D3985" s="64" t="s">
        <v>19</v>
      </c>
      <c r="E3985" s="64" t="s">
        <v>5630</v>
      </c>
      <c r="F3985" s="64" t="str">
        <f t="shared" si="163"/>
        <v>1</v>
      </c>
      <c r="G3985" s="72">
        <v>130597401</v>
      </c>
      <c r="H3985" s="63" t="s">
        <v>7019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4"/>
        <v>24</v>
      </c>
      <c r="P3985" s="67">
        <v>0.3</v>
      </c>
      <c r="Q3985" s="68">
        <v>11</v>
      </c>
      <c r="R3985" s="68"/>
      <c r="S3985" s="68">
        <f t="shared" si="165"/>
        <v>3.3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900</v>
      </c>
      <c r="F3986" s="64" t="str">
        <f t="shared" si="163"/>
        <v>1</v>
      </c>
      <c r="G3986" s="72" t="s">
        <v>2549</v>
      </c>
      <c r="H3986" s="63" t="s">
        <v>7020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4"/>
        <v>24</v>
      </c>
      <c r="P3986" s="67">
        <v>0.33</v>
      </c>
      <c r="Q3986" s="68">
        <v>13</v>
      </c>
      <c r="R3986" s="68"/>
      <c r="S3986" s="68">
        <f t="shared" si="165"/>
        <v>4.29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615</v>
      </c>
      <c r="F3987" s="64" t="str">
        <f t="shared" si="163"/>
        <v>1</v>
      </c>
      <c r="G3987" s="72">
        <v>315630005</v>
      </c>
      <c r="H3987" s="63" t="s">
        <v>7021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4"/>
        <v>24</v>
      </c>
      <c r="P3987" s="67">
        <v>0.1</v>
      </c>
      <c r="Q3987" s="68">
        <v>5</v>
      </c>
      <c r="R3987" s="68"/>
      <c r="S3987" s="68">
        <f t="shared" si="165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1148</v>
      </c>
      <c r="F3988" s="64" t="str">
        <f t="shared" si="163"/>
        <v>2</v>
      </c>
      <c r="G3988" s="72">
        <v>315295002</v>
      </c>
      <c r="H3988" s="63" t="s">
        <v>7022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4"/>
        <v>24</v>
      </c>
      <c r="P3988" s="67">
        <v>0.1</v>
      </c>
      <c r="Q3988" s="68">
        <v>5</v>
      </c>
      <c r="R3988" s="68"/>
      <c r="S3988" s="68">
        <f t="shared" si="165"/>
        <v>0.5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341</v>
      </c>
      <c r="F3989" s="64" t="str">
        <f t="shared" si="163"/>
        <v>1</v>
      </c>
      <c r="G3989" s="72" t="s">
        <v>7023</v>
      </c>
      <c r="H3989" s="63" t="s">
        <v>7024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4"/>
        <v>24</v>
      </c>
      <c r="P3989" s="67">
        <v>0.33</v>
      </c>
      <c r="Q3989" s="68">
        <v>20</v>
      </c>
      <c r="R3989" s="68"/>
      <c r="S3989" s="68">
        <f t="shared" si="165"/>
        <v>6.6000000000000005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263</v>
      </c>
      <c r="F3990" s="64" t="str">
        <f t="shared" si="163"/>
        <v>2</v>
      </c>
      <c r="G3990" s="72" t="s">
        <v>7025</v>
      </c>
      <c r="H3990" s="63" t="s">
        <v>7026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4"/>
        <v>24</v>
      </c>
      <c r="P3990" s="67">
        <v>0.1</v>
      </c>
      <c r="Q3990" s="68">
        <v>31</v>
      </c>
      <c r="R3990" s="68"/>
      <c r="S3990" s="68">
        <f t="shared" si="165"/>
        <v>3.1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255</v>
      </c>
      <c r="F3991" s="64" t="str">
        <f t="shared" si="163"/>
        <v>2</v>
      </c>
      <c r="G3991" s="72" t="s">
        <v>6099</v>
      </c>
      <c r="H3991" s="63" t="s">
        <v>7027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4"/>
        <v>24</v>
      </c>
      <c r="P3991" s="67">
        <v>0.1</v>
      </c>
      <c r="Q3991" s="68">
        <v>26</v>
      </c>
      <c r="R3991" s="68"/>
      <c r="S3991" s="68">
        <f t="shared" si="165"/>
        <v>2.6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2563</v>
      </c>
      <c r="F3992" s="64" t="str">
        <f t="shared" si="163"/>
        <v>1</v>
      </c>
      <c r="G3992" s="72" t="s">
        <v>6645</v>
      </c>
      <c r="H3992" s="63" t="s">
        <v>6937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4"/>
        <v>24</v>
      </c>
      <c r="P3992" s="67">
        <v>0.8</v>
      </c>
      <c r="Q3992" s="68">
        <v>21</v>
      </c>
      <c r="R3992" s="68"/>
      <c r="S3992" s="68">
        <f t="shared" si="165"/>
        <v>16.8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1301</v>
      </c>
      <c r="F3993" s="64" t="str">
        <f t="shared" si="163"/>
        <v>2</v>
      </c>
      <c r="G3993" s="72" t="s">
        <v>7028</v>
      </c>
      <c r="H3993" s="63" t="s">
        <v>7029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4"/>
        <v>24</v>
      </c>
      <c r="P3993" s="67">
        <v>0.1</v>
      </c>
      <c r="Q3993" s="68">
        <v>12</v>
      </c>
      <c r="R3993" s="68"/>
      <c r="S3993" s="68">
        <f t="shared" si="165"/>
        <v>1.2000000000000002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2103</v>
      </c>
      <c r="F3994" s="64" t="str">
        <f t="shared" si="163"/>
        <v>1</v>
      </c>
      <c r="G3994" s="72" t="s">
        <v>1698</v>
      </c>
      <c r="H3994" s="63" t="s">
        <v>7030</v>
      </c>
      <c r="I3994" s="64" t="s">
        <v>493</v>
      </c>
      <c r="J3994" s="63" t="s">
        <v>66</v>
      </c>
      <c r="K3994" s="64" t="s">
        <v>243</v>
      </c>
      <c r="L3994" s="64" t="s">
        <v>239</v>
      </c>
      <c r="M3994" s="100"/>
      <c r="N3994" s="100"/>
      <c r="O3994" s="66">
        <f t="shared" si="164"/>
        <v>24</v>
      </c>
      <c r="P3994" s="67">
        <v>0.1</v>
      </c>
      <c r="Q3994" s="68">
        <v>17</v>
      </c>
      <c r="R3994" s="68"/>
      <c r="S3994" s="68">
        <f t="shared" si="165"/>
        <v>1.7000000000000002</v>
      </c>
      <c r="T3994" s="69" t="s">
        <v>547</v>
      </c>
      <c r="U3994" s="63" t="s">
        <v>52</v>
      </c>
      <c r="V3994" s="63"/>
      <c r="W3994" s="63"/>
      <c r="X3994" s="63"/>
      <c r="Y3994" s="63"/>
      <c r="Z3994" s="63"/>
      <c r="AA3994" s="63"/>
    </row>
    <row r="3995" spans="1:27" s="71" customFormat="1" ht="23.5" customHeight="1" x14ac:dyDescent="0.35">
      <c r="A3995" s="62">
        <v>46224</v>
      </c>
      <c r="B3995" s="63" t="s">
        <v>445</v>
      </c>
      <c r="C3995" s="64" t="s">
        <v>18</v>
      </c>
      <c r="D3995" s="64" t="s">
        <v>37</v>
      </c>
      <c r="E3995" s="64" t="s">
        <v>1536</v>
      </c>
      <c r="F3995" s="64" t="str">
        <f t="shared" si="163"/>
        <v>1</v>
      </c>
      <c r="G3995" s="72" t="s">
        <v>1970</v>
      </c>
      <c r="H3995" s="63" t="s">
        <v>6976</v>
      </c>
      <c r="I3995" s="64" t="s">
        <v>480</v>
      </c>
      <c r="J3995" s="63" t="s">
        <v>6977</v>
      </c>
      <c r="K3995" s="64" t="s">
        <v>22</v>
      </c>
      <c r="L3995" s="64" t="s">
        <v>268</v>
      </c>
      <c r="M3995" s="100">
        <v>0.3125</v>
      </c>
      <c r="N3995" s="100">
        <v>0.64583333333333337</v>
      </c>
      <c r="O3995" s="66">
        <f t="shared" si="164"/>
        <v>0.33333333333333337</v>
      </c>
      <c r="P3995" s="67">
        <v>8</v>
      </c>
      <c r="Q3995" s="68">
        <v>8</v>
      </c>
      <c r="R3995" s="68"/>
      <c r="S3995" s="68">
        <f t="shared" si="165"/>
        <v>64</v>
      </c>
      <c r="T3995" s="69" t="s">
        <v>30</v>
      </c>
      <c r="U3995" s="63" t="s">
        <v>30</v>
      </c>
      <c r="V3995" s="63"/>
      <c r="W3995" s="63">
        <v>536136001</v>
      </c>
      <c r="X3995" s="63" t="s">
        <v>548</v>
      </c>
      <c r="Y3995" s="63"/>
      <c r="Z3995" s="63"/>
      <c r="AA3995" s="63">
        <v>2026070068</v>
      </c>
    </row>
    <row r="3996" spans="1:27" s="71" customFormat="1" ht="23.5" customHeight="1" x14ac:dyDescent="0.35">
      <c r="A3996" s="62">
        <v>46224</v>
      </c>
      <c r="B3996" s="63" t="s">
        <v>34</v>
      </c>
      <c r="C3996" s="64" t="s">
        <v>18</v>
      </c>
      <c r="D3996" s="64" t="s">
        <v>19</v>
      </c>
      <c r="E3996" s="64" t="s">
        <v>1545</v>
      </c>
      <c r="F3996" s="64" t="str">
        <f t="shared" si="163"/>
        <v>1</v>
      </c>
      <c r="G3996" s="72">
        <v>130597380</v>
      </c>
      <c r="H3996" s="63" t="s">
        <v>7031</v>
      </c>
      <c r="I3996" s="64" t="s">
        <v>490</v>
      </c>
      <c r="J3996" s="63" t="s">
        <v>2136</v>
      </c>
      <c r="K3996" s="64" t="s">
        <v>281</v>
      </c>
      <c r="L3996" s="64" t="s">
        <v>268</v>
      </c>
      <c r="M3996" s="100">
        <v>0.4201388888888889</v>
      </c>
      <c r="N3996" s="100">
        <v>0.42708333333333331</v>
      </c>
      <c r="O3996" s="66">
        <f t="shared" si="164"/>
        <v>6.9444444444444198E-3</v>
      </c>
      <c r="P3996" s="67">
        <v>0.16</v>
      </c>
      <c r="Q3996" s="68">
        <v>8</v>
      </c>
      <c r="R3996" s="68"/>
      <c r="S3996" s="68">
        <f t="shared" si="165"/>
        <v>1.28</v>
      </c>
      <c r="T3996" s="69" t="s">
        <v>52</v>
      </c>
      <c r="U3996" s="63" t="s">
        <v>52</v>
      </c>
      <c r="V3996" s="63"/>
      <c r="W3996" s="63"/>
      <c r="X3996" s="63"/>
      <c r="Y3996" s="63"/>
      <c r="Z3996" s="63"/>
      <c r="AA3996" s="63">
        <v>2026070069</v>
      </c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5803</v>
      </c>
      <c r="F3997" s="64" t="str">
        <f t="shared" si="163"/>
        <v>1</v>
      </c>
      <c r="G3997" s="72" t="s">
        <v>2392</v>
      </c>
      <c r="H3997" s="63" t="s">
        <v>7055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4"/>
        <v>24</v>
      </c>
      <c r="P3997" s="67">
        <v>0.1</v>
      </c>
      <c r="Q3997" s="68">
        <v>38</v>
      </c>
      <c r="R3997" s="68"/>
      <c r="S3997" s="68">
        <f t="shared" si="165"/>
        <v>3.8000000000000003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6010</v>
      </c>
      <c r="F3998" s="64" t="str">
        <f t="shared" si="163"/>
        <v>1</v>
      </c>
      <c r="G3998" s="72" t="s">
        <v>1072</v>
      </c>
      <c r="H3998" s="63" t="s">
        <v>7056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4"/>
        <v>24</v>
      </c>
      <c r="P3998" s="67">
        <v>0.1</v>
      </c>
      <c r="Q3998" s="68">
        <v>47</v>
      </c>
      <c r="R3998" s="68"/>
      <c r="S3998" s="68">
        <f t="shared" si="165"/>
        <v>4.7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5804</v>
      </c>
      <c r="F3999" s="64" t="str">
        <f t="shared" si="163"/>
        <v>2</v>
      </c>
      <c r="G3999" s="72" t="s">
        <v>2564</v>
      </c>
      <c r="H3999" s="63" t="s">
        <v>7057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4"/>
        <v>24</v>
      </c>
      <c r="P3999" s="67">
        <v>0.1</v>
      </c>
      <c r="Q3999" s="68">
        <v>28</v>
      </c>
      <c r="R3999" s="68"/>
      <c r="S3999" s="68">
        <f t="shared" si="165"/>
        <v>2.8000000000000003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5865</v>
      </c>
      <c r="F4000" s="64" t="str">
        <f t="shared" si="163"/>
        <v>2</v>
      </c>
      <c r="G4000" s="72" t="s">
        <v>1331</v>
      </c>
      <c r="H4000" s="63" t="s">
        <v>7058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4"/>
        <v>24</v>
      </c>
      <c r="P4000" s="67">
        <v>0.1</v>
      </c>
      <c r="Q4000" s="68">
        <v>27</v>
      </c>
      <c r="R4000" s="68"/>
      <c r="S4000" s="68">
        <f t="shared" si="165"/>
        <v>2.7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7054</v>
      </c>
      <c r="F4001" s="64" t="str">
        <f t="shared" si="163"/>
        <v>1</v>
      </c>
      <c r="G4001" s="72" t="s">
        <v>1777</v>
      </c>
      <c r="H4001" s="63" t="s">
        <v>7059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4"/>
        <v>24</v>
      </c>
      <c r="P4001" s="67">
        <v>0.1</v>
      </c>
      <c r="Q4001" s="68">
        <v>22</v>
      </c>
      <c r="R4001" s="68"/>
      <c r="S4001" s="68">
        <f t="shared" si="165"/>
        <v>2.2000000000000002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445</v>
      </c>
      <c r="C4002" s="64" t="s">
        <v>17</v>
      </c>
      <c r="D4002" s="64" t="s">
        <v>37</v>
      </c>
      <c r="E4002" s="64" t="s">
        <v>6085</v>
      </c>
      <c r="F4002" s="64" t="str">
        <f t="shared" si="163"/>
        <v>1</v>
      </c>
      <c r="G4002" s="72" t="s">
        <v>3311</v>
      </c>
      <c r="H4002" s="63" t="s">
        <v>7060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4"/>
        <v>24</v>
      </c>
      <c r="P4002" s="67">
        <v>0.5</v>
      </c>
      <c r="Q4002" s="68">
        <v>7</v>
      </c>
      <c r="R4002" s="68"/>
      <c r="S4002" s="68">
        <f t="shared" si="165"/>
        <v>3.5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6679</v>
      </c>
      <c r="F4003" s="64" t="str">
        <f t="shared" si="163"/>
        <v>1</v>
      </c>
      <c r="G4003" s="72">
        <v>130597401</v>
      </c>
      <c r="H4003" s="63" t="s">
        <v>7061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4"/>
        <v>24</v>
      </c>
      <c r="P4003" s="67">
        <v>0.5</v>
      </c>
      <c r="Q4003" s="68">
        <v>30</v>
      </c>
      <c r="R4003" s="68"/>
      <c r="S4003" s="68">
        <f t="shared" si="165"/>
        <v>15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6442</v>
      </c>
      <c r="F4004" s="64" t="str">
        <f t="shared" si="163"/>
        <v>1</v>
      </c>
      <c r="G4004" s="72">
        <v>130597180</v>
      </c>
      <c r="H4004" s="63" t="s">
        <v>7062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4"/>
        <v>24</v>
      </c>
      <c r="P4004" s="67">
        <v>0.3</v>
      </c>
      <c r="Q4004" s="68">
        <v>15</v>
      </c>
      <c r="R4004" s="68"/>
      <c r="S4004" s="68">
        <f t="shared" si="165"/>
        <v>4.5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34</v>
      </c>
      <c r="C4005" s="64" t="s">
        <v>17</v>
      </c>
      <c r="D4005" s="64" t="s">
        <v>19</v>
      </c>
      <c r="E4005" s="64" t="s">
        <v>6321</v>
      </c>
      <c r="F4005" s="64" t="str">
        <f t="shared" si="163"/>
        <v>1</v>
      </c>
      <c r="G4005" s="72" t="s">
        <v>2946</v>
      </c>
      <c r="H4005" s="63" t="s">
        <v>7063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4"/>
        <v>24</v>
      </c>
      <c r="P4005" s="67">
        <v>0.5</v>
      </c>
      <c r="Q4005" s="68">
        <v>11</v>
      </c>
      <c r="R4005" s="68"/>
      <c r="S4005" s="68">
        <f t="shared" si="165"/>
        <v>5.5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395</v>
      </c>
      <c r="F4006" s="64" t="str">
        <f t="shared" si="163"/>
        <v>2</v>
      </c>
      <c r="G4006" s="72" t="s">
        <v>2610</v>
      </c>
      <c r="H4006" s="63" t="s">
        <v>7064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4"/>
        <v>24</v>
      </c>
      <c r="P4006" s="67">
        <v>0.37</v>
      </c>
      <c r="Q4006" s="68">
        <v>28</v>
      </c>
      <c r="R4006" s="68"/>
      <c r="S4006" s="68">
        <f t="shared" si="165"/>
        <v>10.36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680</v>
      </c>
      <c r="F4007" s="64" t="str">
        <f t="shared" si="163"/>
        <v>2</v>
      </c>
      <c r="G4007" s="72">
        <v>317279009</v>
      </c>
      <c r="H4007" s="63" t="s">
        <v>7065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4"/>
        <v>24</v>
      </c>
      <c r="P4007" s="67">
        <v>0.1</v>
      </c>
      <c r="Q4007" s="68">
        <v>3</v>
      </c>
      <c r="R4007" s="68"/>
      <c r="S4007" s="68">
        <f t="shared" si="165"/>
        <v>0.30000000000000004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1148</v>
      </c>
      <c r="F4008" s="64" t="str">
        <f t="shared" si="163"/>
        <v>2</v>
      </c>
      <c r="G4008" s="72">
        <v>290061081</v>
      </c>
      <c r="H4008" s="63" t="s">
        <v>7066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4"/>
        <v>24</v>
      </c>
      <c r="P4008" s="67">
        <v>0.1</v>
      </c>
      <c r="Q4008" s="68">
        <v>1</v>
      </c>
      <c r="R4008" s="68"/>
      <c r="S4008" s="68">
        <f t="shared" si="165"/>
        <v>0.1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341</v>
      </c>
      <c r="F4009" s="64" t="str">
        <f t="shared" si="163"/>
        <v>1</v>
      </c>
      <c r="G4009" s="72">
        <v>159438007</v>
      </c>
      <c r="H4009" s="63" t="s">
        <v>7067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4"/>
        <v>24</v>
      </c>
      <c r="P4009" s="67">
        <v>0.1</v>
      </c>
      <c r="Q4009" s="68">
        <v>17</v>
      </c>
      <c r="R4009" s="68"/>
      <c r="S4009" s="68">
        <f t="shared" si="165"/>
        <v>1.7000000000000002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1536</v>
      </c>
      <c r="F4010" s="64" t="str">
        <f t="shared" si="163"/>
        <v>1</v>
      </c>
      <c r="G4010" s="72" t="s">
        <v>2299</v>
      </c>
      <c r="H4010" s="63" t="s">
        <v>7068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4"/>
        <v>24</v>
      </c>
      <c r="P4010" s="67">
        <v>0.1</v>
      </c>
      <c r="Q4010" s="68">
        <v>23</v>
      </c>
      <c r="R4010" s="68"/>
      <c r="S4010" s="68">
        <f t="shared" si="165"/>
        <v>2.3000000000000003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382</v>
      </c>
      <c r="F4011" s="64" t="str">
        <f t="shared" si="163"/>
        <v>1</v>
      </c>
      <c r="G4011" s="72" t="s">
        <v>7069</v>
      </c>
      <c r="H4011" s="63" t="s">
        <v>7070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4"/>
        <v>24</v>
      </c>
      <c r="P4011" s="67">
        <v>0.33</v>
      </c>
      <c r="Q4011" s="68">
        <v>22</v>
      </c>
      <c r="R4011" s="68"/>
      <c r="S4011" s="68">
        <f t="shared" si="165"/>
        <v>7.2600000000000007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1532</v>
      </c>
      <c r="F4012" s="64" t="str">
        <f t="shared" si="163"/>
        <v>1</v>
      </c>
      <c r="G4012" s="72" t="s">
        <v>5992</v>
      </c>
      <c r="H4012" s="63" t="s">
        <v>7071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4"/>
        <v>24</v>
      </c>
      <c r="P4012" s="67">
        <v>0.1</v>
      </c>
      <c r="Q4012" s="68">
        <v>10</v>
      </c>
      <c r="R4012" s="68"/>
      <c r="S4012" s="68">
        <f t="shared" si="165"/>
        <v>1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2624</v>
      </c>
      <c r="F4013" s="64" t="str">
        <f t="shared" si="163"/>
        <v>2</v>
      </c>
      <c r="G4013" s="72" t="s">
        <v>2896</v>
      </c>
      <c r="H4013" s="63" t="s">
        <v>7072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4"/>
        <v>24</v>
      </c>
      <c r="P4013" s="67">
        <v>0.1</v>
      </c>
      <c r="Q4013" s="68">
        <v>23</v>
      </c>
      <c r="R4013" s="68"/>
      <c r="S4013" s="68">
        <f t="shared" si="165"/>
        <v>2.3000000000000003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2224</v>
      </c>
      <c r="F4014" s="64" t="str">
        <f t="shared" si="163"/>
        <v>2</v>
      </c>
      <c r="G4014" s="72" t="s">
        <v>329</v>
      </c>
      <c r="H4014" s="63" t="s">
        <v>7073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4"/>
        <v>24</v>
      </c>
      <c r="P4014" s="67">
        <v>0.1</v>
      </c>
      <c r="Q4014" s="68">
        <v>13</v>
      </c>
      <c r="R4014" s="68"/>
      <c r="S4014" s="68">
        <f t="shared" si="165"/>
        <v>1.3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3"/>
        <v>1</v>
      </c>
      <c r="G4015" s="72">
        <v>204204005</v>
      </c>
      <c r="H4015" s="63" t="s">
        <v>7074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4"/>
        <v>24</v>
      </c>
      <c r="P4015" s="67">
        <v>0.1</v>
      </c>
      <c r="Q4015" s="68">
        <v>4</v>
      </c>
      <c r="R4015" s="68"/>
      <c r="S4015" s="68">
        <f t="shared" si="165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607</v>
      </c>
      <c r="F4016" s="64" t="str">
        <f t="shared" si="163"/>
        <v>1</v>
      </c>
      <c r="G4016" s="72">
        <v>206686005</v>
      </c>
      <c r="H4016" s="63" t="s">
        <v>7075</v>
      </c>
      <c r="I4016" s="64" t="s">
        <v>493</v>
      </c>
      <c r="J4016" s="63" t="s">
        <v>66</v>
      </c>
      <c r="K4016" s="64" t="s">
        <v>243</v>
      </c>
      <c r="L4016" s="64" t="s">
        <v>239</v>
      </c>
      <c r="M4016" s="100"/>
      <c r="N4016" s="100"/>
      <c r="O4016" s="66">
        <f t="shared" si="164"/>
        <v>24</v>
      </c>
      <c r="P4016" s="67">
        <v>0.1</v>
      </c>
      <c r="Q4016" s="68">
        <v>4</v>
      </c>
      <c r="R4016" s="68"/>
      <c r="S4016" s="68">
        <f t="shared" si="165"/>
        <v>0.4</v>
      </c>
      <c r="T4016" s="69" t="s">
        <v>547</v>
      </c>
      <c r="U4016" s="63" t="s">
        <v>52</v>
      </c>
      <c r="V4016" s="63"/>
      <c r="W4016" s="63"/>
      <c r="X4016" s="63"/>
      <c r="Y4016" s="63"/>
      <c r="Z4016" s="63"/>
      <c r="AA4016" s="63"/>
    </row>
    <row r="4017" spans="1:27" s="71" customFormat="1" ht="23.5" customHeight="1" x14ac:dyDescent="0.35">
      <c r="A4017" s="62">
        <v>46225</v>
      </c>
      <c r="B4017" s="63" t="s">
        <v>445</v>
      </c>
      <c r="C4017" s="64" t="s">
        <v>18</v>
      </c>
      <c r="D4017" s="64" t="s">
        <v>37</v>
      </c>
      <c r="E4017" s="64" t="s">
        <v>2670</v>
      </c>
      <c r="F4017" s="64" t="str">
        <f t="shared" si="163"/>
        <v>2</v>
      </c>
      <c r="G4017" s="72" t="s">
        <v>1970</v>
      </c>
      <c r="H4017" s="63" t="s">
        <v>6976</v>
      </c>
      <c r="I4017" s="64" t="s">
        <v>480</v>
      </c>
      <c r="J4017" s="63" t="s">
        <v>6977</v>
      </c>
      <c r="K4017" s="64" t="s">
        <v>22</v>
      </c>
      <c r="L4017" s="64" t="s">
        <v>268</v>
      </c>
      <c r="M4017" s="100">
        <v>0.14583333333333334</v>
      </c>
      <c r="N4017" s="100">
        <v>0.22916666666666666</v>
      </c>
      <c r="O4017" s="66">
        <f t="shared" si="164"/>
        <v>8.3333333333333315E-2</v>
      </c>
      <c r="P4017" s="67">
        <v>2</v>
      </c>
      <c r="Q4017" s="68">
        <v>27</v>
      </c>
      <c r="R4017" s="68"/>
      <c r="S4017" s="68">
        <f t="shared" si="165"/>
        <v>54</v>
      </c>
      <c r="T4017" s="69" t="s">
        <v>27</v>
      </c>
      <c r="U4017" s="63" t="s">
        <v>30</v>
      </c>
      <c r="V4017" s="63"/>
      <c r="W4017" s="63">
        <v>536136001</v>
      </c>
      <c r="X4017" s="63" t="s">
        <v>548</v>
      </c>
      <c r="Y4017" s="63"/>
      <c r="Z4017" s="63"/>
      <c r="AA4017" s="63">
        <v>2026070070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1068</v>
      </c>
      <c r="F4018" s="64" t="str">
        <f t="shared" si="163"/>
        <v>1</v>
      </c>
      <c r="G4018" s="72">
        <v>130597197</v>
      </c>
      <c r="H4018" s="63" t="s">
        <v>7076</v>
      </c>
      <c r="I4018" s="64" t="s">
        <v>490</v>
      </c>
      <c r="J4018" s="63" t="s">
        <v>4742</v>
      </c>
      <c r="K4018" s="64" t="s">
        <v>281</v>
      </c>
      <c r="L4018" s="64" t="s">
        <v>268</v>
      </c>
      <c r="M4018" s="100">
        <v>0.66666666666666663</v>
      </c>
      <c r="N4018" s="100">
        <v>0.68055555555555558</v>
      </c>
      <c r="O4018" s="66">
        <f t="shared" si="164"/>
        <v>1.3888888888888951E-2</v>
      </c>
      <c r="P4018" s="67">
        <v>0.34</v>
      </c>
      <c r="Q4018" s="68">
        <v>8</v>
      </c>
      <c r="R4018" s="68"/>
      <c r="S4018" s="68">
        <f t="shared" si="165"/>
        <v>2.72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2026070071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1069</v>
      </c>
      <c r="F4019" s="64" t="str">
        <f t="shared" si="163"/>
        <v>1</v>
      </c>
      <c r="G4019" s="72">
        <v>130597401</v>
      </c>
      <c r="H4019" s="63" t="s">
        <v>7077</v>
      </c>
      <c r="I4019" s="64" t="s">
        <v>490</v>
      </c>
      <c r="J4019" s="63" t="s">
        <v>5091</v>
      </c>
      <c r="K4019" s="64" t="s">
        <v>281</v>
      </c>
      <c r="L4019" s="64" t="s">
        <v>268</v>
      </c>
      <c r="M4019" s="100">
        <v>0.69097222222222221</v>
      </c>
      <c r="N4019" s="100">
        <v>0.70138888888888884</v>
      </c>
      <c r="O4019" s="66">
        <f t="shared" si="164"/>
        <v>1.041666666666663E-2</v>
      </c>
      <c r="P4019" s="67">
        <v>0.25</v>
      </c>
      <c r="Q4019" s="68">
        <v>6</v>
      </c>
      <c r="R4019" s="68"/>
      <c r="S4019" s="68">
        <f t="shared" si="165"/>
        <v>1.5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2026070072</v>
      </c>
    </row>
    <row r="4020" spans="1:27" s="71" customFormat="1" ht="23.5" customHeight="1" x14ac:dyDescent="0.35">
      <c r="A4020" s="62">
        <v>46225</v>
      </c>
      <c r="B4020" s="63" t="s">
        <v>34</v>
      </c>
      <c r="C4020" s="64" t="s">
        <v>18</v>
      </c>
      <c r="D4020" s="64" t="s">
        <v>19</v>
      </c>
      <c r="E4020" s="64" t="s">
        <v>436</v>
      </c>
      <c r="F4020" s="64" t="str">
        <f t="shared" ref="F4020:F4083" si="166">IF(RIGHT(E4020,1)="D","1","2")</f>
        <v>1</v>
      </c>
      <c r="G4020" s="72">
        <v>130597382</v>
      </c>
      <c r="H4020" s="63" t="s">
        <v>7078</v>
      </c>
      <c r="I4020" s="64" t="s">
        <v>490</v>
      </c>
      <c r="J4020" s="63" t="s">
        <v>4744</v>
      </c>
      <c r="K4020" s="64" t="s">
        <v>281</v>
      </c>
      <c r="L4020" s="64" t="s">
        <v>268</v>
      </c>
      <c r="M4020" s="100">
        <v>0.33333333333333331</v>
      </c>
      <c r="N4020" s="100">
        <v>0.35902777777777778</v>
      </c>
      <c r="O4020" s="66">
        <f t="shared" ref="O4020:O4083" si="167">IF(N4020-M4020&gt;0,N4020-M4020,N4020-M4020+24)</f>
        <v>2.5694444444444464E-2</v>
      </c>
      <c r="P4020" s="67">
        <v>0.6</v>
      </c>
      <c r="Q4020" s="68">
        <v>9</v>
      </c>
      <c r="R4020" s="68"/>
      <c r="S4020" s="68">
        <f t="shared" ref="S4020:S4083" si="168">P4020*Q4020</f>
        <v>5.3999999999999995</v>
      </c>
      <c r="T4020" s="69" t="s">
        <v>52</v>
      </c>
      <c r="U4020" s="63" t="s">
        <v>52</v>
      </c>
      <c r="V4020" s="63"/>
      <c r="W4020" s="63"/>
      <c r="X4020" s="63"/>
      <c r="Y4020" s="63"/>
      <c r="Z4020" s="63"/>
      <c r="AA4020" s="63">
        <v>2026070073</v>
      </c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3457</v>
      </c>
      <c r="F4021" s="64" t="str">
        <f t="shared" si="166"/>
        <v>2</v>
      </c>
      <c r="G4021" s="72" t="s">
        <v>5494</v>
      </c>
      <c r="H4021" s="63" t="s">
        <v>7095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7"/>
        <v>24</v>
      </c>
      <c r="P4021" s="67">
        <v>0.1</v>
      </c>
      <c r="Q4021" s="68">
        <v>20</v>
      </c>
      <c r="R4021" s="68"/>
      <c r="S4021" s="68">
        <f t="shared" si="168"/>
        <v>2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258</v>
      </c>
      <c r="F4022" s="64" t="str">
        <f t="shared" si="166"/>
        <v>1</v>
      </c>
      <c r="G4022" s="72" t="s">
        <v>2851</v>
      </c>
      <c r="H4022" s="63" t="s">
        <v>7096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7"/>
        <v>24</v>
      </c>
      <c r="P4022" s="67">
        <v>0.33</v>
      </c>
      <c r="Q4022" s="68">
        <v>27</v>
      </c>
      <c r="R4022" s="68"/>
      <c r="S4022" s="68">
        <f t="shared" si="168"/>
        <v>8.91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1424</v>
      </c>
      <c r="F4023" s="64" t="str">
        <f t="shared" si="166"/>
        <v>2</v>
      </c>
      <c r="G4023" s="72" t="s">
        <v>1030</v>
      </c>
      <c r="H4023" s="63" t="s">
        <v>7097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7"/>
        <v>24</v>
      </c>
      <c r="P4023" s="67">
        <v>0.75</v>
      </c>
      <c r="Q4023" s="68">
        <v>19</v>
      </c>
      <c r="R4023" s="68"/>
      <c r="S4023" s="68">
        <f t="shared" si="168"/>
        <v>14.25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1301</v>
      </c>
      <c r="F4024" s="64" t="str">
        <f t="shared" si="166"/>
        <v>2</v>
      </c>
      <c r="G4024" s="72" t="s">
        <v>7098</v>
      </c>
      <c r="H4024" s="63" t="s">
        <v>7099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7"/>
        <v>24</v>
      </c>
      <c r="P4024" s="67">
        <v>0.1</v>
      </c>
      <c r="Q4024" s="68">
        <v>23</v>
      </c>
      <c r="R4024" s="68"/>
      <c r="S4024" s="68">
        <f t="shared" si="168"/>
        <v>2.3000000000000003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258</v>
      </c>
      <c r="F4025" s="64" t="str">
        <f t="shared" si="166"/>
        <v>1</v>
      </c>
      <c r="G4025" s="72" t="s">
        <v>6097</v>
      </c>
      <c r="H4025" s="63" t="s">
        <v>7100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7"/>
        <v>24</v>
      </c>
      <c r="P4025" s="67">
        <v>0.33</v>
      </c>
      <c r="Q4025" s="68">
        <v>27</v>
      </c>
      <c r="R4025" s="68"/>
      <c r="S4025" s="68">
        <f t="shared" si="168"/>
        <v>8.91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249</v>
      </c>
      <c r="F4026" s="64" t="str">
        <f t="shared" si="166"/>
        <v>2</v>
      </c>
      <c r="G4026" s="72" t="s">
        <v>5879</v>
      </c>
      <c r="H4026" s="63" t="s">
        <v>7101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7"/>
        <v>24</v>
      </c>
      <c r="P4026" s="67">
        <v>0.1</v>
      </c>
      <c r="Q4026" s="68">
        <v>21</v>
      </c>
      <c r="R4026" s="68"/>
      <c r="S4026" s="68">
        <f t="shared" si="168"/>
        <v>2.1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638</v>
      </c>
      <c r="F4027" s="64" t="str">
        <f t="shared" si="166"/>
        <v>2</v>
      </c>
      <c r="G4027" s="72">
        <v>159202007</v>
      </c>
      <c r="H4027" s="63" t="s">
        <v>7102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7"/>
        <v>24</v>
      </c>
      <c r="P4027" s="67">
        <v>0.1</v>
      </c>
      <c r="Q4027" s="68">
        <v>18</v>
      </c>
      <c r="R4027" s="68"/>
      <c r="S4027" s="68">
        <f t="shared" si="168"/>
        <v>1.8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899</v>
      </c>
      <c r="F4028" s="64" t="str">
        <f t="shared" si="166"/>
        <v>1</v>
      </c>
      <c r="G4028" s="72">
        <v>230747003</v>
      </c>
      <c r="H4028" s="63" t="s">
        <v>7103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7"/>
        <v>24</v>
      </c>
      <c r="P4028" s="67">
        <v>0.1</v>
      </c>
      <c r="Q4028" s="68">
        <v>4</v>
      </c>
      <c r="R4028" s="68"/>
      <c r="S4028" s="68">
        <f t="shared" si="168"/>
        <v>0.4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6"/>
        <v>1</v>
      </c>
      <c r="G4029" s="72">
        <v>290061296</v>
      </c>
      <c r="H4029" s="63" t="s">
        <v>7104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7"/>
        <v>24</v>
      </c>
      <c r="P4029" s="67">
        <v>0.1</v>
      </c>
      <c r="Q4029" s="68">
        <v>1</v>
      </c>
      <c r="R4029" s="68"/>
      <c r="S4029" s="68">
        <f t="shared" si="168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6"/>
        <v>1</v>
      </c>
      <c r="G4030" s="72">
        <v>292086005</v>
      </c>
      <c r="H4030" s="63" t="s">
        <v>7105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7"/>
        <v>24</v>
      </c>
      <c r="P4030" s="67">
        <v>0.1</v>
      </c>
      <c r="Q4030" s="68">
        <v>1</v>
      </c>
      <c r="R4030" s="68"/>
      <c r="S4030" s="68">
        <f t="shared" si="168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615</v>
      </c>
      <c r="F4031" s="64" t="str">
        <f t="shared" si="166"/>
        <v>1</v>
      </c>
      <c r="G4031" s="72">
        <v>292086006</v>
      </c>
      <c r="H4031" s="63" t="s">
        <v>7106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7"/>
        <v>24</v>
      </c>
      <c r="P4031" s="67">
        <v>0.1</v>
      </c>
      <c r="Q4031" s="68">
        <v>1</v>
      </c>
      <c r="R4031" s="68"/>
      <c r="S4031" s="68">
        <f t="shared" si="168"/>
        <v>0.1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18</v>
      </c>
      <c r="D4032" s="64" t="s">
        <v>37</v>
      </c>
      <c r="E4032" s="64" t="s">
        <v>680</v>
      </c>
      <c r="F4032" s="64" t="str">
        <f t="shared" si="166"/>
        <v>2</v>
      </c>
      <c r="G4032" s="72">
        <v>315630004</v>
      </c>
      <c r="H4032" s="63" t="s">
        <v>7107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7"/>
        <v>24</v>
      </c>
      <c r="P4032" s="67">
        <v>0.1</v>
      </c>
      <c r="Q4032" s="68">
        <v>4</v>
      </c>
      <c r="R4032" s="68"/>
      <c r="S4032" s="68">
        <f t="shared" si="168"/>
        <v>0.4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7093</v>
      </c>
      <c r="F4033" s="64" t="str">
        <f t="shared" si="166"/>
        <v>2</v>
      </c>
      <c r="G4033" s="72" t="s">
        <v>4791</v>
      </c>
      <c r="H4033" s="63" t="s">
        <v>7108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7"/>
        <v>24</v>
      </c>
      <c r="P4033" s="67">
        <v>0.33</v>
      </c>
      <c r="Q4033" s="68">
        <v>8</v>
      </c>
      <c r="R4033" s="68"/>
      <c r="S4033" s="68">
        <f t="shared" si="168"/>
        <v>2.64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445</v>
      </c>
      <c r="C4034" s="64" t="s">
        <v>17</v>
      </c>
      <c r="D4034" s="64" t="s">
        <v>37</v>
      </c>
      <c r="E4034" s="64" t="s">
        <v>712</v>
      </c>
      <c r="F4034" s="64" t="str">
        <f t="shared" si="166"/>
        <v>2</v>
      </c>
      <c r="G4034" s="72" t="s">
        <v>2279</v>
      </c>
      <c r="H4034" s="63" t="s">
        <v>7109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7"/>
        <v>24</v>
      </c>
      <c r="P4034" s="67">
        <v>0.1</v>
      </c>
      <c r="Q4034" s="68">
        <v>220</v>
      </c>
      <c r="R4034" s="68"/>
      <c r="S4034" s="68">
        <f t="shared" si="168"/>
        <v>22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34</v>
      </c>
      <c r="C4035" s="64" t="s">
        <v>17</v>
      </c>
      <c r="D4035" s="64" t="s">
        <v>19</v>
      </c>
      <c r="E4035" s="64" t="s">
        <v>6120</v>
      </c>
      <c r="F4035" s="64" t="str">
        <f t="shared" si="166"/>
        <v>2</v>
      </c>
      <c r="G4035" s="72">
        <v>130879001</v>
      </c>
      <c r="H4035" s="63" t="s">
        <v>7110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7"/>
        <v>24</v>
      </c>
      <c r="P4035" s="67">
        <v>0.33</v>
      </c>
      <c r="Q4035" s="68">
        <v>14</v>
      </c>
      <c r="R4035" s="68"/>
      <c r="S4035" s="68">
        <f t="shared" si="168"/>
        <v>4.62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7007</v>
      </c>
      <c r="F4036" s="64" t="str">
        <f t="shared" si="166"/>
        <v>1</v>
      </c>
      <c r="G4036" s="72" t="s">
        <v>3053</v>
      </c>
      <c r="H4036" s="63" t="s">
        <v>7111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7"/>
        <v>24</v>
      </c>
      <c r="P4036" s="67">
        <v>0.33</v>
      </c>
      <c r="Q4036" s="68">
        <v>8</v>
      </c>
      <c r="R4036" s="68"/>
      <c r="S4036" s="68">
        <f t="shared" si="168"/>
        <v>2.64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6085</v>
      </c>
      <c r="F4037" s="64" t="str">
        <f t="shared" si="166"/>
        <v>1</v>
      </c>
      <c r="G4037" s="72" t="s">
        <v>5152</v>
      </c>
      <c r="H4037" s="63" t="s">
        <v>7112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7"/>
        <v>24</v>
      </c>
      <c r="P4037" s="67">
        <v>0.33</v>
      </c>
      <c r="Q4037" s="68">
        <v>9</v>
      </c>
      <c r="R4037" s="68"/>
      <c r="S4037" s="68">
        <f t="shared" si="168"/>
        <v>2.97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445</v>
      </c>
      <c r="C4038" s="64" t="s">
        <v>17</v>
      </c>
      <c r="D4038" s="64" t="s">
        <v>37</v>
      </c>
      <c r="E4038" s="64" t="s">
        <v>1301</v>
      </c>
      <c r="F4038" s="64" t="str">
        <f t="shared" si="166"/>
        <v>2</v>
      </c>
      <c r="G4038" s="72" t="s">
        <v>3999</v>
      </c>
      <c r="H4038" s="63" t="s">
        <v>7113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7"/>
        <v>24</v>
      </c>
      <c r="P4038" s="67">
        <v>0.1</v>
      </c>
      <c r="Q4038" s="68">
        <v>29</v>
      </c>
      <c r="R4038" s="68"/>
      <c r="S4038" s="68">
        <f t="shared" si="168"/>
        <v>2.9000000000000004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34</v>
      </c>
      <c r="C4039" s="64" t="s">
        <v>17</v>
      </c>
      <c r="D4039" s="64" t="s">
        <v>19</v>
      </c>
      <c r="E4039" s="64" t="s">
        <v>5902</v>
      </c>
      <c r="F4039" s="64" t="str">
        <f t="shared" si="166"/>
        <v>2</v>
      </c>
      <c r="G4039" s="72">
        <v>130597187</v>
      </c>
      <c r="H4039" s="63" t="s">
        <v>7114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7"/>
        <v>24</v>
      </c>
      <c r="P4039" s="67">
        <v>0.33</v>
      </c>
      <c r="Q4039" s="68">
        <v>12</v>
      </c>
      <c r="R4039" s="68"/>
      <c r="S4039" s="68">
        <f t="shared" si="168"/>
        <v>3.96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7094</v>
      </c>
      <c r="F4040" s="64" t="str">
        <f t="shared" si="166"/>
        <v>1</v>
      </c>
      <c r="G4040" s="72" t="s">
        <v>1403</v>
      </c>
      <c r="H4040" s="63" t="s">
        <v>7115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7"/>
        <v>24</v>
      </c>
      <c r="P4040" s="67">
        <v>0.5</v>
      </c>
      <c r="Q4040" s="68">
        <v>27</v>
      </c>
      <c r="R4040" s="68"/>
      <c r="S4040" s="68">
        <f t="shared" si="168"/>
        <v>13.5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445</v>
      </c>
      <c r="C4041" s="64" t="s">
        <v>17</v>
      </c>
      <c r="D4041" s="64" t="s">
        <v>37</v>
      </c>
      <c r="E4041" s="64" t="s">
        <v>6010</v>
      </c>
      <c r="F4041" s="64" t="str">
        <f t="shared" si="166"/>
        <v>1</v>
      </c>
      <c r="G4041" s="72" t="s">
        <v>7116</v>
      </c>
      <c r="H4041" s="63" t="s">
        <v>7117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7"/>
        <v>24</v>
      </c>
      <c r="P4041" s="67">
        <v>0.8</v>
      </c>
      <c r="Q4041" s="68">
        <v>26</v>
      </c>
      <c r="R4041" s="68"/>
      <c r="S4041" s="68">
        <f t="shared" si="168"/>
        <v>20.8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6321</v>
      </c>
      <c r="F4042" s="64" t="str">
        <f t="shared" si="166"/>
        <v>1</v>
      </c>
      <c r="G4042" s="72" t="s">
        <v>4204</v>
      </c>
      <c r="H4042" s="63" t="s">
        <v>7118</v>
      </c>
      <c r="I4042" s="64" t="s">
        <v>493</v>
      </c>
      <c r="J4042" s="63" t="s">
        <v>66</v>
      </c>
      <c r="K4042" s="64" t="s">
        <v>243</v>
      </c>
      <c r="L4042" s="64" t="s">
        <v>239</v>
      </c>
      <c r="M4042" s="100"/>
      <c r="N4042" s="100"/>
      <c r="O4042" s="66">
        <f t="shared" si="167"/>
        <v>24</v>
      </c>
      <c r="P4042" s="67">
        <v>0.5</v>
      </c>
      <c r="Q4042" s="68">
        <v>12</v>
      </c>
      <c r="R4042" s="68"/>
      <c r="S4042" s="68">
        <f t="shared" si="168"/>
        <v>6</v>
      </c>
      <c r="T4042" s="69" t="s">
        <v>547</v>
      </c>
      <c r="U4042" s="63" t="s">
        <v>52</v>
      </c>
      <c r="V4042" s="63"/>
      <c r="W4042" s="63"/>
      <c r="X4042" s="63"/>
      <c r="Y4042" s="63"/>
      <c r="Z4042" s="63"/>
      <c r="AA4042" s="63"/>
    </row>
    <row r="4043" spans="1:27" s="71" customFormat="1" ht="23.5" customHeight="1" x14ac:dyDescent="0.35">
      <c r="A4043" s="62">
        <v>46226</v>
      </c>
      <c r="B4043" s="63" t="s">
        <v>34</v>
      </c>
      <c r="C4043" s="64" t="s">
        <v>17</v>
      </c>
      <c r="D4043" s="64" t="s">
        <v>19</v>
      </c>
      <c r="E4043" s="64" t="s">
        <v>6120</v>
      </c>
      <c r="F4043" s="64" t="str">
        <f t="shared" si="166"/>
        <v>2</v>
      </c>
      <c r="G4043" s="72">
        <v>130879001</v>
      </c>
      <c r="H4043" s="63" t="s">
        <v>7110</v>
      </c>
      <c r="I4043" s="64" t="s">
        <v>700</v>
      </c>
      <c r="J4043" s="63" t="s">
        <v>7119</v>
      </c>
      <c r="K4043" s="64" t="s">
        <v>702</v>
      </c>
      <c r="L4043" s="64" t="s">
        <v>268</v>
      </c>
      <c r="M4043" s="100">
        <v>6.9444444444444441E-3</v>
      </c>
      <c r="N4043" s="100">
        <v>6.25E-2</v>
      </c>
      <c r="O4043" s="66">
        <f t="shared" si="167"/>
        <v>5.5555555555555552E-2</v>
      </c>
      <c r="P4043" s="67">
        <v>1.33</v>
      </c>
      <c r="Q4043" s="68">
        <v>14</v>
      </c>
      <c r="R4043" s="68"/>
      <c r="S4043" s="68">
        <f t="shared" si="168"/>
        <v>18.62</v>
      </c>
      <c r="T4043" s="69" t="s">
        <v>34</v>
      </c>
      <c r="U4043" s="63"/>
      <c r="V4043" s="63"/>
      <c r="W4043" s="63"/>
      <c r="X4043" s="63"/>
      <c r="Y4043" s="63"/>
      <c r="Z4043" s="63"/>
      <c r="AA4043" s="63">
        <v>2026070074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6085</v>
      </c>
      <c r="F4044" s="64" t="str">
        <f t="shared" si="166"/>
        <v>1</v>
      </c>
      <c r="G4044" s="72" t="s">
        <v>6544</v>
      </c>
      <c r="H4044" s="63" t="s">
        <v>7120</v>
      </c>
      <c r="I4044" s="64" t="s">
        <v>490</v>
      </c>
      <c r="J4044" s="63" t="s">
        <v>7121</v>
      </c>
      <c r="K4044" s="64" t="s">
        <v>281</v>
      </c>
      <c r="L4044" s="64" t="s">
        <v>268</v>
      </c>
      <c r="M4044" s="100">
        <v>0.33333333333333331</v>
      </c>
      <c r="N4044" s="100">
        <v>0.35416666666666669</v>
      </c>
      <c r="O4044" s="66">
        <f t="shared" si="167"/>
        <v>2.083333333333337E-2</v>
      </c>
      <c r="P4044" s="67">
        <v>0.5</v>
      </c>
      <c r="Q4044" s="68">
        <v>9</v>
      </c>
      <c r="R4044" s="68"/>
      <c r="S4044" s="68">
        <f t="shared" si="168"/>
        <v>4.5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2026070075</v>
      </c>
    </row>
    <row r="4045" spans="1:27" s="71" customFormat="1" ht="23.5" customHeight="1" x14ac:dyDescent="0.35">
      <c r="A4045" s="62">
        <v>46226</v>
      </c>
      <c r="B4045" s="63" t="s">
        <v>445</v>
      </c>
      <c r="C4045" s="64" t="s">
        <v>17</v>
      </c>
      <c r="D4045" s="64" t="s">
        <v>37</v>
      </c>
      <c r="E4045" s="64" t="s">
        <v>6010</v>
      </c>
      <c r="F4045" s="64" t="str">
        <f t="shared" si="166"/>
        <v>1</v>
      </c>
      <c r="G4045" s="72" t="s">
        <v>7116</v>
      </c>
      <c r="H4045" s="63" t="s">
        <v>7117</v>
      </c>
      <c r="I4045" s="64" t="s">
        <v>490</v>
      </c>
      <c r="J4045" s="63" t="s">
        <v>2140</v>
      </c>
      <c r="K4045" s="64" t="s">
        <v>281</v>
      </c>
      <c r="L4045" s="64" t="s">
        <v>268</v>
      </c>
      <c r="M4045" s="100">
        <v>0.375</v>
      </c>
      <c r="N4045" s="100">
        <v>0.39583333333333331</v>
      </c>
      <c r="O4045" s="66">
        <f t="shared" si="167"/>
        <v>2.0833333333333315E-2</v>
      </c>
      <c r="P4045" s="67">
        <v>0.5</v>
      </c>
      <c r="Q4045" s="68">
        <v>26</v>
      </c>
      <c r="R4045" s="68"/>
      <c r="S4045" s="68">
        <f t="shared" si="168"/>
        <v>13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2026070077</v>
      </c>
    </row>
    <row r="4046" spans="1:27" s="71" customFormat="1" ht="23.5" customHeight="1" x14ac:dyDescent="0.35">
      <c r="A4046" s="62">
        <v>46226</v>
      </c>
      <c r="B4046" s="63" t="s">
        <v>34</v>
      </c>
      <c r="C4046" s="64" t="s">
        <v>18</v>
      </c>
      <c r="D4046" s="64" t="s">
        <v>19</v>
      </c>
      <c r="E4046" s="64" t="s">
        <v>834</v>
      </c>
      <c r="F4046" s="64" t="str">
        <f t="shared" si="166"/>
        <v>1</v>
      </c>
      <c r="G4046" s="72">
        <v>130597197</v>
      </c>
      <c r="H4046" s="63" t="s">
        <v>7122</v>
      </c>
      <c r="I4046" s="64" t="s">
        <v>490</v>
      </c>
      <c r="J4046" s="63" t="s">
        <v>1710</v>
      </c>
      <c r="K4046" s="64" t="s">
        <v>281</v>
      </c>
      <c r="L4046" s="64" t="s">
        <v>268</v>
      </c>
      <c r="M4046" s="100">
        <v>0.20833333333333334</v>
      </c>
      <c r="N4046" s="100">
        <v>0.22569444444444445</v>
      </c>
      <c r="O4046" s="66">
        <f t="shared" si="167"/>
        <v>1.7361111111111105E-2</v>
      </c>
      <c r="P4046" s="67">
        <v>0.4</v>
      </c>
      <c r="Q4046" s="68">
        <v>9</v>
      </c>
      <c r="R4046" s="68"/>
      <c r="S4046" s="68">
        <f t="shared" si="168"/>
        <v>3.6</v>
      </c>
      <c r="T4046" s="69" t="s">
        <v>52</v>
      </c>
      <c r="U4046" s="63" t="s">
        <v>52</v>
      </c>
      <c r="V4046" s="63"/>
      <c r="W4046" s="63"/>
      <c r="X4046" s="63"/>
      <c r="Y4046" s="63"/>
      <c r="Z4046" s="63"/>
      <c r="AA4046" s="63">
        <v>2026070078</v>
      </c>
    </row>
    <row r="4047" spans="1:27" s="71" customFormat="1" ht="23.5" customHeight="1" x14ac:dyDescent="0.35">
      <c r="A4047" s="62">
        <v>46227</v>
      </c>
      <c r="B4047" s="63" t="s">
        <v>34</v>
      </c>
      <c r="C4047" s="64" t="s">
        <v>17</v>
      </c>
      <c r="D4047" s="64" t="s">
        <v>19</v>
      </c>
      <c r="E4047" s="64" t="s">
        <v>6442</v>
      </c>
      <c r="F4047" s="64" t="str">
        <f t="shared" si="166"/>
        <v>1</v>
      </c>
      <c r="G4047" s="72">
        <v>130597380</v>
      </c>
      <c r="H4047" s="63" t="s">
        <v>7138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7"/>
        <v>24</v>
      </c>
      <c r="P4047" s="67">
        <v>0.25</v>
      </c>
      <c r="Q4047" s="68">
        <v>12</v>
      </c>
      <c r="R4047" s="68"/>
      <c r="S4047" s="68">
        <f t="shared" si="168"/>
        <v>3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5863</v>
      </c>
      <c r="F4048" s="64" t="str">
        <f t="shared" si="166"/>
        <v>2</v>
      </c>
      <c r="G4048" s="72" t="s">
        <v>7139</v>
      </c>
      <c r="H4048" s="63" t="s">
        <v>7140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7"/>
        <v>24</v>
      </c>
      <c r="P4048" s="67">
        <v>0.1</v>
      </c>
      <c r="Q4048" s="68">
        <v>21</v>
      </c>
      <c r="R4048" s="68"/>
      <c r="S4048" s="68">
        <f t="shared" si="168"/>
        <v>2.1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7008</v>
      </c>
      <c r="F4049" s="64" t="str">
        <f t="shared" si="166"/>
        <v>2</v>
      </c>
      <c r="G4049" s="72" t="s">
        <v>3602</v>
      </c>
      <c r="H4049" s="63" t="s">
        <v>7141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7"/>
        <v>24</v>
      </c>
      <c r="P4049" s="67">
        <v>0.33</v>
      </c>
      <c r="Q4049" s="68">
        <v>5</v>
      </c>
      <c r="R4049" s="68"/>
      <c r="S4049" s="68">
        <f t="shared" si="168"/>
        <v>1.6500000000000001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1301</v>
      </c>
      <c r="F4050" s="64" t="str">
        <f t="shared" si="166"/>
        <v>2</v>
      </c>
      <c r="G4050" s="72" t="s">
        <v>2676</v>
      </c>
      <c r="H4050" s="63" t="s">
        <v>7142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7"/>
        <v>24</v>
      </c>
      <c r="P4050" s="67">
        <v>0.1</v>
      </c>
      <c r="Q4050" s="68">
        <v>23</v>
      </c>
      <c r="R4050" s="68"/>
      <c r="S4050" s="68">
        <f t="shared" si="168"/>
        <v>2.3000000000000003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5804</v>
      </c>
      <c r="F4051" s="64" t="str">
        <f t="shared" si="166"/>
        <v>2</v>
      </c>
      <c r="G4051" s="72" t="s">
        <v>781</v>
      </c>
      <c r="H4051" s="63" t="s">
        <v>7143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7"/>
        <v>24</v>
      </c>
      <c r="P4051" s="67">
        <v>0.1</v>
      </c>
      <c r="Q4051" s="68">
        <v>16</v>
      </c>
      <c r="R4051" s="68"/>
      <c r="S4051" s="68">
        <f t="shared" si="168"/>
        <v>1.6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17</v>
      </c>
      <c r="D4052" s="64" t="s">
        <v>37</v>
      </c>
      <c r="E4052" s="64" t="s">
        <v>7094</v>
      </c>
      <c r="F4052" s="64" t="str">
        <f t="shared" si="166"/>
        <v>1</v>
      </c>
      <c r="G4052" s="72" t="s">
        <v>2198</v>
      </c>
      <c r="H4052" s="63" t="s">
        <v>7144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7"/>
        <v>24</v>
      </c>
      <c r="P4052" s="67">
        <v>0.8</v>
      </c>
      <c r="Q4052" s="68">
        <v>35</v>
      </c>
      <c r="R4052" s="68"/>
      <c r="S4052" s="68">
        <f t="shared" si="168"/>
        <v>28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386</v>
      </c>
      <c r="F4053" s="64" t="str">
        <f t="shared" si="166"/>
        <v>1</v>
      </c>
      <c r="G4053" s="72">
        <v>109476012</v>
      </c>
      <c r="H4053" s="63" t="s">
        <v>7145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7"/>
        <v>24</v>
      </c>
      <c r="P4053" s="67">
        <v>0.1</v>
      </c>
      <c r="Q4053" s="68">
        <v>18</v>
      </c>
      <c r="R4053" s="68"/>
      <c r="S4053" s="68">
        <f t="shared" si="168"/>
        <v>1.8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1535</v>
      </c>
      <c r="F4054" s="64" t="str">
        <f t="shared" si="166"/>
        <v>1</v>
      </c>
      <c r="G4054" s="72" t="s">
        <v>312</v>
      </c>
      <c r="H4054" s="63" t="s">
        <v>7146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7"/>
        <v>24</v>
      </c>
      <c r="P4054" s="67">
        <v>0.1</v>
      </c>
      <c r="Q4054" s="68">
        <v>30</v>
      </c>
      <c r="R4054" s="68"/>
      <c r="S4054" s="68">
        <f t="shared" si="168"/>
        <v>3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751</v>
      </c>
      <c r="F4055" s="64" t="str">
        <f t="shared" si="166"/>
        <v>1</v>
      </c>
      <c r="G4055" s="72">
        <v>313113021</v>
      </c>
      <c r="H4055" s="63" t="s">
        <v>7147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7"/>
        <v>24</v>
      </c>
      <c r="P4055" s="67">
        <v>0.1</v>
      </c>
      <c r="Q4055" s="68">
        <v>18</v>
      </c>
      <c r="R4055" s="68"/>
      <c r="S4055" s="68">
        <f t="shared" si="168"/>
        <v>1.8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6"/>
        <v>1</v>
      </c>
      <c r="G4056" s="72" t="s">
        <v>3085</v>
      </c>
      <c r="H4056" s="63" t="s">
        <v>7148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7"/>
        <v>24</v>
      </c>
      <c r="P4056" s="67">
        <v>0.8</v>
      </c>
      <c r="Q4056" s="68">
        <v>27</v>
      </c>
      <c r="R4056" s="68"/>
      <c r="S4056" s="68">
        <f t="shared" si="168"/>
        <v>21.6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867</v>
      </c>
      <c r="F4057" s="64" t="str">
        <f t="shared" si="166"/>
        <v>1</v>
      </c>
      <c r="G4057" s="72">
        <v>109910012</v>
      </c>
      <c r="H4057" s="63" t="s">
        <v>7149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7"/>
        <v>24</v>
      </c>
      <c r="P4057" s="67">
        <v>0.1</v>
      </c>
      <c r="Q4057" s="68">
        <v>27</v>
      </c>
      <c r="R4057" s="68"/>
      <c r="S4057" s="68">
        <f t="shared" si="168"/>
        <v>2.7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1441</v>
      </c>
      <c r="F4058" s="64" t="str">
        <f t="shared" si="166"/>
        <v>2</v>
      </c>
      <c r="G4058" s="72">
        <v>159114017</v>
      </c>
      <c r="H4058" s="63" t="s">
        <v>7150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7"/>
        <v>24</v>
      </c>
      <c r="P4058" s="67">
        <v>0.1</v>
      </c>
      <c r="Q4058" s="68">
        <v>20</v>
      </c>
      <c r="R4058" s="68"/>
      <c r="S4058" s="68">
        <f t="shared" si="168"/>
        <v>2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337</v>
      </c>
      <c r="F4059" s="64" t="str">
        <f t="shared" si="166"/>
        <v>2</v>
      </c>
      <c r="G4059" s="72">
        <v>315295002</v>
      </c>
      <c r="H4059" s="63" t="s">
        <v>7151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7"/>
        <v>24</v>
      </c>
      <c r="P4059" s="67">
        <v>0.1</v>
      </c>
      <c r="Q4059" s="68">
        <v>7</v>
      </c>
      <c r="R4059" s="68"/>
      <c r="S4059" s="68">
        <f t="shared" si="168"/>
        <v>0.70000000000000007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6"/>
        <v>1</v>
      </c>
      <c r="G4060" s="72">
        <v>230527007</v>
      </c>
      <c r="H4060" s="63" t="s">
        <v>7152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7"/>
        <v>24</v>
      </c>
      <c r="P4060" s="67">
        <v>0.1</v>
      </c>
      <c r="Q4060" s="68">
        <v>8</v>
      </c>
      <c r="R4060" s="68"/>
      <c r="S4060" s="68">
        <f t="shared" si="168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615</v>
      </c>
      <c r="F4061" s="64" t="str">
        <f t="shared" si="166"/>
        <v>1</v>
      </c>
      <c r="G4061" s="72">
        <v>319158003</v>
      </c>
      <c r="H4061" s="63" t="s">
        <v>7153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7"/>
        <v>24</v>
      </c>
      <c r="P4061" s="67">
        <v>0.1</v>
      </c>
      <c r="Q4061" s="68">
        <v>8</v>
      </c>
      <c r="R4061" s="68"/>
      <c r="S4061" s="68">
        <f t="shared" si="168"/>
        <v>0.8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1148</v>
      </c>
      <c r="F4062" s="64" t="str">
        <f t="shared" si="166"/>
        <v>2</v>
      </c>
      <c r="G4062" s="72">
        <v>317336002</v>
      </c>
      <c r="H4062" s="63" t="s">
        <v>7154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7"/>
        <v>24</v>
      </c>
      <c r="P4062" s="67">
        <v>0.1</v>
      </c>
      <c r="Q4062" s="68">
        <v>7</v>
      </c>
      <c r="R4062" s="68"/>
      <c r="S4062" s="68">
        <f t="shared" si="168"/>
        <v>0.70000000000000007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899</v>
      </c>
      <c r="F4063" s="64" t="str">
        <f t="shared" si="166"/>
        <v>1</v>
      </c>
      <c r="G4063" s="72">
        <v>317339001</v>
      </c>
      <c r="H4063" s="63" t="s">
        <v>7155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7"/>
        <v>24</v>
      </c>
      <c r="P4063" s="67">
        <v>0.1</v>
      </c>
      <c r="Q4063" s="68">
        <v>5</v>
      </c>
      <c r="R4063" s="68"/>
      <c r="S4063" s="68">
        <f t="shared" si="168"/>
        <v>0.5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320</v>
      </c>
      <c r="F4064" s="64" t="str">
        <f t="shared" si="166"/>
        <v>1</v>
      </c>
      <c r="G4064" s="72" t="s">
        <v>6559</v>
      </c>
      <c r="H4064" s="63" t="s">
        <v>7156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7"/>
        <v>24</v>
      </c>
      <c r="P4064" s="67">
        <v>0.8</v>
      </c>
      <c r="Q4064" s="68">
        <v>22</v>
      </c>
      <c r="R4064" s="68"/>
      <c r="S4064" s="68">
        <f t="shared" si="168"/>
        <v>17.600000000000001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553</v>
      </c>
      <c r="F4065" s="64" t="str">
        <f t="shared" si="166"/>
        <v>1</v>
      </c>
      <c r="G4065" s="72" t="s">
        <v>6336</v>
      </c>
      <c r="H4065" s="63" t="s">
        <v>7157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7"/>
        <v>24</v>
      </c>
      <c r="P4065" s="67">
        <v>0.1</v>
      </c>
      <c r="Q4065" s="68">
        <v>23</v>
      </c>
      <c r="R4065" s="68"/>
      <c r="S4065" s="68">
        <f t="shared" si="168"/>
        <v>2.3000000000000003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317</v>
      </c>
      <c r="F4066" s="64" t="str">
        <f t="shared" si="166"/>
        <v>1</v>
      </c>
      <c r="G4066" s="72" t="s">
        <v>5216</v>
      </c>
      <c r="H4066" s="63" t="s">
        <v>7158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7"/>
        <v>24</v>
      </c>
      <c r="P4066" s="67">
        <v>0.8</v>
      </c>
      <c r="Q4066" s="68">
        <v>13.5</v>
      </c>
      <c r="R4066" s="68"/>
      <c r="S4066" s="68">
        <f t="shared" si="168"/>
        <v>10.8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2563</v>
      </c>
      <c r="F4067" s="64" t="str">
        <f t="shared" si="166"/>
        <v>1</v>
      </c>
      <c r="G4067" s="72" t="s">
        <v>7159</v>
      </c>
      <c r="H4067" s="63" t="s">
        <v>7160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7"/>
        <v>24</v>
      </c>
      <c r="P4067" s="67">
        <v>0.8</v>
      </c>
      <c r="Q4067" s="68">
        <v>21</v>
      </c>
      <c r="R4067" s="68"/>
      <c r="S4067" s="68">
        <f t="shared" si="168"/>
        <v>16.8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6"/>
        <v>1</v>
      </c>
      <c r="G4068" s="72">
        <v>204580043</v>
      </c>
      <c r="H4068" s="63" t="s">
        <v>7161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7"/>
        <v>24</v>
      </c>
      <c r="P4068" s="67">
        <v>0.1</v>
      </c>
      <c r="Q4068" s="68">
        <v>5</v>
      </c>
      <c r="R4068" s="68"/>
      <c r="S4068" s="68">
        <f t="shared" si="168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607</v>
      </c>
      <c r="F4069" s="64" t="str">
        <f t="shared" si="166"/>
        <v>1</v>
      </c>
      <c r="G4069" s="72">
        <v>206479002</v>
      </c>
      <c r="H4069" s="63" t="s">
        <v>7162</v>
      </c>
      <c r="I4069" s="64" t="s">
        <v>493</v>
      </c>
      <c r="J4069" s="63" t="s">
        <v>66</v>
      </c>
      <c r="K4069" s="64" t="s">
        <v>243</v>
      </c>
      <c r="L4069" s="64" t="s">
        <v>239</v>
      </c>
      <c r="M4069" s="100"/>
      <c r="N4069" s="100"/>
      <c r="O4069" s="66">
        <f t="shared" si="167"/>
        <v>24</v>
      </c>
      <c r="P4069" s="67">
        <v>0.1</v>
      </c>
      <c r="Q4069" s="68">
        <v>5</v>
      </c>
      <c r="R4069" s="68"/>
      <c r="S4069" s="68">
        <f t="shared" si="168"/>
        <v>0.5</v>
      </c>
      <c r="T4069" s="69" t="s">
        <v>547</v>
      </c>
      <c r="U4069" s="63" t="s">
        <v>52</v>
      </c>
      <c r="V4069" s="63"/>
      <c r="W4069" s="63"/>
      <c r="X4069" s="63"/>
      <c r="Y4069" s="63"/>
      <c r="Z4069" s="63"/>
      <c r="AA4069" s="63"/>
    </row>
    <row r="4070" spans="1:27" s="71" customFormat="1" ht="23.5" customHeight="1" x14ac:dyDescent="0.35">
      <c r="A4070" s="62">
        <v>46227</v>
      </c>
      <c r="B4070" s="63" t="s">
        <v>445</v>
      </c>
      <c r="C4070" s="64" t="s">
        <v>18</v>
      </c>
      <c r="D4070" s="64" t="s">
        <v>37</v>
      </c>
      <c r="E4070" s="64" t="s">
        <v>386</v>
      </c>
      <c r="F4070" s="64" t="str">
        <f t="shared" si="166"/>
        <v>1</v>
      </c>
      <c r="G4070" s="72">
        <v>109476012</v>
      </c>
      <c r="H4070" s="63" t="s">
        <v>7145</v>
      </c>
      <c r="I4070" s="64" t="s">
        <v>490</v>
      </c>
      <c r="J4070" s="63" t="s">
        <v>2140</v>
      </c>
      <c r="K4070" s="64" t="s">
        <v>281</v>
      </c>
      <c r="L4070" s="64" t="s">
        <v>268</v>
      </c>
      <c r="M4070" s="100">
        <v>0.34375</v>
      </c>
      <c r="N4070" s="100">
        <v>0.375</v>
      </c>
      <c r="O4070" s="66">
        <f t="shared" si="167"/>
        <v>3.125E-2</v>
      </c>
      <c r="P4070" s="67">
        <v>0.75</v>
      </c>
      <c r="Q4070" s="68">
        <v>18</v>
      </c>
      <c r="R4070" s="68"/>
      <c r="S4070" s="68">
        <f t="shared" si="168"/>
        <v>13.5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2026070079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1068</v>
      </c>
      <c r="F4071" s="64" t="str">
        <f t="shared" si="166"/>
        <v>1</v>
      </c>
      <c r="G4071" s="72">
        <v>130597401</v>
      </c>
      <c r="H4071" s="63" t="s">
        <v>7163</v>
      </c>
      <c r="I4071" s="64" t="s">
        <v>490</v>
      </c>
      <c r="J4071" s="63" t="s">
        <v>4839</v>
      </c>
      <c r="K4071" s="64" t="s">
        <v>281</v>
      </c>
      <c r="L4071" s="64" t="s">
        <v>268</v>
      </c>
      <c r="M4071" s="100">
        <v>0.58333333333333337</v>
      </c>
      <c r="N4071" s="100">
        <v>0.62152777777777779</v>
      </c>
      <c r="O4071" s="66">
        <f t="shared" si="167"/>
        <v>3.819444444444442E-2</v>
      </c>
      <c r="P4071" s="67">
        <v>0.88</v>
      </c>
      <c r="Q4071" s="68">
        <v>7</v>
      </c>
      <c r="R4071" s="68"/>
      <c r="S4071" s="68">
        <f t="shared" si="168"/>
        <v>6.16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2026070080</v>
      </c>
    </row>
    <row r="4072" spans="1:27" s="71" customFormat="1" ht="23.5" customHeight="1" x14ac:dyDescent="0.35">
      <c r="A4072" s="62">
        <v>46227</v>
      </c>
      <c r="B4072" s="63" t="s">
        <v>34</v>
      </c>
      <c r="C4072" s="64" t="s">
        <v>18</v>
      </c>
      <c r="D4072" s="64" t="s">
        <v>19</v>
      </c>
      <c r="E4072" s="64" t="s">
        <v>356</v>
      </c>
      <c r="F4072" s="64" t="str">
        <f t="shared" si="166"/>
        <v>1</v>
      </c>
      <c r="G4072" s="72">
        <v>130868017</v>
      </c>
      <c r="H4072" s="63" t="s">
        <v>7164</v>
      </c>
      <c r="I4072" s="64" t="s">
        <v>490</v>
      </c>
      <c r="J4072" s="63" t="s">
        <v>4839</v>
      </c>
      <c r="K4072" s="64" t="s">
        <v>281</v>
      </c>
      <c r="L4072" s="64" t="s">
        <v>268</v>
      </c>
      <c r="M4072" s="100">
        <v>0.41666666666666669</v>
      </c>
      <c r="N4072" s="100">
        <v>0.43055555555555558</v>
      </c>
      <c r="O4072" s="66">
        <f t="shared" si="167"/>
        <v>1.3888888888888895E-2</v>
      </c>
      <c r="P4072" s="67">
        <v>0.34</v>
      </c>
      <c r="Q4072" s="68">
        <v>7</v>
      </c>
      <c r="R4072" s="68"/>
      <c r="S4072" s="68">
        <f t="shared" si="168"/>
        <v>2.3800000000000003</v>
      </c>
      <c r="T4072" s="69" t="s">
        <v>52</v>
      </c>
      <c r="U4072" s="63" t="s">
        <v>52</v>
      </c>
      <c r="V4072" s="63"/>
      <c r="W4072" s="63"/>
      <c r="X4072" s="63"/>
      <c r="Y4072" s="63"/>
      <c r="Z4072" s="63"/>
      <c r="AA4072" s="63">
        <v>2026070081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5863</v>
      </c>
      <c r="F4073" s="64" t="str">
        <f t="shared" si="166"/>
        <v>2</v>
      </c>
      <c r="G4073" s="72" t="s">
        <v>6068</v>
      </c>
      <c r="H4073" s="63" t="s">
        <v>7165</v>
      </c>
      <c r="I4073" s="64" t="s">
        <v>480</v>
      </c>
      <c r="J4073" s="63" t="s">
        <v>7166</v>
      </c>
      <c r="K4073" s="64" t="s">
        <v>22</v>
      </c>
      <c r="L4073" s="64" t="s">
        <v>268</v>
      </c>
      <c r="M4073" s="100">
        <v>0.8125</v>
      </c>
      <c r="N4073" s="100">
        <v>0.9375</v>
      </c>
      <c r="O4073" s="66">
        <f t="shared" si="167"/>
        <v>0.125</v>
      </c>
      <c r="P4073" s="67">
        <v>3</v>
      </c>
      <c r="Q4073" s="68">
        <v>21</v>
      </c>
      <c r="R4073" s="68"/>
      <c r="S4073" s="68">
        <f t="shared" si="168"/>
        <v>63</v>
      </c>
      <c r="T4073" s="69" t="s">
        <v>27</v>
      </c>
      <c r="U4073" s="63" t="s">
        <v>30</v>
      </c>
      <c r="V4073" s="63"/>
      <c r="W4073" s="63">
        <v>615873002</v>
      </c>
      <c r="X4073" s="63" t="s">
        <v>7168</v>
      </c>
      <c r="Y4073" s="63"/>
      <c r="Z4073" s="63"/>
      <c r="AA4073" s="63">
        <v>2026070082</v>
      </c>
    </row>
    <row r="4074" spans="1:27" s="71" customFormat="1" ht="23.5" customHeight="1" x14ac:dyDescent="0.35">
      <c r="A4074" s="62">
        <v>46227</v>
      </c>
      <c r="B4074" s="63" t="s">
        <v>445</v>
      </c>
      <c r="C4074" s="64" t="s">
        <v>17</v>
      </c>
      <c r="D4074" s="64" t="s">
        <v>37</v>
      </c>
      <c r="E4074" s="64" t="s">
        <v>6891</v>
      </c>
      <c r="F4074" s="64" t="str">
        <f t="shared" si="166"/>
        <v>2</v>
      </c>
      <c r="G4074" s="72" t="s">
        <v>5152</v>
      </c>
      <c r="H4074" s="63" t="s">
        <v>7112</v>
      </c>
      <c r="I4074" s="64" t="s">
        <v>480</v>
      </c>
      <c r="J4074" s="63" t="s">
        <v>7167</v>
      </c>
      <c r="K4074" s="64" t="s">
        <v>22</v>
      </c>
      <c r="L4074" s="64" t="s">
        <v>268</v>
      </c>
      <c r="M4074" s="100">
        <v>0.97916666666666663</v>
      </c>
      <c r="N4074" s="100">
        <v>2.0833333333333332E-2</v>
      </c>
      <c r="O4074" s="66">
        <f t="shared" si="167"/>
        <v>23.041666666666668</v>
      </c>
      <c r="P4074" s="67">
        <v>1</v>
      </c>
      <c r="Q4074" s="68">
        <v>11</v>
      </c>
      <c r="R4074" s="68"/>
      <c r="S4074" s="68">
        <f t="shared" si="168"/>
        <v>11</v>
      </c>
      <c r="T4074" s="69" t="s">
        <v>30</v>
      </c>
      <c r="U4074" s="63" t="s">
        <v>30</v>
      </c>
      <c r="V4074" s="63"/>
      <c r="W4074" s="63">
        <v>921363001</v>
      </c>
      <c r="X4074" s="63" t="s">
        <v>1946</v>
      </c>
      <c r="Y4074" s="63"/>
      <c r="Z4074" s="63"/>
      <c r="AA4074" s="63">
        <v>2026070083</v>
      </c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5975</v>
      </c>
      <c r="F4075" s="64" t="str">
        <f t="shared" si="166"/>
        <v>1</v>
      </c>
      <c r="G4075" s="72" t="s">
        <v>2465</v>
      </c>
      <c r="H4075" s="63" t="s">
        <v>7175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7"/>
        <v>24</v>
      </c>
      <c r="P4075" s="67">
        <v>0.1</v>
      </c>
      <c r="Q4075" s="68">
        <v>36</v>
      </c>
      <c r="R4075" s="68"/>
      <c r="S4075" s="68">
        <f t="shared" si="168"/>
        <v>3.6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5804</v>
      </c>
      <c r="F4076" s="64" t="str">
        <f t="shared" si="166"/>
        <v>2</v>
      </c>
      <c r="G4076" s="72" t="s">
        <v>7176</v>
      </c>
      <c r="H4076" s="63" t="s">
        <v>7177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7"/>
        <v>24</v>
      </c>
      <c r="P4076" s="67">
        <v>0.1</v>
      </c>
      <c r="Q4076" s="68">
        <v>44</v>
      </c>
      <c r="R4076" s="68"/>
      <c r="S4076" s="68">
        <f t="shared" si="168"/>
        <v>4.4000000000000004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7094</v>
      </c>
      <c r="F4077" s="64" t="str">
        <f t="shared" si="166"/>
        <v>1</v>
      </c>
      <c r="G4077" s="72" t="s">
        <v>910</v>
      </c>
      <c r="H4077" s="63" t="s">
        <v>7178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7"/>
        <v>24</v>
      </c>
      <c r="P4077" s="67">
        <v>0.1</v>
      </c>
      <c r="Q4077" s="68">
        <v>19</v>
      </c>
      <c r="R4077" s="68"/>
      <c r="S4077" s="68">
        <f t="shared" si="168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7094</v>
      </c>
      <c r="F4078" s="64" t="str">
        <f t="shared" si="166"/>
        <v>1</v>
      </c>
      <c r="G4078" s="72" t="s">
        <v>1156</v>
      </c>
      <c r="H4078" s="63" t="s">
        <v>7179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7"/>
        <v>24</v>
      </c>
      <c r="P4078" s="67">
        <v>0.1</v>
      </c>
      <c r="Q4078" s="68">
        <v>19</v>
      </c>
      <c r="R4078" s="68"/>
      <c r="S4078" s="68">
        <f t="shared" si="168"/>
        <v>1.9000000000000001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7054</v>
      </c>
      <c r="F4079" s="64" t="str">
        <f t="shared" si="166"/>
        <v>1</v>
      </c>
      <c r="G4079" s="72" t="s">
        <v>1447</v>
      </c>
      <c r="H4079" s="63" t="s">
        <v>1448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7"/>
        <v>24</v>
      </c>
      <c r="P4079" s="67">
        <v>0.1</v>
      </c>
      <c r="Q4079" s="68">
        <v>25</v>
      </c>
      <c r="R4079" s="68"/>
      <c r="S4079" s="68">
        <f t="shared" si="168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7054</v>
      </c>
      <c r="F4080" s="64" t="str">
        <f t="shared" si="166"/>
        <v>1</v>
      </c>
      <c r="G4080" s="72" t="s">
        <v>6344</v>
      </c>
      <c r="H4080" s="63" t="s">
        <v>7180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7"/>
        <v>24</v>
      </c>
      <c r="P4080" s="67">
        <v>0.1</v>
      </c>
      <c r="Q4080" s="68">
        <v>25</v>
      </c>
      <c r="R4080" s="68"/>
      <c r="S4080" s="68">
        <f t="shared" si="168"/>
        <v>2.5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7007</v>
      </c>
      <c r="F4081" s="64" t="str">
        <f t="shared" si="166"/>
        <v>1</v>
      </c>
      <c r="G4081" s="72" t="s">
        <v>7181</v>
      </c>
      <c r="H4081" s="63" t="s">
        <v>7182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7"/>
        <v>24</v>
      </c>
      <c r="P4081" s="67">
        <v>0.33</v>
      </c>
      <c r="Q4081" s="68">
        <v>6</v>
      </c>
      <c r="R4081" s="68"/>
      <c r="S4081" s="68">
        <f t="shared" si="168"/>
        <v>1.98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445</v>
      </c>
      <c r="C4082" s="64" t="s">
        <v>17</v>
      </c>
      <c r="D4082" s="64" t="s">
        <v>37</v>
      </c>
      <c r="E4082" s="64" t="s">
        <v>7093</v>
      </c>
      <c r="F4082" s="64" t="str">
        <f t="shared" si="166"/>
        <v>2</v>
      </c>
      <c r="G4082" s="72" t="s">
        <v>3307</v>
      </c>
      <c r="H4082" s="63" t="s">
        <v>7183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7"/>
        <v>24</v>
      </c>
      <c r="P4082" s="67">
        <v>0.1</v>
      </c>
      <c r="Q4082" s="68">
        <v>10</v>
      </c>
      <c r="R4082" s="68"/>
      <c r="S4082" s="68">
        <f t="shared" si="168"/>
        <v>1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34</v>
      </c>
      <c r="C4083" s="64" t="s">
        <v>17</v>
      </c>
      <c r="D4083" s="64" t="s">
        <v>19</v>
      </c>
      <c r="E4083" s="64" t="s">
        <v>6477</v>
      </c>
      <c r="F4083" s="64" t="str">
        <f t="shared" si="166"/>
        <v>2</v>
      </c>
      <c r="G4083" s="72" t="s">
        <v>4204</v>
      </c>
      <c r="H4083" s="63" t="s">
        <v>7184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si="167"/>
        <v>24</v>
      </c>
      <c r="P4083" s="67">
        <v>0.33</v>
      </c>
      <c r="Q4083" s="68">
        <v>13</v>
      </c>
      <c r="R4083" s="68"/>
      <c r="S4083" s="68">
        <f t="shared" si="168"/>
        <v>4.29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900</v>
      </c>
      <c r="F4084" s="64" t="str">
        <f t="shared" ref="F4084:F4147" si="169">IF(RIGHT(E4084,1)="D","1","2")</f>
        <v>1</v>
      </c>
      <c r="G4084" s="72" t="s">
        <v>2423</v>
      </c>
      <c r="H4084" s="63" t="s">
        <v>7185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ref="O4084:O4147" si="170">IF(N4084-M4084&gt;0,N4084-M4084,N4084-M4084+24)</f>
        <v>24</v>
      </c>
      <c r="P4084" s="67">
        <v>0.33</v>
      </c>
      <c r="Q4084" s="68">
        <v>20</v>
      </c>
      <c r="R4084" s="68"/>
      <c r="S4084" s="68">
        <f t="shared" ref="S4084:S4147" si="171">P4084*Q4084</f>
        <v>6.6000000000000005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752</v>
      </c>
      <c r="F4085" s="64" t="str">
        <f t="shared" si="169"/>
        <v>2</v>
      </c>
      <c r="G4085" s="72">
        <v>319158002</v>
      </c>
      <c r="H4085" s="63" t="s">
        <v>7186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70"/>
        <v>24</v>
      </c>
      <c r="P4085" s="67">
        <v>0.1</v>
      </c>
      <c r="Q4085" s="68">
        <v>5</v>
      </c>
      <c r="R4085" s="68"/>
      <c r="S4085" s="68">
        <f t="shared" si="171"/>
        <v>0.5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337</v>
      </c>
      <c r="F4086" s="64" t="str">
        <f t="shared" si="169"/>
        <v>2</v>
      </c>
      <c r="G4086" s="72">
        <v>317336001</v>
      </c>
      <c r="H4086" s="63" t="s">
        <v>7187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70"/>
        <v>24</v>
      </c>
      <c r="P4086" s="67">
        <v>0.1</v>
      </c>
      <c r="Q4086" s="68">
        <v>9</v>
      </c>
      <c r="R4086" s="68"/>
      <c r="S4086" s="68">
        <f t="shared" si="171"/>
        <v>0.9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9"/>
        <v>1</v>
      </c>
      <c r="G4087" s="72">
        <v>230747003</v>
      </c>
      <c r="H4087" s="63" t="s">
        <v>7188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70"/>
        <v>24</v>
      </c>
      <c r="P4087" s="67">
        <v>0.1</v>
      </c>
      <c r="Q4087" s="68">
        <v>3</v>
      </c>
      <c r="R4087" s="68"/>
      <c r="S4087" s="68">
        <f t="shared" si="171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9"/>
        <v>1</v>
      </c>
      <c r="G4088" s="72">
        <v>315630004</v>
      </c>
      <c r="H4088" s="63" t="s">
        <v>7189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70"/>
        <v>24</v>
      </c>
      <c r="P4088" s="67">
        <v>0.1</v>
      </c>
      <c r="Q4088" s="68">
        <v>3</v>
      </c>
      <c r="R4088" s="68"/>
      <c r="S4088" s="68">
        <f t="shared" si="171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615</v>
      </c>
      <c r="F4089" s="64" t="str">
        <f t="shared" si="169"/>
        <v>1</v>
      </c>
      <c r="G4089" s="72">
        <v>317279003</v>
      </c>
      <c r="H4089" s="63" t="s">
        <v>7190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70"/>
        <v>24</v>
      </c>
      <c r="P4089" s="67">
        <v>0.1</v>
      </c>
      <c r="Q4089" s="68">
        <v>3</v>
      </c>
      <c r="R4089" s="68"/>
      <c r="S4089" s="68">
        <f t="shared" si="171"/>
        <v>0.30000000000000004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899</v>
      </c>
      <c r="F4090" s="64" t="str">
        <f t="shared" si="169"/>
        <v>1</v>
      </c>
      <c r="G4090" s="72">
        <v>317342003</v>
      </c>
      <c r="H4090" s="63" t="s">
        <v>7191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70"/>
        <v>24</v>
      </c>
      <c r="P4090" s="67">
        <v>0.1</v>
      </c>
      <c r="Q4090" s="68">
        <v>9</v>
      </c>
      <c r="R4090" s="68"/>
      <c r="S4090" s="68">
        <f t="shared" si="171"/>
        <v>0.9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263</v>
      </c>
      <c r="F4091" s="64" t="str">
        <f t="shared" si="169"/>
        <v>2</v>
      </c>
      <c r="G4091" s="72" t="s">
        <v>2008</v>
      </c>
      <c r="H4091" s="63" t="s">
        <v>7192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70"/>
        <v>24</v>
      </c>
      <c r="P4091" s="67">
        <v>0.1</v>
      </c>
      <c r="Q4091" s="68">
        <v>17</v>
      </c>
      <c r="R4091" s="68"/>
      <c r="S4091" s="68">
        <f t="shared" si="171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258</v>
      </c>
      <c r="F4092" s="64" t="str">
        <f t="shared" si="169"/>
        <v>1</v>
      </c>
      <c r="G4092" s="72" t="s">
        <v>5398</v>
      </c>
      <c r="H4092" s="63" t="s">
        <v>7193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70"/>
        <v>24</v>
      </c>
      <c r="P4092" s="67">
        <v>0.1</v>
      </c>
      <c r="Q4092" s="68">
        <v>17</v>
      </c>
      <c r="R4092" s="68"/>
      <c r="S4092" s="68">
        <f t="shared" si="171"/>
        <v>1.7000000000000002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1536</v>
      </c>
      <c r="F4093" s="64" t="str">
        <f t="shared" si="169"/>
        <v>1</v>
      </c>
      <c r="G4093" s="72" t="s">
        <v>2462</v>
      </c>
      <c r="H4093" s="63" t="s">
        <v>7194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70"/>
        <v>24</v>
      </c>
      <c r="P4093" s="67">
        <v>0.1</v>
      </c>
      <c r="Q4093" s="68">
        <v>30</v>
      </c>
      <c r="R4093" s="68"/>
      <c r="S4093" s="68">
        <f t="shared" si="171"/>
        <v>3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1424</v>
      </c>
      <c r="F4094" s="64" t="str">
        <f t="shared" si="169"/>
        <v>2</v>
      </c>
      <c r="G4094" s="72">
        <v>159306004</v>
      </c>
      <c r="H4094" s="63" t="s">
        <v>7195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70"/>
        <v>24</v>
      </c>
      <c r="P4094" s="67">
        <v>0.1</v>
      </c>
      <c r="Q4094" s="68">
        <v>19</v>
      </c>
      <c r="R4094" s="68"/>
      <c r="S4094" s="68">
        <f t="shared" si="171"/>
        <v>1.9000000000000001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320</v>
      </c>
      <c r="F4095" s="64" t="str">
        <f t="shared" si="169"/>
        <v>1</v>
      </c>
      <c r="G4095" s="72" t="s">
        <v>4701</v>
      </c>
      <c r="H4095" s="63" t="s">
        <v>7196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70"/>
        <v>24</v>
      </c>
      <c r="P4095" s="67">
        <v>0.67</v>
      </c>
      <c r="Q4095" s="68">
        <v>21</v>
      </c>
      <c r="R4095" s="68"/>
      <c r="S4095" s="68">
        <f t="shared" si="171"/>
        <v>14.07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2563</v>
      </c>
      <c r="F4096" s="64" t="str">
        <f t="shared" si="169"/>
        <v>1</v>
      </c>
      <c r="G4096" s="72" t="s">
        <v>6645</v>
      </c>
      <c r="H4096" s="63" t="s">
        <v>7197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70"/>
        <v>24</v>
      </c>
      <c r="P4096" s="67">
        <v>0.67</v>
      </c>
      <c r="Q4096" s="68">
        <v>24</v>
      </c>
      <c r="R4096" s="68"/>
      <c r="S4096" s="68">
        <f t="shared" si="171"/>
        <v>16.080000000000002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9"/>
        <v>2</v>
      </c>
      <c r="G4097" s="72">
        <v>204753029</v>
      </c>
      <c r="H4097" s="63" t="s">
        <v>7198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70"/>
        <v>24</v>
      </c>
      <c r="P4097" s="67">
        <v>0.1</v>
      </c>
      <c r="Q4097" s="68">
        <v>5</v>
      </c>
      <c r="R4097" s="68"/>
      <c r="S4097" s="68">
        <f t="shared" si="171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445</v>
      </c>
      <c r="C4098" s="64" t="s">
        <v>18</v>
      </c>
      <c r="D4098" s="64" t="s">
        <v>37</v>
      </c>
      <c r="E4098" s="64" t="s">
        <v>331</v>
      </c>
      <c r="F4098" s="64" t="str">
        <f t="shared" si="169"/>
        <v>2</v>
      </c>
      <c r="G4098" s="72">
        <v>206196008</v>
      </c>
      <c r="H4098" s="63" t="s">
        <v>7199</v>
      </c>
      <c r="I4098" s="64" t="s">
        <v>493</v>
      </c>
      <c r="J4098" s="63" t="s">
        <v>66</v>
      </c>
      <c r="K4098" s="64" t="s">
        <v>243</v>
      </c>
      <c r="L4098" s="64" t="s">
        <v>239</v>
      </c>
      <c r="M4098" s="100"/>
      <c r="N4098" s="100"/>
      <c r="O4098" s="66">
        <f t="shared" si="170"/>
        <v>24</v>
      </c>
      <c r="P4098" s="67">
        <v>0.1</v>
      </c>
      <c r="Q4098" s="68">
        <v>5</v>
      </c>
      <c r="R4098" s="68"/>
      <c r="S4098" s="68">
        <f t="shared" si="171"/>
        <v>0.5</v>
      </c>
      <c r="T4098" s="69" t="s">
        <v>547</v>
      </c>
      <c r="U4098" s="63" t="s">
        <v>52</v>
      </c>
      <c r="V4098" s="63"/>
      <c r="W4098" s="63"/>
      <c r="X4098" s="63"/>
      <c r="Y4098" s="63"/>
      <c r="Z4098" s="63"/>
      <c r="AA4098" s="63"/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1543</v>
      </c>
      <c r="F4099" s="64" t="str">
        <f t="shared" si="169"/>
        <v>1</v>
      </c>
      <c r="G4099" s="72">
        <v>130868002</v>
      </c>
      <c r="H4099" s="63" t="s">
        <v>7200</v>
      </c>
      <c r="I4099" s="64" t="s">
        <v>490</v>
      </c>
      <c r="J4099" s="63" t="s">
        <v>7201</v>
      </c>
      <c r="K4099" s="64" t="s">
        <v>281</v>
      </c>
      <c r="L4099" s="64" t="s">
        <v>268</v>
      </c>
      <c r="M4099" s="100">
        <v>0.3263888888888889</v>
      </c>
      <c r="N4099" s="100">
        <v>0.33680555555555558</v>
      </c>
      <c r="O4099" s="66">
        <f t="shared" si="170"/>
        <v>1.0416666666666685E-2</v>
      </c>
      <c r="P4099" s="67">
        <v>0.25</v>
      </c>
      <c r="Q4099" s="68">
        <v>7</v>
      </c>
      <c r="R4099" s="68"/>
      <c r="S4099" s="68">
        <f t="shared" si="171"/>
        <v>1.75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2026070084</v>
      </c>
    </row>
    <row r="4100" spans="1:27" s="71" customFormat="1" ht="23.5" customHeight="1" x14ac:dyDescent="0.35">
      <c r="A4100" s="62">
        <v>46228</v>
      </c>
      <c r="B4100" s="63" t="s">
        <v>34</v>
      </c>
      <c r="C4100" s="64" t="s">
        <v>18</v>
      </c>
      <c r="D4100" s="64" t="s">
        <v>19</v>
      </c>
      <c r="E4100" s="64" t="s">
        <v>356</v>
      </c>
      <c r="F4100" s="64" t="str">
        <f t="shared" si="169"/>
        <v>1</v>
      </c>
      <c r="G4100" s="72">
        <v>130868017</v>
      </c>
      <c r="H4100" s="63" t="s">
        <v>7164</v>
      </c>
      <c r="I4100" s="64" t="s">
        <v>490</v>
      </c>
      <c r="J4100" s="63" t="s">
        <v>7539</v>
      </c>
      <c r="K4100" s="64" t="s">
        <v>281</v>
      </c>
      <c r="L4100" s="64" t="s">
        <v>268</v>
      </c>
      <c r="M4100" s="100">
        <v>0.3263888888888889</v>
      </c>
      <c r="N4100" s="100">
        <v>0.33333333333333331</v>
      </c>
      <c r="O4100" s="66">
        <f t="shared" si="170"/>
        <v>6.9444444444444198E-3</v>
      </c>
      <c r="P4100" s="67">
        <v>0.16</v>
      </c>
      <c r="Q4100" s="68">
        <v>7</v>
      </c>
      <c r="R4100" s="68"/>
      <c r="S4100" s="68">
        <f t="shared" si="171"/>
        <v>1.1200000000000001</v>
      </c>
      <c r="T4100" s="69" t="s">
        <v>52</v>
      </c>
      <c r="U4100" s="63" t="s">
        <v>52</v>
      </c>
      <c r="V4100" s="63"/>
      <c r="W4100" s="63"/>
      <c r="X4100" s="63"/>
      <c r="Y4100" s="63"/>
      <c r="Z4100" s="63"/>
      <c r="AA4100" s="63">
        <v>2026070085</v>
      </c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5865</v>
      </c>
      <c r="F4101" s="64" t="str">
        <f t="shared" si="169"/>
        <v>2</v>
      </c>
      <c r="G4101" s="72" t="s">
        <v>642</v>
      </c>
      <c r="H4101" s="63" t="s">
        <v>7206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70"/>
        <v>24</v>
      </c>
      <c r="P4101" s="67">
        <v>0.1</v>
      </c>
      <c r="Q4101" s="68">
        <v>21</v>
      </c>
      <c r="R4101" s="68"/>
      <c r="S4101" s="68">
        <f t="shared" si="171"/>
        <v>2.1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7094</v>
      </c>
      <c r="F4102" s="64" t="str">
        <f t="shared" si="169"/>
        <v>1</v>
      </c>
      <c r="G4102" s="72" t="s">
        <v>7207</v>
      </c>
      <c r="H4102" s="63" t="s">
        <v>7208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70"/>
        <v>24</v>
      </c>
      <c r="P4102" s="67">
        <v>0.1</v>
      </c>
      <c r="Q4102" s="68">
        <v>28</v>
      </c>
      <c r="R4102" s="68"/>
      <c r="S4102" s="68">
        <f t="shared" si="171"/>
        <v>2.8000000000000003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7007</v>
      </c>
      <c r="F4103" s="64" t="str">
        <f t="shared" si="169"/>
        <v>1</v>
      </c>
      <c r="G4103" s="72" t="s">
        <v>3206</v>
      </c>
      <c r="H4103" s="63" t="s">
        <v>7209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70"/>
        <v>24</v>
      </c>
      <c r="P4103" s="67">
        <v>0.33</v>
      </c>
      <c r="Q4103" s="68">
        <v>9</v>
      </c>
      <c r="R4103" s="68"/>
      <c r="S4103" s="68">
        <f t="shared" si="171"/>
        <v>2.97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7009</v>
      </c>
      <c r="F4104" s="64" t="str">
        <f t="shared" si="169"/>
        <v>1</v>
      </c>
      <c r="G4104" s="72" t="s">
        <v>7210</v>
      </c>
      <c r="H4104" s="63" t="s">
        <v>7211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70"/>
        <v>24</v>
      </c>
      <c r="P4104" s="67">
        <v>0.33</v>
      </c>
      <c r="Q4104" s="68">
        <v>11</v>
      </c>
      <c r="R4104" s="68"/>
      <c r="S4104" s="68">
        <f t="shared" si="171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445</v>
      </c>
      <c r="C4105" s="64" t="s">
        <v>17</v>
      </c>
      <c r="D4105" s="64" t="s">
        <v>37</v>
      </c>
      <c r="E4105" s="64" t="s">
        <v>7009</v>
      </c>
      <c r="F4105" s="64" t="str">
        <f t="shared" si="169"/>
        <v>1</v>
      </c>
      <c r="G4105" s="72" t="s">
        <v>5985</v>
      </c>
      <c r="H4105" s="63" t="s">
        <v>7212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70"/>
        <v>24</v>
      </c>
      <c r="P4105" s="67">
        <v>0.33</v>
      </c>
      <c r="Q4105" s="68">
        <v>11</v>
      </c>
      <c r="R4105" s="68"/>
      <c r="S4105" s="68">
        <f t="shared" si="171"/>
        <v>3.6300000000000003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6442</v>
      </c>
      <c r="F4106" s="64" t="str">
        <f t="shared" si="169"/>
        <v>1</v>
      </c>
      <c r="G4106" s="72">
        <v>130597187</v>
      </c>
      <c r="H4106" s="63" t="s">
        <v>7213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70"/>
        <v>24</v>
      </c>
      <c r="P4106" s="67">
        <v>0.8</v>
      </c>
      <c r="Q4106" s="68">
        <v>13</v>
      </c>
      <c r="R4106" s="68"/>
      <c r="S4106" s="68">
        <f t="shared" si="171"/>
        <v>10.4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5902</v>
      </c>
      <c r="F4107" s="64" t="str">
        <f t="shared" si="169"/>
        <v>2</v>
      </c>
      <c r="G4107" s="72">
        <v>130597180</v>
      </c>
      <c r="H4107" s="63" t="s">
        <v>7214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70"/>
        <v>24</v>
      </c>
      <c r="P4107" s="67">
        <v>0.5</v>
      </c>
      <c r="Q4107" s="68">
        <v>12</v>
      </c>
      <c r="R4107" s="68"/>
      <c r="S4107" s="68">
        <f t="shared" si="171"/>
        <v>6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5902</v>
      </c>
      <c r="F4108" s="64" t="str">
        <f t="shared" si="169"/>
        <v>2</v>
      </c>
      <c r="G4108" s="72">
        <v>130597185</v>
      </c>
      <c r="H4108" s="63" t="s">
        <v>7215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70"/>
        <v>24</v>
      </c>
      <c r="P4108" s="67">
        <v>0.25</v>
      </c>
      <c r="Q4108" s="68">
        <v>12</v>
      </c>
      <c r="R4108" s="68"/>
      <c r="S4108" s="68">
        <f t="shared" si="171"/>
        <v>3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34</v>
      </c>
      <c r="C4109" s="64" t="s">
        <v>17</v>
      </c>
      <c r="D4109" s="64" t="s">
        <v>19</v>
      </c>
      <c r="E4109" s="64" t="s">
        <v>5630</v>
      </c>
      <c r="F4109" s="64" t="str">
        <f t="shared" si="169"/>
        <v>1</v>
      </c>
      <c r="G4109" s="72">
        <v>130597182</v>
      </c>
      <c r="H4109" s="63" t="s">
        <v>7216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70"/>
        <v>24</v>
      </c>
      <c r="P4109" s="67">
        <v>0.5</v>
      </c>
      <c r="Q4109" s="68">
        <v>11</v>
      </c>
      <c r="R4109" s="68"/>
      <c r="S4109" s="68">
        <f t="shared" si="171"/>
        <v>5.5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17</v>
      </c>
      <c r="D4110" s="64" t="s">
        <v>37</v>
      </c>
      <c r="E4110" s="64" t="s">
        <v>6085</v>
      </c>
      <c r="F4110" s="64" t="str">
        <f t="shared" si="169"/>
        <v>1</v>
      </c>
      <c r="G4110" s="72" t="s">
        <v>4086</v>
      </c>
      <c r="H4110" s="63" t="s">
        <v>7217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70"/>
        <v>24</v>
      </c>
      <c r="P4110" s="67">
        <v>0.33</v>
      </c>
      <c r="Q4110" s="68">
        <v>9</v>
      </c>
      <c r="R4110" s="68"/>
      <c r="S4110" s="68">
        <f t="shared" si="171"/>
        <v>2.97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240</v>
      </c>
      <c r="F4111" s="64" t="str">
        <f t="shared" si="169"/>
        <v>2</v>
      </c>
      <c r="G4111" s="72">
        <v>159344004</v>
      </c>
      <c r="H4111" s="63" t="s">
        <v>7218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70"/>
        <v>24</v>
      </c>
      <c r="P4111" s="67">
        <v>0.33</v>
      </c>
      <c r="Q4111" s="68">
        <v>18</v>
      </c>
      <c r="R4111" s="68"/>
      <c r="S4111" s="68">
        <f t="shared" si="171"/>
        <v>5.94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1441</v>
      </c>
      <c r="F4112" s="64" t="str">
        <f t="shared" si="169"/>
        <v>2</v>
      </c>
      <c r="G4112" s="72" t="s">
        <v>2805</v>
      </c>
      <c r="H4112" s="63" t="s">
        <v>7219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70"/>
        <v>24</v>
      </c>
      <c r="P4112" s="67">
        <v>0.75</v>
      </c>
      <c r="Q4112" s="68">
        <v>21</v>
      </c>
      <c r="R4112" s="68"/>
      <c r="S4112" s="68">
        <f t="shared" si="171"/>
        <v>15.75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9"/>
        <v>1</v>
      </c>
      <c r="G4113" s="72">
        <v>315295002</v>
      </c>
      <c r="H4113" s="63" t="s">
        <v>7220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70"/>
        <v>24</v>
      </c>
      <c r="P4113" s="67">
        <v>0.1</v>
      </c>
      <c r="Q4113" s="68">
        <v>4</v>
      </c>
      <c r="R4113" s="68"/>
      <c r="S4113" s="68">
        <f t="shared" si="171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9"/>
        <v>1</v>
      </c>
      <c r="G4114" s="72">
        <v>315296004</v>
      </c>
      <c r="H4114" s="63" t="s">
        <v>7221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70"/>
        <v>24</v>
      </c>
      <c r="P4114" s="67">
        <v>0.1</v>
      </c>
      <c r="Q4114" s="68">
        <v>4</v>
      </c>
      <c r="R4114" s="68"/>
      <c r="S4114" s="68">
        <f t="shared" si="171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9"/>
        <v>1</v>
      </c>
      <c r="G4115" s="72">
        <v>316292007</v>
      </c>
      <c r="H4115" s="63" t="s">
        <v>7222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70"/>
        <v>24</v>
      </c>
      <c r="P4115" s="67">
        <v>0.1</v>
      </c>
      <c r="Q4115" s="68">
        <v>4</v>
      </c>
      <c r="R4115" s="68"/>
      <c r="S4115" s="68">
        <f t="shared" si="171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9"/>
        <v>1</v>
      </c>
      <c r="G4116" s="72">
        <v>317279003</v>
      </c>
      <c r="H4116" s="63" t="s">
        <v>7223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70"/>
        <v>24</v>
      </c>
      <c r="P4116" s="67">
        <v>0.1</v>
      </c>
      <c r="Q4116" s="68">
        <v>4</v>
      </c>
      <c r="R4116" s="68"/>
      <c r="S4116" s="68">
        <f t="shared" si="171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639</v>
      </c>
      <c r="F4117" s="64" t="str">
        <f t="shared" si="169"/>
        <v>1</v>
      </c>
      <c r="G4117" s="72">
        <v>230075028</v>
      </c>
      <c r="H4117" s="63" t="s">
        <v>7224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70"/>
        <v>24</v>
      </c>
      <c r="P4117" s="67">
        <v>0.1</v>
      </c>
      <c r="Q4117" s="68">
        <v>4</v>
      </c>
      <c r="R4117" s="68"/>
      <c r="S4117" s="68">
        <f t="shared" si="171"/>
        <v>0.4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337</v>
      </c>
      <c r="F4118" s="64" t="str">
        <f t="shared" si="169"/>
        <v>2</v>
      </c>
      <c r="G4118" s="72">
        <v>290011089</v>
      </c>
      <c r="H4118" s="63" t="s">
        <v>7225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70"/>
        <v>24</v>
      </c>
      <c r="P4118" s="67">
        <v>0.1</v>
      </c>
      <c r="Q4118" s="68">
        <v>2</v>
      </c>
      <c r="R4118" s="68"/>
      <c r="S4118" s="68">
        <f t="shared" si="171"/>
        <v>0.2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263</v>
      </c>
      <c r="F4119" s="64" t="str">
        <f t="shared" si="169"/>
        <v>2</v>
      </c>
      <c r="G4119" s="72" t="s">
        <v>1737</v>
      </c>
      <c r="H4119" s="63" t="s">
        <v>7226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70"/>
        <v>24</v>
      </c>
      <c r="P4119" s="67">
        <v>0.1</v>
      </c>
      <c r="Q4119" s="68">
        <v>19</v>
      </c>
      <c r="R4119" s="68"/>
      <c r="S4119" s="68">
        <f t="shared" si="171"/>
        <v>1.9000000000000001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2102</v>
      </c>
      <c r="F4120" s="64" t="str">
        <f t="shared" si="169"/>
        <v>2</v>
      </c>
      <c r="G4120" s="72">
        <v>159254005</v>
      </c>
      <c r="H4120" s="63" t="s">
        <v>7227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70"/>
        <v>24</v>
      </c>
      <c r="P4120" s="67">
        <v>0.33</v>
      </c>
      <c r="Q4120" s="68">
        <v>13</v>
      </c>
      <c r="R4120" s="68"/>
      <c r="S4120" s="68">
        <f t="shared" si="171"/>
        <v>4.29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816</v>
      </c>
      <c r="F4121" s="64" t="str">
        <f t="shared" si="169"/>
        <v>1</v>
      </c>
      <c r="G4121" s="72">
        <v>109627022</v>
      </c>
      <c r="H4121" s="63" t="s">
        <v>7228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70"/>
        <v>24</v>
      </c>
      <c r="P4121" s="67">
        <v>0.1</v>
      </c>
      <c r="Q4121" s="68">
        <v>15</v>
      </c>
      <c r="R4121" s="68"/>
      <c r="S4121" s="68">
        <f t="shared" si="171"/>
        <v>1.5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9"/>
        <v>1</v>
      </c>
      <c r="G4122" s="72" t="s">
        <v>4701</v>
      </c>
      <c r="H4122" s="63" t="s">
        <v>7196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70"/>
        <v>24</v>
      </c>
      <c r="P4122" s="67">
        <v>0.1</v>
      </c>
      <c r="Q4122" s="68">
        <v>22</v>
      </c>
      <c r="R4122" s="68"/>
      <c r="S4122" s="68">
        <f t="shared" si="171"/>
        <v>2.2000000000000002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9"/>
        <v>1</v>
      </c>
      <c r="G4123" s="72" t="s">
        <v>1465</v>
      </c>
      <c r="H4123" s="63" t="s">
        <v>7229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70"/>
        <v>24</v>
      </c>
      <c r="P4123" s="67">
        <v>0.8</v>
      </c>
      <c r="Q4123" s="68">
        <v>22</v>
      </c>
      <c r="R4123" s="68"/>
      <c r="S4123" s="68">
        <f t="shared" si="171"/>
        <v>17.600000000000001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320</v>
      </c>
      <c r="F4124" s="64" t="str">
        <f t="shared" si="169"/>
        <v>1</v>
      </c>
      <c r="G4124" s="72" t="s">
        <v>1465</v>
      </c>
      <c r="H4124" s="63" t="s">
        <v>7229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70"/>
        <v>24</v>
      </c>
      <c r="P4124" s="67">
        <v>0.67</v>
      </c>
      <c r="Q4124" s="68">
        <v>22</v>
      </c>
      <c r="R4124" s="68"/>
      <c r="S4124" s="68">
        <f t="shared" si="171"/>
        <v>14.74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382</v>
      </c>
      <c r="F4125" s="64" t="str">
        <f t="shared" si="169"/>
        <v>1</v>
      </c>
      <c r="G4125" s="72" t="s">
        <v>5027</v>
      </c>
      <c r="H4125" s="63" t="s">
        <v>7230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70"/>
        <v>24</v>
      </c>
      <c r="P4125" s="67">
        <v>0.1</v>
      </c>
      <c r="Q4125" s="68">
        <v>20</v>
      </c>
      <c r="R4125" s="68"/>
      <c r="S4125" s="68">
        <f t="shared" si="171"/>
        <v>2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415</v>
      </c>
      <c r="F4126" s="64" t="str">
        <f t="shared" si="169"/>
        <v>2</v>
      </c>
      <c r="G4126" s="72" t="s">
        <v>1220</v>
      </c>
      <c r="H4126" s="63" t="s">
        <v>7231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70"/>
        <v>24</v>
      </c>
      <c r="P4126" s="67">
        <v>0.1</v>
      </c>
      <c r="Q4126" s="68">
        <v>6</v>
      </c>
      <c r="R4126" s="68"/>
      <c r="S4126" s="68">
        <f t="shared" si="171"/>
        <v>0.60000000000000009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1341</v>
      </c>
      <c r="F4127" s="64" t="str">
        <f t="shared" si="169"/>
        <v>1</v>
      </c>
      <c r="G4127" s="72" t="s">
        <v>7232</v>
      </c>
      <c r="H4127" s="63" t="s">
        <v>7233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70"/>
        <v>24</v>
      </c>
      <c r="P4127" s="67">
        <v>0.1</v>
      </c>
      <c r="Q4127" s="68">
        <v>9</v>
      </c>
      <c r="R4127" s="68"/>
      <c r="S4127" s="68">
        <f t="shared" si="171"/>
        <v>0.9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840</v>
      </c>
      <c r="F4128" s="64" t="str">
        <f t="shared" si="169"/>
        <v>1</v>
      </c>
      <c r="G4128" s="72" t="s">
        <v>1469</v>
      </c>
      <c r="H4128" s="63" t="s">
        <v>6531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70"/>
        <v>24</v>
      </c>
      <c r="P4128" s="67">
        <v>0.33</v>
      </c>
      <c r="Q4128" s="68">
        <v>10</v>
      </c>
      <c r="R4128" s="68"/>
      <c r="S4128" s="68">
        <f t="shared" si="171"/>
        <v>3.3000000000000003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331</v>
      </c>
      <c r="F4129" s="64" t="str">
        <f t="shared" si="169"/>
        <v>2</v>
      </c>
      <c r="G4129" s="72">
        <v>206866003</v>
      </c>
      <c r="H4129" s="63" t="s">
        <v>7234</v>
      </c>
      <c r="I4129" s="64" t="s">
        <v>493</v>
      </c>
      <c r="J4129" s="63" t="s">
        <v>66</v>
      </c>
      <c r="K4129" s="64" t="s">
        <v>243</v>
      </c>
      <c r="L4129" s="64" t="s">
        <v>239</v>
      </c>
      <c r="M4129" s="100"/>
      <c r="N4129" s="100"/>
      <c r="O4129" s="66">
        <f t="shared" si="170"/>
        <v>24</v>
      </c>
      <c r="P4129" s="67">
        <v>0.1</v>
      </c>
      <c r="Q4129" s="68">
        <v>7</v>
      </c>
      <c r="R4129" s="68"/>
      <c r="S4129" s="68">
        <f t="shared" si="171"/>
        <v>0.70000000000000007</v>
      </c>
      <c r="T4129" s="69" t="s">
        <v>547</v>
      </c>
      <c r="U4129" s="63" t="s">
        <v>52</v>
      </c>
      <c r="V4129" s="63"/>
      <c r="W4129" s="63"/>
      <c r="X4129" s="63"/>
      <c r="Y4129" s="63"/>
      <c r="Z4129" s="63"/>
      <c r="AA4129" s="63"/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9"/>
        <v>1</v>
      </c>
      <c r="G4130" s="72" t="s">
        <v>2808</v>
      </c>
      <c r="H4130" s="63" t="s">
        <v>7235</v>
      </c>
      <c r="I4130" s="64" t="s">
        <v>490</v>
      </c>
      <c r="J4130" s="63" t="s">
        <v>7236</v>
      </c>
      <c r="K4130" s="64" t="s">
        <v>281</v>
      </c>
      <c r="L4130" s="64" t="s">
        <v>268</v>
      </c>
      <c r="M4130" s="100">
        <v>0.6875</v>
      </c>
      <c r="N4130" s="100">
        <v>0.70486111111111116</v>
      </c>
      <c r="O4130" s="66">
        <f t="shared" si="170"/>
        <v>1.736111111111116E-2</v>
      </c>
      <c r="P4130" s="67">
        <v>0.4</v>
      </c>
      <c r="Q4130" s="68">
        <v>19</v>
      </c>
      <c r="R4130" s="68"/>
      <c r="S4130" s="68">
        <f t="shared" si="171"/>
        <v>7.6000000000000005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2026070086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9"/>
        <v>1</v>
      </c>
      <c r="G4131" s="72" t="s">
        <v>2808</v>
      </c>
      <c r="H4131" s="63" t="s">
        <v>7235</v>
      </c>
      <c r="I4131" s="64" t="s">
        <v>490</v>
      </c>
      <c r="J4131" s="63" t="s">
        <v>7236</v>
      </c>
      <c r="K4131" s="64" t="s">
        <v>281</v>
      </c>
      <c r="L4131" s="64" t="s">
        <v>268</v>
      </c>
      <c r="M4131" s="100">
        <v>0.47222222222222221</v>
      </c>
      <c r="N4131" s="100">
        <v>0.47916666666666669</v>
      </c>
      <c r="O4131" s="66">
        <f t="shared" si="170"/>
        <v>6.9444444444444753E-3</v>
      </c>
      <c r="P4131" s="67">
        <v>0.17</v>
      </c>
      <c r="Q4131" s="68">
        <v>19</v>
      </c>
      <c r="R4131" s="68"/>
      <c r="S4131" s="68">
        <f t="shared" si="171"/>
        <v>3.2300000000000004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2026070087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9"/>
        <v>1</v>
      </c>
      <c r="G4132" s="72" t="s">
        <v>2808</v>
      </c>
      <c r="H4132" s="63" t="s">
        <v>7235</v>
      </c>
      <c r="I4132" s="64" t="s">
        <v>490</v>
      </c>
      <c r="J4132" s="63" t="s">
        <v>7236</v>
      </c>
      <c r="K4132" s="64" t="s">
        <v>281</v>
      </c>
      <c r="L4132" s="64" t="s">
        <v>268</v>
      </c>
      <c r="M4132" s="100">
        <v>0.375</v>
      </c>
      <c r="N4132" s="100">
        <v>0.3888888888888889</v>
      </c>
      <c r="O4132" s="66">
        <f t="shared" si="170"/>
        <v>1.3888888888888895E-2</v>
      </c>
      <c r="P4132" s="67">
        <v>0.33</v>
      </c>
      <c r="Q4132" s="68">
        <v>19</v>
      </c>
      <c r="R4132" s="68"/>
      <c r="S4132" s="68">
        <f t="shared" si="171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2026070088</v>
      </c>
    </row>
    <row r="4133" spans="1:27" s="71" customFormat="1" ht="23.5" customHeight="1" x14ac:dyDescent="0.35">
      <c r="A4133" s="62">
        <v>46230</v>
      </c>
      <c r="B4133" s="63" t="s">
        <v>445</v>
      </c>
      <c r="C4133" s="64" t="s">
        <v>18</v>
      </c>
      <c r="D4133" s="64" t="s">
        <v>37</v>
      </c>
      <c r="E4133" s="64" t="s">
        <v>868</v>
      </c>
      <c r="F4133" s="64" t="str">
        <f t="shared" si="169"/>
        <v>1</v>
      </c>
      <c r="G4133" s="72" t="s">
        <v>2808</v>
      </c>
      <c r="H4133" s="63" t="s">
        <v>7235</v>
      </c>
      <c r="I4133" s="64" t="s">
        <v>490</v>
      </c>
      <c r="J4133" s="63" t="s">
        <v>7236</v>
      </c>
      <c r="K4133" s="64" t="s">
        <v>281</v>
      </c>
      <c r="L4133" s="64" t="s">
        <v>268</v>
      </c>
      <c r="M4133" s="100">
        <v>0.4375</v>
      </c>
      <c r="N4133" s="100">
        <v>0.4513888888888889</v>
      </c>
      <c r="O4133" s="66">
        <f t="shared" si="170"/>
        <v>1.3888888888888895E-2</v>
      </c>
      <c r="P4133" s="67">
        <v>0.33</v>
      </c>
      <c r="Q4133" s="68">
        <v>19</v>
      </c>
      <c r="R4133" s="68"/>
      <c r="S4133" s="68">
        <f t="shared" si="171"/>
        <v>6.2700000000000005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2026070089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436</v>
      </c>
      <c r="F4134" s="64" t="str">
        <f t="shared" si="169"/>
        <v>1</v>
      </c>
      <c r="G4134" s="72">
        <v>130597382</v>
      </c>
      <c r="H4134" s="63" t="s">
        <v>7237</v>
      </c>
      <c r="I4134" s="64" t="s">
        <v>490</v>
      </c>
      <c r="J4134" s="63" t="s">
        <v>1176</v>
      </c>
      <c r="K4134" s="64" t="s">
        <v>281</v>
      </c>
      <c r="L4134" s="64" t="s">
        <v>268</v>
      </c>
      <c r="M4134" s="100">
        <v>0.70138888888888884</v>
      </c>
      <c r="N4134" s="100">
        <v>0.72916666666666663</v>
      </c>
      <c r="O4134" s="66">
        <f t="shared" si="170"/>
        <v>2.777777777777779E-2</v>
      </c>
      <c r="P4134" s="67">
        <v>0.67</v>
      </c>
      <c r="Q4134" s="68">
        <v>9</v>
      </c>
      <c r="R4134" s="68"/>
      <c r="S4134" s="68">
        <f t="shared" si="171"/>
        <v>6.03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2026070090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2019</v>
      </c>
      <c r="F4135" s="64" t="str">
        <f t="shared" si="169"/>
        <v>2</v>
      </c>
      <c r="G4135" s="72">
        <v>130868017</v>
      </c>
      <c r="H4135" s="63" t="s">
        <v>7238</v>
      </c>
      <c r="I4135" s="64" t="s">
        <v>490</v>
      </c>
      <c r="J4135" s="63" t="s">
        <v>7239</v>
      </c>
      <c r="K4135" s="64" t="s">
        <v>281</v>
      </c>
      <c r="L4135" s="64" t="s">
        <v>268</v>
      </c>
      <c r="M4135" s="100">
        <v>0.8618055555555556</v>
      </c>
      <c r="N4135" s="100">
        <v>0.9</v>
      </c>
      <c r="O4135" s="66">
        <f t="shared" si="170"/>
        <v>3.819444444444442E-2</v>
      </c>
      <c r="P4135" s="67">
        <v>0.9</v>
      </c>
      <c r="Q4135" s="68">
        <v>7</v>
      </c>
      <c r="R4135" s="68"/>
      <c r="S4135" s="68">
        <f t="shared" si="171"/>
        <v>6.3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2026070091</v>
      </c>
    </row>
    <row r="4136" spans="1:27" s="71" customFormat="1" ht="23.5" customHeight="1" x14ac:dyDescent="0.35">
      <c r="A4136" s="62">
        <v>46230</v>
      </c>
      <c r="B4136" s="63" t="s">
        <v>34</v>
      </c>
      <c r="C4136" s="64" t="s">
        <v>17</v>
      </c>
      <c r="D4136" s="64" t="s">
        <v>19</v>
      </c>
      <c r="E4136" s="64" t="s">
        <v>1547</v>
      </c>
      <c r="F4136" s="64" t="str">
        <f t="shared" si="169"/>
        <v>1</v>
      </c>
      <c r="G4136" s="72">
        <v>130868002</v>
      </c>
      <c r="H4136" s="63" t="s">
        <v>7240</v>
      </c>
      <c r="I4136" s="64" t="s">
        <v>490</v>
      </c>
      <c r="J4136" s="63" t="s">
        <v>7241</v>
      </c>
      <c r="K4136" s="64" t="s">
        <v>281</v>
      </c>
      <c r="L4136" s="64" t="s">
        <v>268</v>
      </c>
      <c r="M4136" s="100">
        <v>0.58333333333333337</v>
      </c>
      <c r="N4136" s="100">
        <v>0.59375</v>
      </c>
      <c r="O4136" s="66">
        <f t="shared" si="170"/>
        <v>1.041666666666663E-2</v>
      </c>
      <c r="P4136" s="67">
        <v>0.25</v>
      </c>
      <c r="Q4136" s="68">
        <v>7</v>
      </c>
      <c r="R4136" s="68"/>
      <c r="S4136" s="68">
        <f t="shared" si="171"/>
        <v>1.75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2026070092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5865</v>
      </c>
      <c r="F4137" s="64" t="str">
        <f t="shared" si="169"/>
        <v>2</v>
      </c>
      <c r="G4137" s="72" t="s">
        <v>7242</v>
      </c>
      <c r="H4137" s="63" t="s">
        <v>7243</v>
      </c>
      <c r="I4137" s="64" t="s">
        <v>490</v>
      </c>
      <c r="J4137" s="63" t="s">
        <v>7244</v>
      </c>
      <c r="K4137" s="64" t="s">
        <v>281</v>
      </c>
      <c r="L4137" s="64" t="s">
        <v>268</v>
      </c>
      <c r="M4137" s="100">
        <v>5.5555555555555552E-2</v>
      </c>
      <c r="N4137" s="100">
        <v>0.10347222222222222</v>
      </c>
      <c r="O4137" s="66">
        <f t="shared" si="170"/>
        <v>4.7916666666666663E-2</v>
      </c>
      <c r="P4137" s="67">
        <v>1.1499999999999999</v>
      </c>
      <c r="Q4137" s="68">
        <v>21</v>
      </c>
      <c r="R4137" s="68"/>
      <c r="S4137" s="68">
        <f t="shared" si="171"/>
        <v>24.15</v>
      </c>
      <c r="T4137" s="69" t="s">
        <v>52</v>
      </c>
      <c r="U4137" s="63" t="s">
        <v>52</v>
      </c>
      <c r="V4137" s="63"/>
      <c r="W4137" s="63"/>
      <c r="X4137" s="63"/>
      <c r="Y4137" s="63"/>
      <c r="Z4137" s="63"/>
      <c r="AA4137" s="63">
        <v>2026070093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6010</v>
      </c>
      <c r="F4138" s="64" t="str">
        <f t="shared" si="169"/>
        <v>1</v>
      </c>
      <c r="G4138" s="72" t="s">
        <v>6068</v>
      </c>
      <c r="H4138" s="63" t="s">
        <v>7165</v>
      </c>
      <c r="I4138" s="64" t="s">
        <v>480</v>
      </c>
      <c r="J4138" s="63" t="s">
        <v>7166</v>
      </c>
      <c r="K4138" s="64" t="s">
        <v>22</v>
      </c>
      <c r="L4138" s="64" t="s">
        <v>268</v>
      </c>
      <c r="M4138" s="100">
        <v>0.3125</v>
      </c>
      <c r="N4138" s="100">
        <v>0.5625</v>
      </c>
      <c r="O4138" s="66">
        <f t="shared" si="170"/>
        <v>0.25</v>
      </c>
      <c r="P4138" s="67">
        <v>6</v>
      </c>
      <c r="Q4138" s="68">
        <v>13</v>
      </c>
      <c r="R4138" s="68"/>
      <c r="S4138" s="68">
        <f t="shared" si="171"/>
        <v>78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2026070094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5975</v>
      </c>
      <c r="F4139" s="64" t="str">
        <f t="shared" si="169"/>
        <v>1</v>
      </c>
      <c r="G4139" s="72" t="s">
        <v>2465</v>
      </c>
      <c r="H4139" s="63" t="s">
        <v>7245</v>
      </c>
      <c r="I4139" s="64" t="s">
        <v>480</v>
      </c>
      <c r="J4139" s="63" t="s">
        <v>7166</v>
      </c>
      <c r="K4139" s="64" t="s">
        <v>22</v>
      </c>
      <c r="L4139" s="64" t="s">
        <v>268</v>
      </c>
      <c r="M4139" s="100">
        <v>0.3125</v>
      </c>
      <c r="N4139" s="100">
        <v>0.64583333333333337</v>
      </c>
      <c r="O4139" s="66">
        <f t="shared" si="170"/>
        <v>0.33333333333333337</v>
      </c>
      <c r="P4139" s="67">
        <v>8</v>
      </c>
      <c r="Q4139" s="68">
        <v>15</v>
      </c>
      <c r="R4139" s="68"/>
      <c r="S4139" s="68">
        <f t="shared" si="171"/>
        <v>120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2026070095</v>
      </c>
    </row>
    <row r="4140" spans="1:27" s="71" customFormat="1" ht="23.5" customHeight="1" x14ac:dyDescent="0.35">
      <c r="A4140" s="62">
        <v>46230</v>
      </c>
      <c r="B4140" s="63" t="s">
        <v>445</v>
      </c>
      <c r="C4140" s="64" t="s">
        <v>17</v>
      </c>
      <c r="D4140" s="64" t="s">
        <v>37</v>
      </c>
      <c r="E4140" s="64" t="s">
        <v>7094</v>
      </c>
      <c r="F4140" s="64" t="str">
        <f t="shared" si="169"/>
        <v>1</v>
      </c>
      <c r="G4140" s="72" t="s">
        <v>7207</v>
      </c>
      <c r="H4140" s="63" t="s">
        <v>7208</v>
      </c>
      <c r="I4140" s="64" t="s">
        <v>480</v>
      </c>
      <c r="J4140" s="63" t="s">
        <v>7277</v>
      </c>
      <c r="K4140" s="64" t="s">
        <v>22</v>
      </c>
      <c r="L4140" s="64" t="s">
        <v>268</v>
      </c>
      <c r="M4140" s="100">
        <v>0.45833333333333331</v>
      </c>
      <c r="N4140" s="100">
        <v>0.52083333333333337</v>
      </c>
      <c r="O4140" s="66">
        <f t="shared" si="170"/>
        <v>6.2500000000000056E-2</v>
      </c>
      <c r="P4140" s="67">
        <v>1.5</v>
      </c>
      <c r="Q4140" s="68">
        <v>28</v>
      </c>
      <c r="R4140" s="68"/>
      <c r="S4140" s="68">
        <f t="shared" si="171"/>
        <v>42</v>
      </c>
      <c r="T4140" s="69" t="s">
        <v>30</v>
      </c>
      <c r="U4140" s="63" t="s">
        <v>61</v>
      </c>
      <c r="V4140" s="63"/>
      <c r="W4140" s="63">
        <v>643262001</v>
      </c>
      <c r="X4140" s="63" t="s">
        <v>7283</v>
      </c>
      <c r="Y4140" s="63"/>
      <c r="Z4140" s="63"/>
      <c r="AA4140" s="63">
        <v>2026070096</v>
      </c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5803</v>
      </c>
      <c r="F4141" s="64" t="str">
        <f t="shared" si="169"/>
        <v>1</v>
      </c>
      <c r="G4141" s="72" t="s">
        <v>1306</v>
      </c>
      <c r="H4141" s="63" t="s">
        <v>7253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70"/>
        <v>24</v>
      </c>
      <c r="P4141" s="67">
        <v>0.1</v>
      </c>
      <c r="Q4141" s="68">
        <v>31</v>
      </c>
      <c r="R4141" s="68"/>
      <c r="S4141" s="68">
        <f t="shared" si="171"/>
        <v>3.1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5898</v>
      </c>
      <c r="F4142" s="64" t="str">
        <f t="shared" si="169"/>
        <v>1</v>
      </c>
      <c r="G4142" s="72" t="s">
        <v>884</v>
      </c>
      <c r="H4142" s="63" t="s">
        <v>7254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70"/>
        <v>24</v>
      </c>
      <c r="P4142" s="67">
        <v>0.1</v>
      </c>
      <c r="Q4142" s="68">
        <v>27</v>
      </c>
      <c r="R4142" s="68"/>
      <c r="S4142" s="68">
        <f t="shared" si="171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5898</v>
      </c>
      <c r="F4143" s="64" t="str">
        <f t="shared" si="169"/>
        <v>1</v>
      </c>
      <c r="G4143" s="72" t="s">
        <v>7242</v>
      </c>
      <c r="H4143" s="63" t="s">
        <v>7243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70"/>
        <v>24</v>
      </c>
      <c r="P4143" s="67">
        <v>0.1</v>
      </c>
      <c r="Q4143" s="68">
        <v>27</v>
      </c>
      <c r="R4143" s="68"/>
      <c r="S4143" s="68">
        <f t="shared" si="171"/>
        <v>2.7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7007</v>
      </c>
      <c r="F4144" s="64" t="str">
        <f t="shared" si="169"/>
        <v>1</v>
      </c>
      <c r="G4144" s="72" t="s">
        <v>7255</v>
      </c>
      <c r="H4144" s="63" t="s">
        <v>7256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70"/>
        <v>24</v>
      </c>
      <c r="P4144" s="67">
        <v>0.33</v>
      </c>
      <c r="Q4144" s="68">
        <v>5</v>
      </c>
      <c r="R4144" s="68"/>
      <c r="S4144" s="68">
        <f t="shared" si="171"/>
        <v>1.6500000000000001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7009</v>
      </c>
      <c r="F4145" s="64" t="str">
        <f t="shared" si="169"/>
        <v>1</v>
      </c>
      <c r="G4145" s="72" t="s">
        <v>3602</v>
      </c>
      <c r="H4145" s="63" t="s">
        <v>7257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70"/>
        <v>24</v>
      </c>
      <c r="P4145" s="67">
        <v>0.33</v>
      </c>
      <c r="Q4145" s="68">
        <v>4</v>
      </c>
      <c r="R4145" s="68"/>
      <c r="S4145" s="68">
        <f t="shared" si="171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445</v>
      </c>
      <c r="C4146" s="64" t="s">
        <v>17</v>
      </c>
      <c r="D4146" s="64" t="s">
        <v>37</v>
      </c>
      <c r="E4146" s="64" t="s">
        <v>7009</v>
      </c>
      <c r="F4146" s="64" t="str">
        <f t="shared" si="169"/>
        <v>1</v>
      </c>
      <c r="G4146" s="72" t="s">
        <v>7258</v>
      </c>
      <c r="H4146" s="63" t="s">
        <v>7259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70"/>
        <v>24</v>
      </c>
      <c r="P4146" s="67">
        <v>0.33</v>
      </c>
      <c r="Q4146" s="68">
        <v>4</v>
      </c>
      <c r="R4146" s="68"/>
      <c r="S4146" s="68">
        <f t="shared" si="171"/>
        <v>1.32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34</v>
      </c>
      <c r="C4147" s="64" t="s">
        <v>17</v>
      </c>
      <c r="D4147" s="64" t="s">
        <v>19</v>
      </c>
      <c r="E4147" s="64" t="s">
        <v>5905</v>
      </c>
      <c r="F4147" s="64" t="str">
        <f t="shared" si="169"/>
        <v>2</v>
      </c>
      <c r="G4147" s="72">
        <v>130649007</v>
      </c>
      <c r="H4147" s="63" t="s">
        <v>7260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si="170"/>
        <v>24</v>
      </c>
      <c r="P4147" s="67">
        <v>0.4</v>
      </c>
      <c r="Q4147" s="68">
        <v>11</v>
      </c>
      <c r="R4147" s="68"/>
      <c r="S4147" s="68">
        <f t="shared" si="171"/>
        <v>4.4000000000000004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6891</v>
      </c>
      <c r="F4148" s="64" t="str">
        <f t="shared" ref="F4148:F4211" si="172">IF(RIGHT(E4148,1)="D","1","2")</f>
        <v>2</v>
      </c>
      <c r="G4148" s="72" t="s">
        <v>3266</v>
      </c>
      <c r="H4148" s="63" t="s">
        <v>7261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ref="O4148:O4211" si="173">IF(N4148-M4148&gt;0,N4148-M4148,N4148-M4148+24)</f>
        <v>24</v>
      </c>
      <c r="P4148" s="67">
        <v>0.33</v>
      </c>
      <c r="Q4148" s="68">
        <v>8</v>
      </c>
      <c r="R4148" s="68"/>
      <c r="S4148" s="68">
        <f t="shared" ref="S4148:S4191" si="174">P4148*Q4148</f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6891</v>
      </c>
      <c r="F4149" s="64" t="str">
        <f t="shared" si="172"/>
        <v>2</v>
      </c>
      <c r="G4149" s="72" t="s">
        <v>3424</v>
      </c>
      <c r="H4149" s="63" t="s">
        <v>7262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3"/>
        <v>24</v>
      </c>
      <c r="P4149" s="67">
        <v>0.33</v>
      </c>
      <c r="Q4149" s="68">
        <v>8</v>
      </c>
      <c r="R4149" s="68"/>
      <c r="S4149" s="68">
        <f t="shared" si="174"/>
        <v>2.64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5747</v>
      </c>
      <c r="F4150" s="64" t="str">
        <f t="shared" si="172"/>
        <v>1</v>
      </c>
      <c r="G4150" s="72" t="s">
        <v>3092</v>
      </c>
      <c r="H4150" s="63" t="s">
        <v>7263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3"/>
        <v>24</v>
      </c>
      <c r="P4150" s="67">
        <v>0.33</v>
      </c>
      <c r="Q4150" s="68">
        <v>9</v>
      </c>
      <c r="R4150" s="68"/>
      <c r="S4150" s="68">
        <f t="shared" si="174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17</v>
      </c>
      <c r="D4151" s="64" t="s">
        <v>37</v>
      </c>
      <c r="E4151" s="64" t="s">
        <v>5747</v>
      </c>
      <c r="F4151" s="64" t="str">
        <f t="shared" si="172"/>
        <v>1</v>
      </c>
      <c r="G4151" s="72" t="s">
        <v>3236</v>
      </c>
      <c r="H4151" s="63" t="s">
        <v>7264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3"/>
        <v>24</v>
      </c>
      <c r="P4151" s="67">
        <v>0.33</v>
      </c>
      <c r="Q4151" s="68">
        <v>9</v>
      </c>
      <c r="R4151" s="68"/>
      <c r="S4151" s="68">
        <f t="shared" si="174"/>
        <v>2.97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867</v>
      </c>
      <c r="F4152" s="64" t="str">
        <f t="shared" si="172"/>
        <v>1</v>
      </c>
      <c r="G4152" s="72" t="s">
        <v>7265</v>
      </c>
      <c r="H4152" s="63" t="s">
        <v>7266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3"/>
        <v>24</v>
      </c>
      <c r="P4152" s="67">
        <v>0.1</v>
      </c>
      <c r="Q4152" s="68">
        <v>25</v>
      </c>
      <c r="R4152" s="68"/>
      <c r="S4152" s="68">
        <f t="shared" si="174"/>
        <v>2.5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339</v>
      </c>
      <c r="F4153" s="64" t="str">
        <f t="shared" si="172"/>
        <v>1</v>
      </c>
      <c r="G4153" s="72">
        <v>316292007</v>
      </c>
      <c r="H4153" s="63" t="s">
        <v>7267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3"/>
        <v>24</v>
      </c>
      <c r="P4153" s="67">
        <v>0.1</v>
      </c>
      <c r="Q4153" s="68">
        <v>9</v>
      </c>
      <c r="R4153" s="68"/>
      <c r="S4153" s="68">
        <f t="shared" si="174"/>
        <v>0.9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680</v>
      </c>
      <c r="F4154" s="64" t="str">
        <f t="shared" si="172"/>
        <v>2</v>
      </c>
      <c r="G4154" s="72">
        <v>312982004</v>
      </c>
      <c r="H4154" s="63" t="s">
        <v>7268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3"/>
        <v>24</v>
      </c>
      <c r="P4154" s="67">
        <v>0.1</v>
      </c>
      <c r="Q4154" s="68">
        <v>12</v>
      </c>
      <c r="R4154" s="68"/>
      <c r="S4154" s="68">
        <f t="shared" si="174"/>
        <v>1.2000000000000002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816</v>
      </c>
      <c r="F4155" s="64" t="str">
        <f t="shared" si="172"/>
        <v>1</v>
      </c>
      <c r="G4155" s="72" t="s">
        <v>7269</v>
      </c>
      <c r="H4155" s="63" t="s">
        <v>7270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3"/>
        <v>24</v>
      </c>
      <c r="P4155" s="67">
        <v>0.1</v>
      </c>
      <c r="Q4155" s="68">
        <v>25</v>
      </c>
      <c r="R4155" s="68"/>
      <c r="S4155" s="68">
        <f t="shared" si="174"/>
        <v>2.5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1689</v>
      </c>
      <c r="F4156" s="64" t="str">
        <f t="shared" si="172"/>
        <v>2</v>
      </c>
      <c r="G4156" s="72" t="s">
        <v>7232</v>
      </c>
      <c r="H4156" s="63" t="s">
        <v>7271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3"/>
        <v>24</v>
      </c>
      <c r="P4156" s="67">
        <v>0.1</v>
      </c>
      <c r="Q4156" s="68">
        <v>11</v>
      </c>
      <c r="R4156" s="68"/>
      <c r="S4156" s="68">
        <f t="shared" si="174"/>
        <v>1.1000000000000001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2"/>
        <v>1</v>
      </c>
      <c r="G4157" s="72" t="s">
        <v>2682</v>
      </c>
      <c r="H4157" s="63" t="s">
        <v>7272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3"/>
        <v>24</v>
      </c>
      <c r="P4157" s="67">
        <v>0.1</v>
      </c>
      <c r="Q4157" s="68">
        <v>29</v>
      </c>
      <c r="R4157" s="68"/>
      <c r="S4157" s="68">
        <f t="shared" si="174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317</v>
      </c>
      <c r="F4158" s="64" t="str">
        <f t="shared" si="172"/>
        <v>1</v>
      </c>
      <c r="G4158" s="72" t="s">
        <v>468</v>
      </c>
      <c r="H4158" s="63" t="s">
        <v>7273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3"/>
        <v>24</v>
      </c>
      <c r="P4158" s="67">
        <v>0.1</v>
      </c>
      <c r="Q4158" s="68">
        <v>29</v>
      </c>
      <c r="R4158" s="68"/>
      <c r="S4158" s="68">
        <f t="shared" si="174"/>
        <v>2.9000000000000004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18</v>
      </c>
      <c r="D4159" s="64" t="s">
        <v>37</v>
      </c>
      <c r="E4159" s="64" t="s">
        <v>328</v>
      </c>
      <c r="F4159" s="64" t="str">
        <f t="shared" si="172"/>
        <v>2</v>
      </c>
      <c r="G4159" s="72" t="s">
        <v>3278</v>
      </c>
      <c r="H4159" s="63" t="s">
        <v>7274</v>
      </c>
      <c r="I4159" s="64" t="s">
        <v>493</v>
      </c>
      <c r="J4159" s="63" t="s">
        <v>66</v>
      </c>
      <c r="K4159" s="64" t="s">
        <v>243</v>
      </c>
      <c r="L4159" s="64" t="s">
        <v>239</v>
      </c>
      <c r="M4159" s="100"/>
      <c r="N4159" s="100"/>
      <c r="O4159" s="66">
        <f t="shared" si="173"/>
        <v>24</v>
      </c>
      <c r="P4159" s="67">
        <v>0.1</v>
      </c>
      <c r="Q4159" s="68">
        <v>24</v>
      </c>
      <c r="R4159" s="68"/>
      <c r="S4159" s="68">
        <f t="shared" si="174"/>
        <v>2.4000000000000004</v>
      </c>
      <c r="T4159" s="69" t="s">
        <v>547</v>
      </c>
      <c r="U4159" s="63" t="s">
        <v>52</v>
      </c>
      <c r="V4159" s="63"/>
      <c r="W4159" s="63"/>
      <c r="X4159" s="63"/>
      <c r="Y4159" s="63"/>
      <c r="Z4159" s="63"/>
      <c r="AA4159" s="63"/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5863</v>
      </c>
      <c r="F4160" s="64" t="str">
        <f t="shared" si="172"/>
        <v>2</v>
      </c>
      <c r="G4160" s="72" t="s">
        <v>6068</v>
      </c>
      <c r="H4160" s="63" t="s">
        <v>7165</v>
      </c>
      <c r="I4160" s="64" t="s">
        <v>490</v>
      </c>
      <c r="J4160" s="63" t="s">
        <v>4052</v>
      </c>
      <c r="K4160" s="64" t="s">
        <v>281</v>
      </c>
      <c r="L4160" s="64" t="s">
        <v>268</v>
      </c>
      <c r="M4160" s="100">
        <v>0.89583333333333337</v>
      </c>
      <c r="N4160" s="100">
        <v>0.9375</v>
      </c>
      <c r="O4160" s="66">
        <f t="shared" si="173"/>
        <v>4.166666666666663E-2</v>
      </c>
      <c r="P4160" s="67">
        <v>1</v>
      </c>
      <c r="Q4160" s="68">
        <v>22</v>
      </c>
      <c r="R4160" s="68"/>
      <c r="S4160" s="68">
        <f t="shared" si="174"/>
        <v>22</v>
      </c>
      <c r="T4160" s="69" t="s">
        <v>52</v>
      </c>
      <c r="U4160" s="63" t="s">
        <v>52</v>
      </c>
      <c r="V4160" s="63"/>
      <c r="W4160" s="63"/>
      <c r="X4160" s="63"/>
      <c r="Y4160" s="63"/>
      <c r="Z4160" s="63"/>
      <c r="AA4160" s="63">
        <v>2026070097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5804</v>
      </c>
      <c r="F4161" s="64" t="str">
        <f t="shared" si="172"/>
        <v>2</v>
      </c>
      <c r="G4161" s="72" t="s">
        <v>1208</v>
      </c>
      <c r="H4161" s="63" t="s">
        <v>7275</v>
      </c>
      <c r="I4161" s="64" t="s">
        <v>485</v>
      </c>
      <c r="J4161" s="63" t="s">
        <v>7276</v>
      </c>
      <c r="K4161" s="64" t="s">
        <v>281</v>
      </c>
      <c r="L4161" s="64" t="s">
        <v>268</v>
      </c>
      <c r="M4161" s="100">
        <v>0.125</v>
      </c>
      <c r="N4161" s="100">
        <v>0.1875</v>
      </c>
      <c r="O4161" s="66">
        <f t="shared" si="173"/>
        <v>6.25E-2</v>
      </c>
      <c r="P4161" s="67">
        <v>1.5</v>
      </c>
      <c r="Q4161" s="68">
        <v>30</v>
      </c>
      <c r="R4161" s="68"/>
      <c r="S4161" s="68">
        <f t="shared" si="174"/>
        <v>45</v>
      </c>
      <c r="T4161" s="69" t="s">
        <v>27</v>
      </c>
      <c r="U4161" s="63" t="s">
        <v>52</v>
      </c>
      <c r="V4161" s="63" t="s">
        <v>7360</v>
      </c>
      <c r="W4161" s="63"/>
      <c r="X4161" s="63"/>
      <c r="Y4161" s="63"/>
      <c r="Z4161" s="63"/>
      <c r="AA4161" s="63">
        <v>2026070098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6010</v>
      </c>
      <c r="F4162" s="64" t="str">
        <f t="shared" si="172"/>
        <v>1</v>
      </c>
      <c r="G4162" s="72" t="s">
        <v>6068</v>
      </c>
      <c r="H4162" s="63" t="s">
        <v>7165</v>
      </c>
      <c r="I4162" s="64" t="s">
        <v>480</v>
      </c>
      <c r="J4162" s="63" t="s">
        <v>7166</v>
      </c>
      <c r="K4162" s="64" t="s">
        <v>22</v>
      </c>
      <c r="L4162" s="64" t="s">
        <v>268</v>
      </c>
      <c r="M4162" s="100">
        <v>0.3125</v>
      </c>
      <c r="N4162" s="100">
        <v>0.64583333333333337</v>
      </c>
      <c r="O4162" s="66">
        <f t="shared" si="173"/>
        <v>0.33333333333333337</v>
      </c>
      <c r="P4162" s="67">
        <v>8</v>
      </c>
      <c r="Q4162" s="68">
        <v>8</v>
      </c>
      <c r="R4162" s="68"/>
      <c r="S4162" s="68">
        <f t="shared" si="174"/>
        <v>64</v>
      </c>
      <c r="T4162" s="69" t="s">
        <v>30</v>
      </c>
      <c r="U4162" s="63" t="s">
        <v>30</v>
      </c>
      <c r="V4162" s="63"/>
      <c r="W4162" s="63">
        <v>615873002</v>
      </c>
      <c r="X4162" s="63" t="s">
        <v>7168</v>
      </c>
      <c r="Y4162" s="63"/>
      <c r="Z4162" s="63"/>
      <c r="AA4162" s="63">
        <v>2026070099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7094</v>
      </c>
      <c r="F4163" s="64" t="str">
        <f t="shared" si="172"/>
        <v>1</v>
      </c>
      <c r="G4163" s="72" t="s">
        <v>7207</v>
      </c>
      <c r="H4163" s="63" t="s">
        <v>7208</v>
      </c>
      <c r="I4163" s="64" t="s">
        <v>480</v>
      </c>
      <c r="J4163" s="63" t="s">
        <v>7277</v>
      </c>
      <c r="K4163" s="64" t="s">
        <v>22</v>
      </c>
      <c r="L4163" s="64" t="s">
        <v>268</v>
      </c>
      <c r="M4163" s="100">
        <v>0.375</v>
      </c>
      <c r="N4163" s="100">
        <v>0.5</v>
      </c>
      <c r="O4163" s="66">
        <f t="shared" si="173"/>
        <v>0.125</v>
      </c>
      <c r="P4163" s="67">
        <v>3</v>
      </c>
      <c r="Q4163" s="68">
        <v>29</v>
      </c>
      <c r="R4163" s="68"/>
      <c r="S4163" s="68">
        <f t="shared" si="174"/>
        <v>87</v>
      </c>
      <c r="T4163" s="69" t="s">
        <v>30</v>
      </c>
      <c r="U4163" s="63" t="s">
        <v>61</v>
      </c>
      <c r="V4163" s="63"/>
      <c r="W4163" s="63">
        <v>643262001</v>
      </c>
      <c r="X4163" s="63" t="s">
        <v>7283</v>
      </c>
      <c r="Y4163" s="63"/>
      <c r="Z4163" s="63"/>
      <c r="AA4163" s="63">
        <v>2026070100</v>
      </c>
    </row>
    <row r="4164" spans="1:27" s="71" customFormat="1" ht="23.5" customHeight="1" x14ac:dyDescent="0.35">
      <c r="A4164" s="62">
        <v>46231</v>
      </c>
      <c r="B4164" s="63" t="s">
        <v>445</v>
      </c>
      <c r="C4164" s="64" t="s">
        <v>17</v>
      </c>
      <c r="D4164" s="64" t="s">
        <v>37</v>
      </c>
      <c r="E4164" s="64" t="s">
        <v>1301</v>
      </c>
      <c r="F4164" s="64" t="str">
        <f t="shared" si="172"/>
        <v>2</v>
      </c>
      <c r="G4164" s="72" t="s">
        <v>7207</v>
      </c>
      <c r="H4164" s="63" t="s">
        <v>7208</v>
      </c>
      <c r="I4164" s="64" t="s">
        <v>480</v>
      </c>
      <c r="J4164" s="63" t="s">
        <v>7277</v>
      </c>
      <c r="K4164" s="64" t="s">
        <v>22</v>
      </c>
      <c r="L4164" s="64" t="s">
        <v>268</v>
      </c>
      <c r="M4164" s="100">
        <v>7.6388888888888895E-2</v>
      </c>
      <c r="N4164" s="100">
        <v>0.15972222222222221</v>
      </c>
      <c r="O4164" s="66">
        <f t="shared" si="173"/>
        <v>8.3333333333333315E-2</v>
      </c>
      <c r="P4164" s="67">
        <v>2</v>
      </c>
      <c r="Q4164" s="68">
        <v>27</v>
      </c>
      <c r="R4164" s="68"/>
      <c r="S4164" s="68">
        <f t="shared" si="174"/>
        <v>54</v>
      </c>
      <c r="T4164" s="69" t="s">
        <v>30</v>
      </c>
      <c r="U4164" s="63" t="s">
        <v>30</v>
      </c>
      <c r="V4164" s="63"/>
      <c r="W4164" s="63">
        <v>643262001</v>
      </c>
      <c r="X4164" s="63" t="s">
        <v>7283</v>
      </c>
      <c r="Y4164" s="63"/>
      <c r="Z4164" s="63"/>
      <c r="AA4164" s="63">
        <v>2026070101</v>
      </c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7054</v>
      </c>
      <c r="F4165" s="64" t="str">
        <f t="shared" si="172"/>
        <v>1</v>
      </c>
      <c r="G4165" s="72" t="s">
        <v>1208</v>
      </c>
      <c r="H4165" s="63" t="s">
        <v>7275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3"/>
        <v>24</v>
      </c>
      <c r="P4165" s="67">
        <v>0.1</v>
      </c>
      <c r="Q4165" s="68">
        <v>32</v>
      </c>
      <c r="R4165" s="68"/>
      <c r="S4165" s="68">
        <f t="shared" si="174"/>
        <v>3.2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1301</v>
      </c>
      <c r="F4166" s="64" t="str">
        <f t="shared" si="172"/>
        <v>2</v>
      </c>
      <c r="G4166" s="72" t="s">
        <v>1777</v>
      </c>
      <c r="H4166" s="63" t="s">
        <v>7300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3"/>
        <v>24</v>
      </c>
      <c r="P4166" s="67">
        <v>0.1</v>
      </c>
      <c r="Q4166" s="68">
        <v>27</v>
      </c>
      <c r="R4166" s="68"/>
      <c r="S4166" s="68">
        <f t="shared" si="174"/>
        <v>2.7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445</v>
      </c>
      <c r="C4167" s="64" t="s">
        <v>17</v>
      </c>
      <c r="D4167" s="64" t="s">
        <v>37</v>
      </c>
      <c r="E4167" s="64" t="s">
        <v>6891</v>
      </c>
      <c r="F4167" s="64" t="str">
        <f t="shared" si="172"/>
        <v>2</v>
      </c>
      <c r="G4167" s="72" t="s">
        <v>3311</v>
      </c>
      <c r="H4167" s="63" t="s">
        <v>7301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3"/>
        <v>24</v>
      </c>
      <c r="P4167" s="67">
        <v>0.33</v>
      </c>
      <c r="Q4167" s="68">
        <v>8</v>
      </c>
      <c r="R4167" s="68"/>
      <c r="S4167" s="68">
        <f t="shared" si="174"/>
        <v>2.64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6442</v>
      </c>
      <c r="F4168" s="64" t="str">
        <f t="shared" si="172"/>
        <v>1</v>
      </c>
      <c r="G4168" s="72">
        <v>130597184</v>
      </c>
      <c r="H4168" s="63" t="s">
        <v>7302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3"/>
        <v>24</v>
      </c>
      <c r="P4168" s="67">
        <v>0.5</v>
      </c>
      <c r="Q4168" s="68">
        <v>12</v>
      </c>
      <c r="R4168" s="68"/>
      <c r="S4168" s="68">
        <f t="shared" si="174"/>
        <v>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6477</v>
      </c>
      <c r="F4169" s="64" t="str">
        <f t="shared" si="172"/>
        <v>2</v>
      </c>
      <c r="G4169" s="72" t="s">
        <v>3608</v>
      </c>
      <c r="H4169" s="63" t="s">
        <v>7303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3"/>
        <v>24</v>
      </c>
      <c r="P4169" s="67">
        <v>0.33</v>
      </c>
      <c r="Q4169" s="68">
        <v>12</v>
      </c>
      <c r="R4169" s="68"/>
      <c r="S4169" s="68">
        <f t="shared" si="174"/>
        <v>3.96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34</v>
      </c>
      <c r="C4170" s="64" t="s">
        <v>17</v>
      </c>
      <c r="D4170" s="64" t="s">
        <v>19</v>
      </c>
      <c r="E4170" s="64" t="s">
        <v>6892</v>
      </c>
      <c r="F4170" s="64" t="str">
        <f t="shared" si="172"/>
        <v>1</v>
      </c>
      <c r="G4170" s="72" t="s">
        <v>1846</v>
      </c>
      <c r="H4170" s="63" t="s">
        <v>7304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3"/>
        <v>24</v>
      </c>
      <c r="P4170" s="67">
        <v>0.75</v>
      </c>
      <c r="Q4170" s="68">
        <v>9</v>
      </c>
      <c r="R4170" s="68"/>
      <c r="S4170" s="68">
        <f t="shared" si="174"/>
        <v>6.75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386</v>
      </c>
      <c r="F4171" s="64" t="str">
        <f t="shared" si="172"/>
        <v>1</v>
      </c>
      <c r="G4171" s="72" t="s">
        <v>2163</v>
      </c>
      <c r="H4171" s="63" t="s">
        <v>7305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3"/>
        <v>24</v>
      </c>
      <c r="P4171" s="67">
        <v>0.8</v>
      </c>
      <c r="Q4171" s="68">
        <v>27</v>
      </c>
      <c r="R4171" s="68"/>
      <c r="S4171" s="68">
        <f t="shared" si="174"/>
        <v>21.6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638</v>
      </c>
      <c r="F4172" s="64" t="str">
        <f t="shared" si="172"/>
        <v>2</v>
      </c>
      <c r="G4172" s="72">
        <v>159200003</v>
      </c>
      <c r="H4172" s="63" t="s">
        <v>7306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3"/>
        <v>24</v>
      </c>
      <c r="P4172" s="67">
        <v>0.1</v>
      </c>
      <c r="Q4172" s="68">
        <v>22</v>
      </c>
      <c r="R4172" s="68"/>
      <c r="S4172" s="68">
        <f t="shared" si="174"/>
        <v>2.2000000000000002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751</v>
      </c>
      <c r="F4173" s="64" t="str">
        <f t="shared" si="172"/>
        <v>1</v>
      </c>
      <c r="G4173" s="72">
        <v>161021004</v>
      </c>
      <c r="H4173" s="63" t="s">
        <v>7307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3"/>
        <v>24</v>
      </c>
      <c r="P4173" s="67">
        <v>0.1</v>
      </c>
      <c r="Q4173" s="68">
        <v>13</v>
      </c>
      <c r="R4173" s="68"/>
      <c r="S4173" s="68">
        <f t="shared" si="174"/>
        <v>1.3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470</v>
      </c>
      <c r="F4174" s="64" t="str">
        <f t="shared" si="172"/>
        <v>1</v>
      </c>
      <c r="G4174" s="72" t="s">
        <v>6099</v>
      </c>
      <c r="H4174" s="63" t="s">
        <v>7308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3"/>
        <v>24</v>
      </c>
      <c r="P4174" s="67">
        <v>0.8</v>
      </c>
      <c r="Q4174" s="68">
        <v>24</v>
      </c>
      <c r="R4174" s="68"/>
      <c r="S4174" s="68">
        <f t="shared" si="174"/>
        <v>19.200000000000003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258</v>
      </c>
      <c r="F4175" s="64" t="str">
        <f t="shared" si="172"/>
        <v>1</v>
      </c>
      <c r="G4175" s="72" t="s">
        <v>1503</v>
      </c>
      <c r="H4175" s="63" t="s">
        <v>7309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3"/>
        <v>24</v>
      </c>
      <c r="P4175" s="67">
        <v>0.1</v>
      </c>
      <c r="Q4175" s="68">
        <v>24</v>
      </c>
      <c r="R4175" s="68"/>
      <c r="S4175" s="68">
        <f t="shared" si="174"/>
        <v>2.4000000000000004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553</v>
      </c>
      <c r="F4176" s="64" t="str">
        <f t="shared" si="172"/>
        <v>1</v>
      </c>
      <c r="G4176" s="72" t="s">
        <v>7310</v>
      </c>
      <c r="H4176" s="63" t="s">
        <v>7311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3"/>
        <v>24</v>
      </c>
      <c r="P4176" s="67">
        <v>0.67</v>
      </c>
      <c r="Q4176" s="68">
        <v>21</v>
      </c>
      <c r="R4176" s="68"/>
      <c r="S4176" s="68">
        <f t="shared" si="174"/>
        <v>14.07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317</v>
      </c>
      <c r="F4177" s="64" t="str">
        <f t="shared" si="172"/>
        <v>1</v>
      </c>
      <c r="G4177" s="72" t="s">
        <v>7312</v>
      </c>
      <c r="H4177" s="63" t="s">
        <v>7313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3"/>
        <v>24</v>
      </c>
      <c r="P4177" s="67">
        <v>0.1</v>
      </c>
      <c r="Q4177" s="68">
        <v>28</v>
      </c>
      <c r="R4177" s="68"/>
      <c r="S4177" s="68">
        <f t="shared" si="174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2671</v>
      </c>
      <c r="F4178" s="64" t="str">
        <f t="shared" si="172"/>
        <v>1</v>
      </c>
      <c r="G4178" s="72" t="s">
        <v>7314</v>
      </c>
      <c r="H4178" s="63" t="s">
        <v>7315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3"/>
        <v>24</v>
      </c>
      <c r="P4178" s="67">
        <v>0.1</v>
      </c>
      <c r="Q4178" s="68">
        <v>28</v>
      </c>
      <c r="R4178" s="68"/>
      <c r="S4178" s="68">
        <f t="shared" si="174"/>
        <v>2.8000000000000003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3783</v>
      </c>
      <c r="F4179" s="64" t="str">
        <f t="shared" si="172"/>
        <v>1</v>
      </c>
      <c r="G4179" s="72" t="s">
        <v>4986</v>
      </c>
      <c r="H4179" s="63" t="s">
        <v>7316</v>
      </c>
      <c r="I4179" s="64" t="s">
        <v>493</v>
      </c>
      <c r="J4179" s="63" t="s">
        <v>66</v>
      </c>
      <c r="K4179" s="64" t="s">
        <v>243</v>
      </c>
      <c r="L4179" s="64" t="s">
        <v>239</v>
      </c>
      <c r="M4179" s="100"/>
      <c r="N4179" s="100"/>
      <c r="O4179" s="66">
        <f t="shared" si="173"/>
        <v>24</v>
      </c>
      <c r="P4179" s="67">
        <v>0.33</v>
      </c>
      <c r="Q4179" s="68">
        <v>15</v>
      </c>
      <c r="R4179" s="68"/>
      <c r="S4179" s="68">
        <f t="shared" si="174"/>
        <v>4.95</v>
      </c>
      <c r="T4179" s="69" t="s">
        <v>547</v>
      </c>
      <c r="U4179" s="63" t="s">
        <v>52</v>
      </c>
      <c r="V4179" s="63"/>
      <c r="W4179" s="63"/>
      <c r="X4179" s="63"/>
      <c r="Y4179" s="63"/>
      <c r="Z4179" s="63"/>
      <c r="AA4179" s="63"/>
    </row>
    <row r="4180" spans="1:27" s="71" customFormat="1" ht="23.5" customHeight="1" x14ac:dyDescent="0.35">
      <c r="A4180" s="62">
        <v>46232</v>
      </c>
      <c r="B4180" s="63" t="s">
        <v>445</v>
      </c>
      <c r="C4180" s="64" t="s">
        <v>18</v>
      </c>
      <c r="D4180" s="64" t="s">
        <v>37</v>
      </c>
      <c r="E4180" s="64" t="s">
        <v>553</v>
      </c>
      <c r="F4180" s="64" t="str">
        <f t="shared" si="172"/>
        <v>1</v>
      </c>
      <c r="G4180" s="72" t="s">
        <v>7310</v>
      </c>
      <c r="H4180" s="63" t="s">
        <v>7311</v>
      </c>
      <c r="I4180" s="64" t="s">
        <v>490</v>
      </c>
      <c r="J4180" s="63" t="s">
        <v>7317</v>
      </c>
      <c r="K4180" s="64" t="s">
        <v>281</v>
      </c>
      <c r="L4180" s="64" t="s">
        <v>268</v>
      </c>
      <c r="M4180" s="100">
        <v>0.52083333333333337</v>
      </c>
      <c r="N4180" s="100">
        <v>0.57291666666666663</v>
      </c>
      <c r="O4180" s="66">
        <f t="shared" si="173"/>
        <v>5.2083333333333259E-2</v>
      </c>
      <c r="P4180" s="67">
        <v>1.25</v>
      </c>
      <c r="Q4180" s="68">
        <v>21</v>
      </c>
      <c r="R4180" s="68"/>
      <c r="S4180" s="68">
        <f t="shared" si="174"/>
        <v>26.25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2026070102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436</v>
      </c>
      <c r="F4181" s="64" t="str">
        <f t="shared" si="172"/>
        <v>1</v>
      </c>
      <c r="G4181" s="72">
        <v>130597382</v>
      </c>
      <c r="H4181" s="63" t="s">
        <v>7318</v>
      </c>
      <c r="I4181" s="64" t="s">
        <v>490</v>
      </c>
      <c r="J4181" s="63" t="s">
        <v>5091</v>
      </c>
      <c r="K4181" s="64" t="s">
        <v>281</v>
      </c>
      <c r="L4181" s="64" t="s">
        <v>268</v>
      </c>
      <c r="M4181" s="100">
        <v>0.625</v>
      </c>
      <c r="N4181" s="100">
        <v>0.63888888888888884</v>
      </c>
      <c r="O4181" s="66">
        <f t="shared" si="173"/>
        <v>1.388888888888884E-2</v>
      </c>
      <c r="P4181" s="67">
        <v>0.33</v>
      </c>
      <c r="Q4181" s="68">
        <v>7</v>
      </c>
      <c r="R4181" s="68"/>
      <c r="S4181" s="68">
        <f t="shared" si="174"/>
        <v>2.31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2026070103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5749</v>
      </c>
      <c r="F4182" s="64" t="str">
        <f t="shared" si="172"/>
        <v>1</v>
      </c>
      <c r="G4182" s="72">
        <v>130868001</v>
      </c>
      <c r="H4182" s="63" t="s">
        <v>7319</v>
      </c>
      <c r="I4182" s="64" t="s">
        <v>490</v>
      </c>
      <c r="J4182" s="63" t="s">
        <v>5172</v>
      </c>
      <c r="K4182" s="64" t="s">
        <v>281</v>
      </c>
      <c r="L4182" s="64" t="s">
        <v>268</v>
      </c>
      <c r="M4182" s="100">
        <v>0.46875</v>
      </c>
      <c r="N4182" s="100">
        <v>0.5</v>
      </c>
      <c r="O4182" s="66">
        <f t="shared" si="173"/>
        <v>3.125E-2</v>
      </c>
      <c r="P4182" s="67">
        <v>0.75</v>
      </c>
      <c r="Q4182" s="68">
        <v>7</v>
      </c>
      <c r="R4182" s="68"/>
      <c r="S4182" s="68">
        <f t="shared" si="174"/>
        <v>5.25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2026070104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1543</v>
      </c>
      <c r="F4183" s="64" t="str">
        <f t="shared" si="172"/>
        <v>1</v>
      </c>
      <c r="G4183" s="72">
        <v>130868013</v>
      </c>
      <c r="H4183" s="63" t="s">
        <v>7320</v>
      </c>
      <c r="I4183" s="64" t="s">
        <v>490</v>
      </c>
      <c r="J4183" s="63" t="s">
        <v>4134</v>
      </c>
      <c r="K4183" s="64" t="s">
        <v>281</v>
      </c>
      <c r="L4183" s="64" t="s">
        <v>268</v>
      </c>
      <c r="M4183" s="100">
        <v>0.3611111111111111</v>
      </c>
      <c r="N4183" s="100">
        <v>0.37152777777777779</v>
      </c>
      <c r="O4183" s="66">
        <f t="shared" si="173"/>
        <v>1.0416666666666685E-2</v>
      </c>
      <c r="P4183" s="67">
        <v>0.25</v>
      </c>
      <c r="Q4183" s="68">
        <v>7</v>
      </c>
      <c r="R4183" s="68"/>
      <c r="S4183" s="68">
        <f t="shared" si="174"/>
        <v>1.75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2026070105</v>
      </c>
    </row>
    <row r="4184" spans="1:27" s="71" customFormat="1" ht="23.5" customHeight="1" x14ac:dyDescent="0.35">
      <c r="A4184" s="62">
        <v>46232</v>
      </c>
      <c r="B4184" s="63" t="s">
        <v>34</v>
      </c>
      <c r="C4184" s="64" t="s">
        <v>18</v>
      </c>
      <c r="D4184" s="64" t="s">
        <v>19</v>
      </c>
      <c r="E4184" s="64" t="s">
        <v>6618</v>
      </c>
      <c r="F4184" s="64" t="str">
        <f t="shared" si="172"/>
        <v>2</v>
      </c>
      <c r="G4184" s="72">
        <v>130868002</v>
      </c>
      <c r="H4184" s="63" t="s">
        <v>7321</v>
      </c>
      <c r="I4184" s="64" t="s">
        <v>490</v>
      </c>
      <c r="J4184" s="63" t="s">
        <v>7322</v>
      </c>
      <c r="K4184" s="64" t="s">
        <v>281</v>
      </c>
      <c r="L4184" s="64" t="s">
        <v>268</v>
      </c>
      <c r="M4184" s="100">
        <v>0.81944444444444442</v>
      </c>
      <c r="N4184" s="100">
        <v>0.85416666666666663</v>
      </c>
      <c r="O4184" s="66">
        <f t="shared" si="173"/>
        <v>3.472222222222221E-2</v>
      </c>
      <c r="P4184" s="67">
        <v>0.83</v>
      </c>
      <c r="Q4184" s="68">
        <v>6</v>
      </c>
      <c r="R4184" s="68"/>
      <c r="S4184" s="68">
        <f t="shared" si="174"/>
        <v>4.9799999999999995</v>
      </c>
      <c r="T4184" s="69" t="s">
        <v>52</v>
      </c>
      <c r="U4184" s="63" t="s">
        <v>52</v>
      </c>
      <c r="V4184" s="63"/>
      <c r="W4184" s="63"/>
      <c r="X4184" s="63"/>
      <c r="Y4184" s="63"/>
      <c r="Z4184" s="63"/>
      <c r="AA4184" s="63">
        <v>2026070106</v>
      </c>
    </row>
    <row r="4185" spans="1:27" s="71" customFormat="1" ht="23.5" customHeight="1" x14ac:dyDescent="0.35">
      <c r="A4185" s="62">
        <v>46232</v>
      </c>
      <c r="B4185" s="63" t="s">
        <v>445</v>
      </c>
      <c r="C4185" s="64" t="s">
        <v>17</v>
      </c>
      <c r="D4185" s="64" t="s">
        <v>37</v>
      </c>
      <c r="E4185" s="64" t="s">
        <v>7094</v>
      </c>
      <c r="F4185" s="64" t="str">
        <f t="shared" si="172"/>
        <v>1</v>
      </c>
      <c r="G4185" s="72" t="s">
        <v>7207</v>
      </c>
      <c r="H4185" s="63" t="s">
        <v>7208</v>
      </c>
      <c r="I4185" s="64" t="s">
        <v>480</v>
      </c>
      <c r="J4185" s="63" t="s">
        <v>7277</v>
      </c>
      <c r="K4185" s="64" t="s">
        <v>22</v>
      </c>
      <c r="L4185" s="64" t="s">
        <v>268</v>
      </c>
      <c r="M4185" s="100">
        <v>0.5625</v>
      </c>
      <c r="N4185" s="100">
        <v>0.64583333333333337</v>
      </c>
      <c r="O4185" s="66">
        <f t="shared" si="173"/>
        <v>8.333333333333337E-2</v>
      </c>
      <c r="P4185" s="67">
        <v>2</v>
      </c>
      <c r="Q4185" s="68">
        <v>27</v>
      </c>
      <c r="R4185" s="68"/>
      <c r="S4185" s="68">
        <f t="shared" si="174"/>
        <v>54</v>
      </c>
      <c r="T4185" s="69" t="s">
        <v>30</v>
      </c>
      <c r="U4185" s="63" t="s">
        <v>30</v>
      </c>
      <c r="V4185" s="63"/>
      <c r="W4185" s="63">
        <v>643262001</v>
      </c>
      <c r="X4185" s="63" t="s">
        <v>7283</v>
      </c>
      <c r="Y4185" s="63"/>
      <c r="Z4185" s="63"/>
      <c r="AA4185" s="63">
        <v>2026070107</v>
      </c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5804</v>
      </c>
      <c r="F4186" s="64" t="str">
        <f t="shared" si="172"/>
        <v>2</v>
      </c>
      <c r="G4186" s="85" t="s">
        <v>684</v>
      </c>
      <c r="H4186" s="63" t="s">
        <v>7326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3"/>
        <v>24</v>
      </c>
      <c r="P4186" s="67">
        <v>0.1</v>
      </c>
      <c r="Q4186" s="68">
        <v>37</v>
      </c>
      <c r="R4186" s="68"/>
      <c r="S4186" s="68">
        <f t="shared" si="174"/>
        <v>3.7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5898</v>
      </c>
      <c r="F4187" s="64" t="str">
        <f t="shared" si="172"/>
        <v>1</v>
      </c>
      <c r="G4187" s="85" t="s">
        <v>871</v>
      </c>
      <c r="H4187" s="63" t="s">
        <v>7327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3"/>
        <v>24</v>
      </c>
      <c r="P4187" s="67">
        <v>0.67</v>
      </c>
      <c r="Q4187" s="68">
        <v>26</v>
      </c>
      <c r="R4187" s="68"/>
      <c r="S4187" s="68">
        <f t="shared" si="174"/>
        <v>17.420000000000002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7094</v>
      </c>
      <c r="F4188" s="64" t="str">
        <f t="shared" si="172"/>
        <v>1</v>
      </c>
      <c r="G4188" s="85" t="s">
        <v>5226</v>
      </c>
      <c r="H4188" s="63" t="s">
        <v>7328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3"/>
        <v>24</v>
      </c>
      <c r="P4188" s="67">
        <v>0.1</v>
      </c>
      <c r="Q4188" s="68">
        <v>25</v>
      </c>
      <c r="R4188" s="68"/>
      <c r="S4188" s="68">
        <f t="shared" si="174"/>
        <v>2.5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7054</v>
      </c>
      <c r="F4189" s="64" t="str">
        <f t="shared" si="172"/>
        <v>1</v>
      </c>
      <c r="G4189" s="85" t="s">
        <v>2445</v>
      </c>
      <c r="H4189" s="63" t="s">
        <v>7329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3"/>
        <v>24</v>
      </c>
      <c r="P4189" s="67">
        <v>0.1</v>
      </c>
      <c r="Q4189" s="68">
        <v>23</v>
      </c>
      <c r="R4189" s="68"/>
      <c r="S4189" s="68">
        <f t="shared" si="174"/>
        <v>2.3000000000000003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445</v>
      </c>
      <c r="C4190" s="64" t="s">
        <v>17</v>
      </c>
      <c r="D4190" s="64" t="s">
        <v>37</v>
      </c>
      <c r="E4190" s="64" t="s">
        <v>6891</v>
      </c>
      <c r="F4190" s="64" t="str">
        <f t="shared" si="172"/>
        <v>2</v>
      </c>
      <c r="G4190" s="85" t="s">
        <v>3188</v>
      </c>
      <c r="H4190" s="63" t="s">
        <v>7330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3"/>
        <v>24</v>
      </c>
      <c r="P4190" s="67">
        <v>0.1</v>
      </c>
      <c r="Q4190" s="68">
        <v>8</v>
      </c>
      <c r="R4190" s="68"/>
      <c r="S4190" s="68">
        <f t="shared" si="174"/>
        <v>0.8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34</v>
      </c>
      <c r="C4191" s="64" t="s">
        <v>17</v>
      </c>
      <c r="D4191" s="64" t="s">
        <v>19</v>
      </c>
      <c r="E4191" s="64" t="s">
        <v>6321</v>
      </c>
      <c r="F4191" s="64" t="str">
        <f t="shared" si="172"/>
        <v>1</v>
      </c>
      <c r="G4191" s="72" t="s">
        <v>2946</v>
      </c>
      <c r="H4191" s="63" t="s">
        <v>7331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3"/>
        <v>24</v>
      </c>
      <c r="P4191" s="67">
        <v>0.5</v>
      </c>
      <c r="Q4191" s="68">
        <v>11</v>
      </c>
      <c r="R4191" s="68"/>
      <c r="S4191" s="68">
        <f t="shared" si="174"/>
        <v>5.5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816</v>
      </c>
      <c r="F4192" s="64" t="str">
        <f t="shared" si="172"/>
        <v>1</v>
      </c>
      <c r="G4192" s="72">
        <v>11229008</v>
      </c>
      <c r="H4192" s="63" t="s">
        <v>7332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3"/>
        <v>24</v>
      </c>
      <c r="P4192" s="67">
        <v>0.33</v>
      </c>
      <c r="Q4192" s="68">
        <v>14</v>
      </c>
      <c r="R4192" s="68"/>
      <c r="S4192" s="68">
        <f t="shared" ref="S4192:S4224" si="175">P4192*Q4192</f>
        <v>4.62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1052</v>
      </c>
      <c r="F4193" s="64" t="str">
        <f t="shared" si="172"/>
        <v>2</v>
      </c>
      <c r="G4193" s="72">
        <v>159304006</v>
      </c>
      <c r="H4193" s="63" t="s">
        <v>7333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3"/>
        <v>24</v>
      </c>
      <c r="P4193" s="67">
        <v>0.1</v>
      </c>
      <c r="Q4193" s="68">
        <v>19</v>
      </c>
      <c r="R4193" s="68"/>
      <c r="S4193" s="68">
        <f t="shared" si="175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2064</v>
      </c>
      <c r="F4194" s="64" t="str">
        <f t="shared" si="172"/>
        <v>2</v>
      </c>
      <c r="G4194" s="72">
        <v>109476012</v>
      </c>
      <c r="H4194" s="63" t="s">
        <v>7334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3"/>
        <v>24</v>
      </c>
      <c r="P4194" s="67">
        <v>0.1</v>
      </c>
      <c r="Q4194" s="68">
        <v>19</v>
      </c>
      <c r="R4194" s="68"/>
      <c r="S4194" s="68">
        <f t="shared" si="175"/>
        <v>1.9000000000000001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1424</v>
      </c>
      <c r="F4195" s="64" t="str">
        <f t="shared" si="172"/>
        <v>2</v>
      </c>
      <c r="G4195" s="72">
        <v>10919011</v>
      </c>
      <c r="H4195" s="63" t="s">
        <v>7335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3"/>
        <v>24</v>
      </c>
      <c r="P4195" s="67">
        <v>0.8</v>
      </c>
      <c r="Q4195" s="68">
        <v>27</v>
      </c>
      <c r="R4195" s="68"/>
      <c r="S4195" s="68">
        <f t="shared" si="175"/>
        <v>21.6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554</v>
      </c>
      <c r="F4196" s="64" t="str">
        <f t="shared" si="172"/>
        <v>1</v>
      </c>
      <c r="G4196" s="72">
        <v>10964264</v>
      </c>
      <c r="H4196" s="63" t="s">
        <v>7336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3"/>
        <v>24</v>
      </c>
      <c r="P4196" s="67">
        <v>0.1</v>
      </c>
      <c r="Q4196" s="68">
        <v>9</v>
      </c>
      <c r="R4196" s="68"/>
      <c r="S4196" s="68">
        <f t="shared" si="175"/>
        <v>0.9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317</v>
      </c>
      <c r="F4197" s="64" t="str">
        <f t="shared" si="172"/>
        <v>1</v>
      </c>
      <c r="G4197" s="72">
        <v>11093026</v>
      </c>
      <c r="H4197" s="63" t="s">
        <v>7337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3"/>
        <v>24</v>
      </c>
      <c r="P4197" s="67">
        <v>0.8</v>
      </c>
      <c r="Q4197" s="68">
        <v>28</v>
      </c>
      <c r="R4197" s="68"/>
      <c r="S4197" s="68">
        <f t="shared" si="175"/>
        <v>22.400000000000002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2671</v>
      </c>
      <c r="F4198" s="64" t="str">
        <f t="shared" si="172"/>
        <v>1</v>
      </c>
      <c r="G4198" s="72">
        <v>159208008</v>
      </c>
      <c r="H4198" s="63" t="s">
        <v>7338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3"/>
        <v>24</v>
      </c>
      <c r="P4198" s="67">
        <v>0.1</v>
      </c>
      <c r="Q4198" s="68">
        <v>22</v>
      </c>
      <c r="R4198" s="68"/>
      <c r="S4198" s="68">
        <f t="shared" si="175"/>
        <v>2.2000000000000002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3457</v>
      </c>
      <c r="F4199" s="64" t="str">
        <f t="shared" si="172"/>
        <v>2</v>
      </c>
      <c r="G4199" s="72">
        <v>11362017</v>
      </c>
      <c r="H4199" s="63" t="s">
        <v>7339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3"/>
        <v>24</v>
      </c>
      <c r="P4199" s="67">
        <v>0.1</v>
      </c>
      <c r="Q4199" s="68">
        <v>23</v>
      </c>
      <c r="R4199" s="68"/>
      <c r="S4199" s="68">
        <f t="shared" si="175"/>
        <v>2.3000000000000003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246</v>
      </c>
      <c r="F4200" s="64" t="str">
        <f t="shared" si="172"/>
        <v>2</v>
      </c>
      <c r="G4200" s="72">
        <v>11485002</v>
      </c>
      <c r="H4200" s="63" t="s">
        <v>7340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3"/>
        <v>24</v>
      </c>
      <c r="P4200" s="67">
        <v>0.1</v>
      </c>
      <c r="Q4200" s="68">
        <v>22</v>
      </c>
      <c r="R4200" s="68"/>
      <c r="S4200" s="68">
        <f t="shared" si="175"/>
        <v>2.2000000000000002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2103</v>
      </c>
      <c r="F4201" s="64" t="str">
        <f t="shared" si="172"/>
        <v>1</v>
      </c>
      <c r="G4201" s="72">
        <v>30403003</v>
      </c>
      <c r="H4201" s="63" t="s">
        <v>7341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3"/>
        <v>24</v>
      </c>
      <c r="P4201" s="67">
        <v>0.67</v>
      </c>
      <c r="Q4201" s="68">
        <v>24</v>
      </c>
      <c r="R4201" s="68"/>
      <c r="S4201" s="68">
        <f t="shared" si="175"/>
        <v>16.080000000000002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445</v>
      </c>
      <c r="C4202" s="64" t="s">
        <v>18</v>
      </c>
      <c r="D4202" s="64" t="s">
        <v>37</v>
      </c>
      <c r="E4202" s="64" t="s">
        <v>326</v>
      </c>
      <c r="F4202" s="64" t="str">
        <f t="shared" si="172"/>
        <v>2</v>
      </c>
      <c r="G4202" s="72">
        <v>11493003</v>
      </c>
      <c r="H4202" s="63" t="s">
        <v>7342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3"/>
        <v>24</v>
      </c>
      <c r="P4202" s="67">
        <v>0.1</v>
      </c>
      <c r="Q4202" s="68">
        <v>24</v>
      </c>
      <c r="R4202" s="68"/>
      <c r="S4202" s="68">
        <f t="shared" si="175"/>
        <v>2.4000000000000004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1539</v>
      </c>
      <c r="F4203" s="64" t="str">
        <f t="shared" si="172"/>
        <v>1</v>
      </c>
      <c r="G4203" s="72">
        <v>130597197</v>
      </c>
      <c r="H4203" s="63" t="s">
        <v>7343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3"/>
        <v>24</v>
      </c>
      <c r="P4203" s="67">
        <v>0.5</v>
      </c>
      <c r="Q4203" s="68">
        <v>8</v>
      </c>
      <c r="R4203" s="68"/>
      <c r="S4203" s="68">
        <f t="shared" si="175"/>
        <v>4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436</v>
      </c>
      <c r="F4204" s="64" t="str">
        <f t="shared" si="172"/>
        <v>1</v>
      </c>
      <c r="G4204" s="72">
        <v>130597394</v>
      </c>
      <c r="H4204" s="63" t="s">
        <v>7344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3"/>
        <v>24</v>
      </c>
      <c r="P4204" s="67">
        <v>0.67</v>
      </c>
      <c r="Q4204" s="68">
        <v>9</v>
      </c>
      <c r="R4204" s="68"/>
      <c r="S4204" s="68">
        <f t="shared" si="175"/>
        <v>6.03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2"/>
        <v>1</v>
      </c>
      <c r="G4205" s="72">
        <v>130868018</v>
      </c>
      <c r="H4205" s="63" t="s">
        <v>7345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3"/>
        <v>24</v>
      </c>
      <c r="P4205" s="67">
        <v>1.33</v>
      </c>
      <c r="Q4205" s="68">
        <v>7</v>
      </c>
      <c r="R4205" s="68"/>
      <c r="S4205" s="68">
        <f t="shared" si="175"/>
        <v>9.31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2"/>
        <v>1</v>
      </c>
      <c r="G4206" s="72">
        <v>130868022</v>
      </c>
      <c r="H4206" s="63" t="s">
        <v>7346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3"/>
        <v>24</v>
      </c>
      <c r="P4206" s="67">
        <v>0.92</v>
      </c>
      <c r="Q4206" s="68">
        <v>7</v>
      </c>
      <c r="R4206" s="68"/>
      <c r="S4206" s="68">
        <f t="shared" si="175"/>
        <v>6.44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34</v>
      </c>
      <c r="C4207" s="64" t="s">
        <v>18</v>
      </c>
      <c r="D4207" s="64" t="s">
        <v>19</v>
      </c>
      <c r="E4207" s="64" t="s">
        <v>356</v>
      </c>
      <c r="F4207" s="64" t="str">
        <f t="shared" si="172"/>
        <v>1</v>
      </c>
      <c r="G4207" s="72">
        <v>130868017</v>
      </c>
      <c r="H4207" s="63" t="s">
        <v>7347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3"/>
        <v>24</v>
      </c>
      <c r="P4207" s="67">
        <v>0.33</v>
      </c>
      <c r="Q4207" s="68">
        <v>7</v>
      </c>
      <c r="R4207" s="68"/>
      <c r="S4207" s="68">
        <f t="shared" si="175"/>
        <v>2.31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18</v>
      </c>
      <c r="D4208" s="64" t="s">
        <v>37</v>
      </c>
      <c r="E4208" s="64" t="s">
        <v>1531</v>
      </c>
      <c r="F4208" s="64" t="str">
        <f t="shared" si="172"/>
        <v>2</v>
      </c>
      <c r="G4208" s="72">
        <v>62113022</v>
      </c>
      <c r="H4208" s="63" t="s">
        <v>7348</v>
      </c>
      <c r="I4208" s="64" t="s">
        <v>493</v>
      </c>
      <c r="J4208" s="63" t="s">
        <v>66</v>
      </c>
      <c r="K4208" s="64" t="s">
        <v>243</v>
      </c>
      <c r="L4208" s="64" t="s">
        <v>239</v>
      </c>
      <c r="M4208" s="100"/>
      <c r="N4208" s="100"/>
      <c r="O4208" s="66">
        <f t="shared" si="173"/>
        <v>24</v>
      </c>
      <c r="P4208" s="67">
        <v>0.1</v>
      </c>
      <c r="Q4208" s="68">
        <v>11</v>
      </c>
      <c r="R4208" s="68"/>
      <c r="S4208" s="68">
        <f t="shared" si="175"/>
        <v>1.1000000000000001</v>
      </c>
      <c r="T4208" s="69" t="s">
        <v>547</v>
      </c>
      <c r="U4208" s="63" t="s">
        <v>52</v>
      </c>
      <c r="V4208" s="63"/>
      <c r="W4208" s="63"/>
      <c r="X4208" s="63"/>
      <c r="Y4208" s="63"/>
      <c r="Z4208" s="63"/>
      <c r="AA4208" s="63"/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5898</v>
      </c>
      <c r="F4209" s="64" t="str">
        <f t="shared" si="172"/>
        <v>1</v>
      </c>
      <c r="G4209" s="85" t="s">
        <v>871</v>
      </c>
      <c r="H4209" s="63" t="s">
        <v>7327</v>
      </c>
      <c r="I4209" s="64" t="s">
        <v>480</v>
      </c>
      <c r="J4209" s="63" t="s">
        <v>7349</v>
      </c>
      <c r="K4209" s="64" t="s">
        <v>22</v>
      </c>
      <c r="L4209" s="64" t="s">
        <v>268</v>
      </c>
      <c r="M4209" s="100">
        <v>0.64583333333333337</v>
      </c>
      <c r="N4209" s="100">
        <v>0.66666666666666663</v>
      </c>
      <c r="O4209" s="66">
        <f t="shared" si="173"/>
        <v>2.0833333333333259E-2</v>
      </c>
      <c r="P4209" s="67">
        <v>0.5</v>
      </c>
      <c r="Q4209" s="68">
        <v>26</v>
      </c>
      <c r="R4209" s="68"/>
      <c r="S4209" s="68">
        <f t="shared" si="175"/>
        <v>13</v>
      </c>
      <c r="T4209" s="69" t="s">
        <v>30</v>
      </c>
      <c r="U4209" s="69" t="s">
        <v>30</v>
      </c>
      <c r="V4209" s="63"/>
      <c r="W4209" s="63">
        <v>316622006</v>
      </c>
      <c r="X4209" s="63" t="s">
        <v>7350</v>
      </c>
      <c r="Y4209" s="63"/>
      <c r="Z4209" s="63"/>
      <c r="AA4209" s="63">
        <v>2026070108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17</v>
      </c>
      <c r="D4210" s="64" t="s">
        <v>37</v>
      </c>
      <c r="E4210" s="64" t="s">
        <v>7094</v>
      </c>
      <c r="F4210" s="64" t="str">
        <f t="shared" si="172"/>
        <v>1</v>
      </c>
      <c r="G4210" s="85" t="s">
        <v>7207</v>
      </c>
      <c r="H4210" s="63" t="s">
        <v>7208</v>
      </c>
      <c r="I4210" s="64" t="s">
        <v>480</v>
      </c>
      <c r="J4210" s="63" t="s">
        <v>7277</v>
      </c>
      <c r="K4210" s="64" t="s">
        <v>22</v>
      </c>
      <c r="L4210" s="64" t="s">
        <v>268</v>
      </c>
      <c r="M4210" s="100">
        <v>0.29166666666666669</v>
      </c>
      <c r="N4210" s="100">
        <v>0.375</v>
      </c>
      <c r="O4210" s="66">
        <f t="shared" si="173"/>
        <v>8.3333333333333315E-2</v>
      </c>
      <c r="P4210" s="67">
        <v>2</v>
      </c>
      <c r="Q4210" s="68">
        <v>25</v>
      </c>
      <c r="R4210" s="68"/>
      <c r="S4210" s="68">
        <f t="shared" si="175"/>
        <v>50</v>
      </c>
      <c r="T4210" s="69" t="s">
        <v>30</v>
      </c>
      <c r="U4210" s="69" t="s">
        <v>30</v>
      </c>
      <c r="V4210" s="63"/>
      <c r="W4210" s="63">
        <v>643262001</v>
      </c>
      <c r="X4210" s="63" t="s">
        <v>7283</v>
      </c>
      <c r="Y4210" s="63"/>
      <c r="Z4210" s="63"/>
      <c r="AA4210" s="63">
        <v>2026070109</v>
      </c>
    </row>
    <row r="4211" spans="1:27" s="71" customFormat="1" ht="23.5" customHeight="1" x14ac:dyDescent="0.35">
      <c r="A4211" s="62">
        <v>46233</v>
      </c>
      <c r="B4211" s="63" t="s">
        <v>445</v>
      </c>
      <c r="C4211" s="64" t="s">
        <v>18</v>
      </c>
      <c r="D4211" s="64" t="s">
        <v>37</v>
      </c>
      <c r="E4211" s="64" t="s">
        <v>317</v>
      </c>
      <c r="F4211" s="64" t="str">
        <f t="shared" si="172"/>
        <v>1</v>
      </c>
      <c r="G4211" s="85" t="s">
        <v>7355</v>
      </c>
      <c r="H4211" s="63" t="s">
        <v>7337</v>
      </c>
      <c r="I4211" s="64" t="s">
        <v>480</v>
      </c>
      <c r="J4211" s="63" t="s">
        <v>7356</v>
      </c>
      <c r="K4211" s="64" t="s">
        <v>22</v>
      </c>
      <c r="L4211" s="64" t="s">
        <v>268</v>
      </c>
      <c r="M4211" s="100">
        <v>0.60416666666666663</v>
      </c>
      <c r="N4211" s="100">
        <v>0.8125</v>
      </c>
      <c r="O4211" s="66">
        <f t="shared" si="173"/>
        <v>0.20833333333333337</v>
      </c>
      <c r="P4211" s="67">
        <v>5</v>
      </c>
      <c r="Q4211" s="68">
        <v>28</v>
      </c>
      <c r="R4211" s="68"/>
      <c r="S4211" s="68">
        <f t="shared" si="175"/>
        <v>140</v>
      </c>
      <c r="T4211" s="69" t="s">
        <v>30</v>
      </c>
      <c r="U4211" s="69" t="s">
        <v>30</v>
      </c>
      <c r="V4211" s="63"/>
      <c r="W4211" s="63">
        <v>644187002</v>
      </c>
      <c r="X4211" s="63" t="s">
        <v>7357</v>
      </c>
      <c r="Y4211" s="63"/>
      <c r="Z4211" s="63"/>
      <c r="AA4211" s="63">
        <v>2026070110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5749</v>
      </c>
      <c r="F4212" s="64" t="str">
        <f t="shared" ref="F4212:F4275" si="176">IF(RIGHT(E4212,1)="D","1","2")</f>
        <v>1</v>
      </c>
      <c r="G4212" s="72">
        <v>130868014</v>
      </c>
      <c r="H4212" s="63" t="s">
        <v>7351</v>
      </c>
      <c r="I4212" s="64" t="s">
        <v>490</v>
      </c>
      <c r="J4212" s="63" t="s">
        <v>7359</v>
      </c>
      <c r="K4212" s="64" t="s">
        <v>281</v>
      </c>
      <c r="L4212" s="64" t="s">
        <v>268</v>
      </c>
      <c r="M4212" s="100">
        <v>0.3263888888888889</v>
      </c>
      <c r="N4212" s="100">
        <v>0.36805555555555558</v>
      </c>
      <c r="O4212" s="66">
        <f t="shared" ref="O4212:O4275" si="177">IF(N4212-M4212&gt;0,N4212-M4212,N4212-M4212+24)</f>
        <v>4.1666666666666685E-2</v>
      </c>
      <c r="P4212" s="67">
        <v>1</v>
      </c>
      <c r="Q4212" s="68">
        <v>7</v>
      </c>
      <c r="R4212" s="68"/>
      <c r="S4212" s="68">
        <f t="shared" si="175"/>
        <v>7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2026070111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1543</v>
      </c>
      <c r="F4213" s="64" t="str">
        <f t="shared" si="176"/>
        <v>1</v>
      </c>
      <c r="G4213" s="72">
        <v>130868013</v>
      </c>
      <c r="H4213" s="63" t="s">
        <v>7352</v>
      </c>
      <c r="I4213" s="64" t="s">
        <v>490</v>
      </c>
      <c r="J4213" s="63" t="s">
        <v>7358</v>
      </c>
      <c r="K4213" s="64" t="s">
        <v>281</v>
      </c>
      <c r="L4213" s="64" t="s">
        <v>268</v>
      </c>
      <c r="M4213" s="100">
        <v>0.41666666666666669</v>
      </c>
      <c r="N4213" s="100">
        <v>0.4513888888888889</v>
      </c>
      <c r="O4213" s="66">
        <f t="shared" si="177"/>
        <v>3.472222222222221E-2</v>
      </c>
      <c r="P4213" s="67">
        <v>0.92</v>
      </c>
      <c r="Q4213" s="68">
        <v>7</v>
      </c>
      <c r="R4213" s="68"/>
      <c r="S4213" s="68">
        <f t="shared" si="175"/>
        <v>6.44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2026070112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6444</v>
      </c>
      <c r="F4214" s="64" t="str">
        <f t="shared" si="176"/>
        <v>2</v>
      </c>
      <c r="G4214" s="72">
        <v>130868002</v>
      </c>
      <c r="H4214" s="63" t="s">
        <v>7353</v>
      </c>
      <c r="I4214" s="64" t="s">
        <v>490</v>
      </c>
      <c r="J4214" s="63" t="s">
        <v>4839</v>
      </c>
      <c r="K4214" s="64" t="s">
        <v>281</v>
      </c>
      <c r="L4214" s="64" t="s">
        <v>268</v>
      </c>
      <c r="M4214" s="100">
        <v>0.8125</v>
      </c>
      <c r="N4214" s="100">
        <v>0.83333333333333337</v>
      </c>
      <c r="O4214" s="66">
        <f t="shared" si="177"/>
        <v>2.083333333333337E-2</v>
      </c>
      <c r="P4214" s="67">
        <v>0.5</v>
      </c>
      <c r="Q4214" s="68">
        <v>7</v>
      </c>
      <c r="R4214" s="68"/>
      <c r="S4214" s="68">
        <f t="shared" si="175"/>
        <v>3.5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2026070113</v>
      </c>
    </row>
    <row r="4215" spans="1:27" s="71" customFormat="1" ht="23.5" customHeight="1" x14ac:dyDescent="0.35">
      <c r="A4215" s="62">
        <v>46233</v>
      </c>
      <c r="B4215" s="63" t="s">
        <v>34</v>
      </c>
      <c r="C4215" s="64" t="s">
        <v>18</v>
      </c>
      <c r="D4215" s="64" t="s">
        <v>19</v>
      </c>
      <c r="E4215" s="64" t="s">
        <v>1552</v>
      </c>
      <c r="F4215" s="64" t="str">
        <f t="shared" si="176"/>
        <v>1</v>
      </c>
      <c r="G4215" s="72">
        <v>130597390</v>
      </c>
      <c r="H4215" s="63" t="s">
        <v>7354</v>
      </c>
      <c r="I4215" s="64" t="s">
        <v>490</v>
      </c>
      <c r="J4215" s="63" t="s">
        <v>5091</v>
      </c>
      <c r="K4215" s="64" t="s">
        <v>281</v>
      </c>
      <c r="L4215" s="64" t="s">
        <v>268</v>
      </c>
      <c r="M4215" s="100">
        <v>0.33333333333333331</v>
      </c>
      <c r="N4215" s="100">
        <v>0.35416666666666669</v>
      </c>
      <c r="O4215" s="66">
        <f t="shared" si="177"/>
        <v>2.083333333333337E-2</v>
      </c>
      <c r="P4215" s="67">
        <v>0.5</v>
      </c>
      <c r="Q4215" s="68">
        <v>9</v>
      </c>
      <c r="R4215" s="68"/>
      <c r="S4215" s="68">
        <f t="shared" si="175"/>
        <v>4.5</v>
      </c>
      <c r="T4215" s="69" t="s">
        <v>52</v>
      </c>
      <c r="U4215" s="63" t="s">
        <v>52</v>
      </c>
      <c r="V4215" s="63"/>
      <c r="W4215" s="63"/>
      <c r="X4215" s="63"/>
      <c r="Y4215" s="63"/>
      <c r="Z4215" s="63"/>
      <c r="AA4215" s="63">
        <v>2026070114</v>
      </c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5803</v>
      </c>
      <c r="F4216" s="64" t="str">
        <f t="shared" si="176"/>
        <v>1</v>
      </c>
      <c r="G4216" s="85" t="s">
        <v>513</v>
      </c>
      <c r="H4216" s="63" t="s">
        <v>7369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7"/>
        <v>24</v>
      </c>
      <c r="P4216" s="67">
        <v>0.1</v>
      </c>
      <c r="Q4216" s="68">
        <v>22</v>
      </c>
      <c r="R4216" s="68"/>
      <c r="S4216" s="68">
        <f t="shared" si="175"/>
        <v>2.2000000000000002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712</v>
      </c>
      <c r="F4217" s="64" t="str">
        <f t="shared" si="176"/>
        <v>2</v>
      </c>
      <c r="G4217" s="85" t="s">
        <v>936</v>
      </c>
      <c r="H4217" s="63" t="s">
        <v>7370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7"/>
        <v>24</v>
      </c>
      <c r="P4217" s="67">
        <v>0.1</v>
      </c>
      <c r="Q4217" s="68">
        <v>20</v>
      </c>
      <c r="R4217" s="68"/>
      <c r="S4217" s="68">
        <f t="shared" si="175"/>
        <v>2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5804</v>
      </c>
      <c r="F4218" s="64" t="str">
        <f t="shared" si="176"/>
        <v>2</v>
      </c>
      <c r="G4218" s="85" t="s">
        <v>1013</v>
      </c>
      <c r="H4218" s="63" t="s">
        <v>7371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7"/>
        <v>24</v>
      </c>
      <c r="P4218" s="67">
        <v>0.1</v>
      </c>
      <c r="Q4218" s="68">
        <v>27</v>
      </c>
      <c r="R4218" s="68"/>
      <c r="S4218" s="68">
        <f t="shared" si="175"/>
        <v>2.7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7054</v>
      </c>
      <c r="F4219" s="64" t="str">
        <f t="shared" si="176"/>
        <v>1</v>
      </c>
      <c r="G4219" s="85" t="s">
        <v>287</v>
      </c>
      <c r="H4219" s="63" t="s">
        <v>7372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7"/>
        <v>24</v>
      </c>
      <c r="P4219" s="67">
        <v>0.1</v>
      </c>
      <c r="Q4219" s="68">
        <v>23</v>
      </c>
      <c r="R4219" s="68"/>
      <c r="S4219" s="68">
        <f t="shared" si="175"/>
        <v>2.3000000000000003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7009</v>
      </c>
      <c r="F4220" s="64" t="str">
        <f t="shared" si="176"/>
        <v>1</v>
      </c>
      <c r="G4220" s="85" t="s">
        <v>3053</v>
      </c>
      <c r="H4220" s="63" t="s">
        <v>7373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7"/>
        <v>24</v>
      </c>
      <c r="P4220" s="67">
        <v>0.33</v>
      </c>
      <c r="Q4220" s="68">
        <v>8</v>
      </c>
      <c r="R4220" s="68"/>
      <c r="S4220" s="68">
        <f t="shared" si="175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7093</v>
      </c>
      <c r="F4221" s="64" t="str">
        <f t="shared" si="176"/>
        <v>2</v>
      </c>
      <c r="G4221" s="85" t="s">
        <v>3602</v>
      </c>
      <c r="H4221" s="63" t="s">
        <v>7374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7"/>
        <v>24</v>
      </c>
      <c r="P4221" s="67">
        <v>0.33</v>
      </c>
      <c r="Q4221" s="68">
        <v>8</v>
      </c>
      <c r="R4221" s="68"/>
      <c r="S4221" s="68">
        <f t="shared" si="175"/>
        <v>2.64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445</v>
      </c>
      <c r="C4222" s="64" t="s">
        <v>17</v>
      </c>
      <c r="D4222" s="64" t="s">
        <v>37</v>
      </c>
      <c r="E4222" s="64" t="s">
        <v>6891</v>
      </c>
      <c r="F4222" s="64" t="str">
        <f t="shared" si="176"/>
        <v>2</v>
      </c>
      <c r="G4222" s="85" t="s">
        <v>3208</v>
      </c>
      <c r="H4222" s="63" t="s">
        <v>7375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7"/>
        <v>24</v>
      </c>
      <c r="P4222" s="67">
        <v>0.5</v>
      </c>
      <c r="Q4222" s="68">
        <v>8</v>
      </c>
      <c r="R4222" s="68"/>
      <c r="S4222" s="68">
        <f t="shared" si="175"/>
        <v>4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6477</v>
      </c>
      <c r="F4223" s="64" t="str">
        <f t="shared" si="176"/>
        <v>2</v>
      </c>
      <c r="G4223" s="72" t="s">
        <v>4204</v>
      </c>
      <c r="H4223" s="63" t="s">
        <v>7376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7"/>
        <v>24</v>
      </c>
      <c r="P4223" s="67">
        <v>0.33</v>
      </c>
      <c r="Q4223" s="68">
        <v>13</v>
      </c>
      <c r="R4223" s="68"/>
      <c r="S4223" s="68">
        <f t="shared" si="175"/>
        <v>4.29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34</v>
      </c>
      <c r="C4224" s="64" t="s">
        <v>17</v>
      </c>
      <c r="D4224" s="64" t="s">
        <v>19</v>
      </c>
      <c r="E4224" s="64" t="s">
        <v>7368</v>
      </c>
      <c r="F4224" s="64" t="str">
        <f t="shared" si="176"/>
        <v>2</v>
      </c>
      <c r="G4224" s="72">
        <v>130597181</v>
      </c>
      <c r="H4224" s="63" t="s">
        <v>7377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7"/>
        <v>24</v>
      </c>
      <c r="P4224" s="67">
        <v>0.33</v>
      </c>
      <c r="Q4224" s="68">
        <v>12</v>
      </c>
      <c r="R4224" s="68"/>
      <c r="S4224" s="68">
        <f t="shared" si="175"/>
        <v>3.96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395</v>
      </c>
      <c r="F4225" s="64" t="str">
        <f t="shared" si="176"/>
        <v>2</v>
      </c>
      <c r="G4225" s="72">
        <v>10928009</v>
      </c>
      <c r="H4225" s="63" t="s">
        <v>7378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7"/>
        <v>24</v>
      </c>
      <c r="P4225" s="67">
        <v>0.1</v>
      </c>
      <c r="Q4225" s="68">
        <v>26</v>
      </c>
      <c r="R4225" s="68"/>
      <c r="S4225" s="68">
        <f t="shared" ref="S4225:S4234" si="178">P4225*Q4225</f>
        <v>2.6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1535</v>
      </c>
      <c r="F4226" s="64" t="str">
        <f t="shared" si="176"/>
        <v>1</v>
      </c>
      <c r="G4226" s="72">
        <v>11292032</v>
      </c>
      <c r="H4226" s="63" t="s">
        <v>7379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7"/>
        <v>24</v>
      </c>
      <c r="P4226" s="67">
        <v>0.1</v>
      </c>
      <c r="Q4226" s="68">
        <v>25</v>
      </c>
      <c r="R4226" s="68"/>
      <c r="S4226" s="68">
        <f t="shared" si="178"/>
        <v>2.5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240</v>
      </c>
      <c r="F4227" s="64" t="str">
        <f t="shared" si="176"/>
        <v>2</v>
      </c>
      <c r="G4227" s="72">
        <v>11479001</v>
      </c>
      <c r="H4227" s="63" t="s">
        <v>7380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7"/>
        <v>24</v>
      </c>
      <c r="P4227" s="67">
        <v>0.1</v>
      </c>
      <c r="Q4227" s="68">
        <v>23</v>
      </c>
      <c r="R4227" s="68"/>
      <c r="S4227" s="68">
        <f t="shared" si="178"/>
        <v>2.3000000000000003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429</v>
      </c>
      <c r="F4228" s="64" t="str">
        <f t="shared" si="176"/>
        <v>2</v>
      </c>
      <c r="G4228" s="72">
        <v>30221018</v>
      </c>
      <c r="H4228" s="63" t="s">
        <v>7381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7"/>
        <v>24</v>
      </c>
      <c r="P4228" s="67">
        <v>0.1</v>
      </c>
      <c r="Q4228" s="68">
        <v>22</v>
      </c>
      <c r="R4228" s="68"/>
      <c r="S4228" s="68">
        <f t="shared" si="178"/>
        <v>2.2000000000000002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255</v>
      </c>
      <c r="F4229" s="64" t="str">
        <f t="shared" si="176"/>
        <v>2</v>
      </c>
      <c r="G4229" s="72">
        <v>30248025</v>
      </c>
      <c r="H4229" s="63" t="s">
        <v>7382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7"/>
        <v>24</v>
      </c>
      <c r="P4229" s="67">
        <v>0.1</v>
      </c>
      <c r="Q4229" s="68">
        <v>20</v>
      </c>
      <c r="R4229" s="68"/>
      <c r="S4229" s="68">
        <f t="shared" si="178"/>
        <v>2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261</v>
      </c>
      <c r="F4230" s="64" t="str">
        <f t="shared" si="176"/>
        <v>2</v>
      </c>
      <c r="G4230" s="72">
        <v>159283005</v>
      </c>
      <c r="H4230" s="63" t="s">
        <v>7383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7"/>
        <v>24</v>
      </c>
      <c r="P4230" s="67">
        <v>0.8</v>
      </c>
      <c r="Q4230" s="68">
        <v>25</v>
      </c>
      <c r="R4230" s="68"/>
      <c r="S4230" s="68">
        <f t="shared" si="178"/>
        <v>20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328</v>
      </c>
      <c r="F4231" s="64" t="str">
        <f t="shared" si="176"/>
        <v>2</v>
      </c>
      <c r="G4231" s="72">
        <v>11325011</v>
      </c>
      <c r="H4231" s="63" t="s">
        <v>7384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7"/>
        <v>24</v>
      </c>
      <c r="P4231" s="67">
        <v>0.1</v>
      </c>
      <c r="Q4231" s="68">
        <v>16</v>
      </c>
      <c r="R4231" s="68"/>
      <c r="S4231" s="68">
        <f t="shared" si="178"/>
        <v>1.6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2624</v>
      </c>
      <c r="F4232" s="64" t="str">
        <f t="shared" si="176"/>
        <v>2</v>
      </c>
      <c r="G4232" s="72">
        <v>11271002</v>
      </c>
      <c r="H4232" s="63" t="s">
        <v>7385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7"/>
        <v>24</v>
      </c>
      <c r="P4232" s="67">
        <v>0.1</v>
      </c>
      <c r="Q4232" s="68">
        <v>19</v>
      </c>
      <c r="R4232" s="68"/>
      <c r="S4232" s="68">
        <f t="shared" si="178"/>
        <v>1.9000000000000001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445</v>
      </c>
      <c r="C4233" s="64" t="s">
        <v>18</v>
      </c>
      <c r="D4233" s="64" t="s">
        <v>37</v>
      </c>
      <c r="E4233" s="64" t="s">
        <v>323</v>
      </c>
      <c r="F4233" s="64" t="str">
        <f t="shared" si="176"/>
        <v>1</v>
      </c>
      <c r="G4233" s="72">
        <v>53799102</v>
      </c>
      <c r="H4233" s="63" t="s">
        <v>7386</v>
      </c>
      <c r="I4233" s="64" t="s">
        <v>493</v>
      </c>
      <c r="J4233" s="63" t="s">
        <v>66</v>
      </c>
      <c r="K4233" s="64" t="s">
        <v>243</v>
      </c>
      <c r="L4233" s="64" t="s">
        <v>239</v>
      </c>
      <c r="M4233" s="100"/>
      <c r="N4233" s="100"/>
      <c r="O4233" s="66">
        <f t="shared" si="177"/>
        <v>24</v>
      </c>
      <c r="P4233" s="67">
        <v>0.33</v>
      </c>
      <c r="Q4233" s="68">
        <v>22</v>
      </c>
      <c r="R4233" s="68"/>
      <c r="S4233" s="68">
        <f t="shared" si="178"/>
        <v>7.2600000000000007</v>
      </c>
      <c r="T4233" s="69" t="s">
        <v>547</v>
      </c>
      <c r="U4233" s="63" t="s">
        <v>52</v>
      </c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>
        <v>46234</v>
      </c>
      <c r="B4234" s="63" t="s">
        <v>34</v>
      </c>
      <c r="C4234" s="64" t="s">
        <v>18</v>
      </c>
      <c r="D4234" s="64" t="s">
        <v>19</v>
      </c>
      <c r="E4234" s="64" t="s">
        <v>351</v>
      </c>
      <c r="F4234" s="64" t="str">
        <f t="shared" si="176"/>
        <v>1</v>
      </c>
      <c r="G4234" s="72">
        <v>130868001</v>
      </c>
      <c r="H4234" s="63" t="s">
        <v>7387</v>
      </c>
      <c r="I4234" s="64" t="s">
        <v>490</v>
      </c>
      <c r="J4234" s="63" t="s">
        <v>7388</v>
      </c>
      <c r="K4234" s="64" t="s">
        <v>281</v>
      </c>
      <c r="L4234" s="64" t="s">
        <v>268</v>
      </c>
      <c r="M4234" s="100">
        <v>0.40972222222222221</v>
      </c>
      <c r="N4234" s="100">
        <v>0.4236111111111111</v>
      </c>
      <c r="O4234" s="66">
        <f t="shared" si="177"/>
        <v>1.3888888888888895E-2</v>
      </c>
      <c r="P4234" s="67">
        <v>0.34</v>
      </c>
      <c r="Q4234" s="68">
        <v>7</v>
      </c>
      <c r="R4234" s="68"/>
      <c r="S4234" s="68">
        <f t="shared" si="178"/>
        <v>2.3800000000000003</v>
      </c>
      <c r="T4234" s="69" t="s">
        <v>52</v>
      </c>
      <c r="U4234" s="63" t="s">
        <v>52</v>
      </c>
      <c r="V4234" s="63"/>
      <c r="W4234" s="63"/>
      <c r="X4234" s="63"/>
      <c r="Y4234" s="63"/>
      <c r="Z4234" s="63"/>
      <c r="AA4234" s="63">
        <v>2026070115</v>
      </c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5865</v>
      </c>
      <c r="F4235" s="64" t="str">
        <f t="shared" si="176"/>
        <v>2</v>
      </c>
      <c r="G4235" s="85" t="s">
        <v>5209</v>
      </c>
      <c r="H4235" s="63" t="s">
        <v>7398</v>
      </c>
      <c r="I4235" s="64" t="s">
        <v>20</v>
      </c>
      <c r="J4235" s="63" t="s">
        <v>66</v>
      </c>
      <c r="K4235" s="64" t="str">
        <f>IFERROR(VLOOKUP(I4235,'Issue Code'!H:L,5,0),"")</f>
        <v>Change Model</v>
      </c>
      <c r="L4235" s="64" t="s">
        <v>239</v>
      </c>
      <c r="M4235" s="100"/>
      <c r="N4235" s="100"/>
      <c r="O4235" s="66">
        <f t="shared" si="177"/>
        <v>24</v>
      </c>
      <c r="P4235" s="67">
        <v>0.1</v>
      </c>
      <c r="Q4235" s="68">
        <v>15</v>
      </c>
      <c r="R4235" s="68"/>
      <c r="S4235" s="68">
        <f t="shared" ref="S4235:S4238" si="179">P4235*Q4235</f>
        <v>1.5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7007</v>
      </c>
      <c r="F4236" s="64" t="str">
        <f t="shared" si="176"/>
        <v>1</v>
      </c>
      <c r="G4236" s="85" t="s">
        <v>3311</v>
      </c>
      <c r="H4236" s="63" t="s">
        <v>7399</v>
      </c>
      <c r="I4236" s="64" t="s">
        <v>20</v>
      </c>
      <c r="J4236" s="63" t="s">
        <v>66</v>
      </c>
      <c r="K4236" s="64" t="str">
        <f>IFERROR(VLOOKUP(I4236,'Issue Code'!H:L,5,0),"")</f>
        <v>Change Model</v>
      </c>
      <c r="L4236" s="64" t="s">
        <v>239</v>
      </c>
      <c r="M4236" s="100"/>
      <c r="N4236" s="100"/>
      <c r="O4236" s="66">
        <f t="shared" si="177"/>
        <v>24</v>
      </c>
      <c r="P4236" s="67">
        <v>0.5</v>
      </c>
      <c r="Q4236" s="68">
        <v>8</v>
      </c>
      <c r="R4236" s="68"/>
      <c r="S4236" s="68">
        <f t="shared" si="179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7093</v>
      </c>
      <c r="F4237" s="64" t="str">
        <f t="shared" si="176"/>
        <v>2</v>
      </c>
      <c r="G4237" s="85" t="s">
        <v>3307</v>
      </c>
      <c r="H4237" s="63" t="s">
        <v>7400</v>
      </c>
      <c r="I4237" s="64" t="s">
        <v>20</v>
      </c>
      <c r="J4237" s="63" t="s">
        <v>66</v>
      </c>
      <c r="K4237" s="64" t="str">
        <f>IFERROR(VLOOKUP(I4237,'Issue Code'!H:L,5,0),"")</f>
        <v>Change Model</v>
      </c>
      <c r="L4237" s="64" t="s">
        <v>239</v>
      </c>
      <c r="M4237" s="100"/>
      <c r="N4237" s="100"/>
      <c r="O4237" s="66">
        <f t="shared" si="177"/>
        <v>24</v>
      </c>
      <c r="P4237" s="67">
        <v>0.5</v>
      </c>
      <c r="Q4237" s="68">
        <v>8</v>
      </c>
      <c r="R4237" s="68"/>
      <c r="S4237" s="68">
        <f t="shared" si="179"/>
        <v>4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17</v>
      </c>
      <c r="D4238" s="64" t="s">
        <v>37</v>
      </c>
      <c r="E4238" s="64" t="s">
        <v>6085</v>
      </c>
      <c r="F4238" s="64" t="str">
        <f t="shared" si="176"/>
        <v>1</v>
      </c>
      <c r="G4238" s="85" t="s">
        <v>4086</v>
      </c>
      <c r="H4238" s="63" t="s">
        <v>7401</v>
      </c>
      <c r="I4238" s="64" t="s">
        <v>20</v>
      </c>
      <c r="J4238" s="63" t="s">
        <v>66</v>
      </c>
      <c r="K4238" s="64" t="str">
        <f>IFERROR(VLOOKUP(I4238,'Issue Code'!H:L,5,0),"")</f>
        <v>Change Model</v>
      </c>
      <c r="L4238" s="64" t="s">
        <v>239</v>
      </c>
      <c r="M4238" s="100"/>
      <c r="N4238" s="100"/>
      <c r="O4238" s="66">
        <f t="shared" si="177"/>
        <v>24</v>
      </c>
      <c r="P4238" s="67">
        <v>0.5</v>
      </c>
      <c r="Q4238" s="68">
        <v>6</v>
      </c>
      <c r="R4238" s="68"/>
      <c r="S4238" s="68">
        <f t="shared" si="179"/>
        <v>3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868</v>
      </c>
      <c r="F4239" s="64" t="str">
        <f t="shared" si="176"/>
        <v>1</v>
      </c>
      <c r="G4239" s="72">
        <v>159264016</v>
      </c>
      <c r="H4239" s="63" t="s">
        <v>7402</v>
      </c>
      <c r="I4239" s="64" t="s">
        <v>20</v>
      </c>
      <c r="J4239" s="63" t="s">
        <v>66</v>
      </c>
      <c r="K4239" s="64" t="str">
        <f>IFERROR(VLOOKUP(I4239,'Issue Code'!H:L,5,0),"")</f>
        <v>Change Model</v>
      </c>
      <c r="L4239" s="64" t="s">
        <v>239</v>
      </c>
      <c r="M4239" s="100"/>
      <c r="N4239" s="100"/>
      <c r="O4239" s="66">
        <f t="shared" si="177"/>
        <v>24</v>
      </c>
      <c r="P4239" s="67">
        <v>0.2</v>
      </c>
      <c r="Q4239" s="68">
        <v>16</v>
      </c>
      <c r="R4239" s="68"/>
      <c r="S4239" s="68">
        <f t="shared" ref="S4239:S4256" si="180">P4239*Q4239</f>
        <v>3.2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639</v>
      </c>
      <c r="F4240" s="64" t="str">
        <f t="shared" si="176"/>
        <v>1</v>
      </c>
      <c r="G4240" s="72">
        <v>305454009</v>
      </c>
      <c r="H4240" s="63" t="s">
        <v>7403</v>
      </c>
      <c r="I4240" s="64" t="s">
        <v>20</v>
      </c>
      <c r="J4240" s="63" t="s">
        <v>66</v>
      </c>
      <c r="K4240" s="64" t="str">
        <f>IFERROR(VLOOKUP(I4240,'Issue Code'!H:L,5,0),"")</f>
        <v>Change Model</v>
      </c>
      <c r="L4240" s="64" t="s">
        <v>239</v>
      </c>
      <c r="M4240" s="100"/>
      <c r="N4240" s="100"/>
      <c r="O4240" s="66">
        <f t="shared" si="177"/>
        <v>24</v>
      </c>
      <c r="P4240" s="67">
        <v>0.1</v>
      </c>
      <c r="Q4240" s="68">
        <v>8</v>
      </c>
      <c r="R4240" s="68"/>
      <c r="S4240" s="68">
        <f t="shared" si="180"/>
        <v>0.8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6"/>
        <v>2</v>
      </c>
      <c r="G4241" s="72">
        <v>230747003</v>
      </c>
      <c r="H4241" s="63" t="s">
        <v>7404</v>
      </c>
      <c r="I4241" s="64" t="s">
        <v>20</v>
      </c>
      <c r="J4241" s="63" t="s">
        <v>66</v>
      </c>
      <c r="K4241" s="64" t="str">
        <f>IFERROR(VLOOKUP(I4241,'Issue Code'!H:L,5,0),"")</f>
        <v>Change Model</v>
      </c>
      <c r="L4241" s="64" t="s">
        <v>239</v>
      </c>
      <c r="M4241" s="100"/>
      <c r="N4241" s="100"/>
      <c r="O4241" s="66">
        <f t="shared" si="177"/>
        <v>24</v>
      </c>
      <c r="P4241" s="67">
        <v>0.1</v>
      </c>
      <c r="Q4241" s="68">
        <v>5</v>
      </c>
      <c r="R4241" s="68"/>
      <c r="S4241" s="68">
        <f t="shared" si="180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6"/>
        <v>2</v>
      </c>
      <c r="G4242" s="72">
        <v>315630004</v>
      </c>
      <c r="H4242" s="63" t="s">
        <v>7405</v>
      </c>
      <c r="I4242" s="64" t="s">
        <v>20</v>
      </c>
      <c r="J4242" s="63" t="s">
        <v>66</v>
      </c>
      <c r="K4242" s="64" t="str">
        <f>IFERROR(VLOOKUP(I4242,'Issue Code'!H:L,5,0),"")</f>
        <v>Change Model</v>
      </c>
      <c r="L4242" s="64" t="s">
        <v>239</v>
      </c>
      <c r="M4242" s="100"/>
      <c r="N4242" s="100"/>
      <c r="O4242" s="66">
        <f t="shared" si="177"/>
        <v>24</v>
      </c>
      <c r="P4242" s="67">
        <v>0.1</v>
      </c>
      <c r="Q4242" s="68">
        <v>5</v>
      </c>
      <c r="R4242" s="68"/>
      <c r="S4242" s="68">
        <f t="shared" si="180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1148</v>
      </c>
      <c r="F4243" s="64" t="str">
        <f t="shared" si="176"/>
        <v>2</v>
      </c>
      <c r="G4243" s="72">
        <v>319158002</v>
      </c>
      <c r="H4243" s="63" t="s">
        <v>7406</v>
      </c>
      <c r="I4243" s="64" t="s">
        <v>20</v>
      </c>
      <c r="J4243" s="63" t="s">
        <v>66</v>
      </c>
      <c r="K4243" s="64" t="str">
        <f>IFERROR(VLOOKUP(I4243,'Issue Code'!H:L,5,0),"")</f>
        <v>Change Model</v>
      </c>
      <c r="L4243" s="64" t="s">
        <v>239</v>
      </c>
      <c r="M4243" s="100"/>
      <c r="N4243" s="100"/>
      <c r="O4243" s="66">
        <f t="shared" si="177"/>
        <v>24</v>
      </c>
      <c r="P4243" s="67">
        <v>0.1</v>
      </c>
      <c r="Q4243" s="68">
        <v>5</v>
      </c>
      <c r="R4243" s="68"/>
      <c r="S4243" s="68">
        <f t="shared" si="180"/>
        <v>0.5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899</v>
      </c>
      <c r="F4244" s="64" t="str">
        <f t="shared" si="176"/>
        <v>1</v>
      </c>
      <c r="G4244" s="72">
        <v>315295002</v>
      </c>
      <c r="H4244" s="63" t="s">
        <v>7407</v>
      </c>
      <c r="I4244" s="64" t="s">
        <v>20</v>
      </c>
      <c r="J4244" s="63" t="s">
        <v>66</v>
      </c>
      <c r="K4244" s="64" t="str">
        <f>IFERROR(VLOOKUP(I4244,'Issue Code'!H:L,5,0),"")</f>
        <v>Change Model</v>
      </c>
      <c r="L4244" s="64" t="s">
        <v>239</v>
      </c>
      <c r="M4244" s="100"/>
      <c r="N4244" s="100"/>
      <c r="O4244" s="66">
        <f t="shared" si="177"/>
        <v>24</v>
      </c>
      <c r="P4244" s="67">
        <v>0.1</v>
      </c>
      <c r="Q4244" s="68">
        <v>4.5</v>
      </c>
      <c r="R4244" s="68"/>
      <c r="S4244" s="68">
        <f t="shared" si="180"/>
        <v>0.45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429</v>
      </c>
      <c r="F4245" s="64" t="str">
        <f t="shared" si="176"/>
        <v>2</v>
      </c>
      <c r="G4245" s="85" t="s">
        <v>4730</v>
      </c>
      <c r="H4245" s="63" t="s">
        <v>7408</v>
      </c>
      <c r="I4245" s="64" t="s">
        <v>20</v>
      </c>
      <c r="J4245" s="63" t="s">
        <v>66</v>
      </c>
      <c r="K4245" s="64" t="str">
        <f>IFERROR(VLOOKUP(I4245,'Issue Code'!H:L,5,0),"")</f>
        <v>Change Model</v>
      </c>
      <c r="L4245" s="64" t="s">
        <v>239</v>
      </c>
      <c r="M4245" s="100"/>
      <c r="N4245" s="100"/>
      <c r="O4245" s="66">
        <f t="shared" si="177"/>
        <v>24</v>
      </c>
      <c r="P4245" s="67">
        <v>0.1</v>
      </c>
      <c r="Q4245" s="68">
        <v>19</v>
      </c>
      <c r="R4245" s="68"/>
      <c r="S4245" s="68">
        <f t="shared" si="180"/>
        <v>1.9000000000000001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261</v>
      </c>
      <c r="F4246" s="64" t="str">
        <f t="shared" si="176"/>
        <v>2</v>
      </c>
      <c r="G4246" s="85" t="s">
        <v>830</v>
      </c>
      <c r="H4246" s="63" t="s">
        <v>7409</v>
      </c>
      <c r="I4246" s="64" t="s">
        <v>20</v>
      </c>
      <c r="J4246" s="63" t="s">
        <v>66</v>
      </c>
      <c r="K4246" s="64" t="str">
        <f>IFERROR(VLOOKUP(I4246,'Issue Code'!H:L,5,0),"")</f>
        <v>Change Model</v>
      </c>
      <c r="L4246" s="64" t="s">
        <v>239</v>
      </c>
      <c r="M4246" s="100"/>
      <c r="N4246" s="100"/>
      <c r="O4246" s="66">
        <f t="shared" si="177"/>
        <v>24</v>
      </c>
      <c r="P4246" s="67">
        <v>0.8</v>
      </c>
      <c r="Q4246" s="68">
        <v>31</v>
      </c>
      <c r="R4246" s="68"/>
      <c r="S4246" s="68">
        <f t="shared" si="180"/>
        <v>24.8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445</v>
      </c>
      <c r="C4247" s="64" t="s">
        <v>18</v>
      </c>
      <c r="D4247" s="64" t="s">
        <v>37</v>
      </c>
      <c r="E4247" s="64" t="s">
        <v>326</v>
      </c>
      <c r="F4247" s="64" t="str">
        <f t="shared" si="176"/>
        <v>2</v>
      </c>
      <c r="G4247" s="85" t="s">
        <v>7418</v>
      </c>
      <c r="H4247" s="63" t="s">
        <v>7410</v>
      </c>
      <c r="I4247" s="64" t="s">
        <v>20</v>
      </c>
      <c r="J4247" s="63" t="s">
        <v>66</v>
      </c>
      <c r="K4247" s="64" t="str">
        <f>IFERROR(VLOOKUP(I4247,'Issue Code'!H:L,5,0),"")</f>
        <v>Change Model</v>
      </c>
      <c r="L4247" s="64" t="s">
        <v>239</v>
      </c>
      <c r="M4247" s="100"/>
      <c r="N4247" s="100"/>
      <c r="O4247" s="66">
        <f t="shared" si="177"/>
        <v>24</v>
      </c>
      <c r="P4247" s="67">
        <v>0.1</v>
      </c>
      <c r="Q4247" s="68">
        <v>26</v>
      </c>
      <c r="R4247" s="68"/>
      <c r="S4247" s="68">
        <f t="shared" si="180"/>
        <v>2.6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351</v>
      </c>
      <c r="F4248" s="64" t="str">
        <f t="shared" si="176"/>
        <v>1</v>
      </c>
      <c r="G4248" s="72">
        <v>130868014</v>
      </c>
      <c r="H4248" s="63" t="s">
        <v>7411</v>
      </c>
      <c r="I4248" s="64" t="s">
        <v>20</v>
      </c>
      <c r="J4248" s="63" t="s">
        <v>66</v>
      </c>
      <c r="K4248" s="64" t="str">
        <f>IFERROR(VLOOKUP(I4248,'Issue Code'!H:L,5,0),"")</f>
        <v>Change Model</v>
      </c>
      <c r="L4248" s="64" t="s">
        <v>239</v>
      </c>
      <c r="M4248" s="100"/>
      <c r="N4248" s="100"/>
      <c r="O4248" s="66">
        <f t="shared" si="177"/>
        <v>24</v>
      </c>
      <c r="P4248" s="67">
        <v>0.5</v>
      </c>
      <c r="Q4248" s="68">
        <v>6.5</v>
      </c>
      <c r="R4248" s="68"/>
      <c r="S4248" s="68">
        <f t="shared" si="180"/>
        <v>3.25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34</v>
      </c>
      <c r="C4249" s="64" t="s">
        <v>18</v>
      </c>
      <c r="D4249" s="64" t="s">
        <v>19</v>
      </c>
      <c r="E4249" s="64" t="s">
        <v>1545</v>
      </c>
      <c r="F4249" s="64" t="str">
        <f t="shared" si="176"/>
        <v>1</v>
      </c>
      <c r="G4249" s="72">
        <v>130597289</v>
      </c>
      <c r="H4249" s="63" t="s">
        <v>7412</v>
      </c>
      <c r="I4249" s="64" t="s">
        <v>20</v>
      </c>
      <c r="J4249" s="63" t="s">
        <v>66</v>
      </c>
      <c r="K4249" s="64" t="str">
        <f>IFERROR(VLOOKUP(I4249,'Issue Code'!H:L,5,0),"")</f>
        <v>Change Model</v>
      </c>
      <c r="L4249" s="64" t="s">
        <v>239</v>
      </c>
      <c r="M4249" s="100"/>
      <c r="N4249" s="100"/>
      <c r="O4249" s="66">
        <f t="shared" si="177"/>
        <v>24</v>
      </c>
      <c r="P4249" s="67">
        <v>0.5</v>
      </c>
      <c r="Q4249" s="68">
        <v>9</v>
      </c>
      <c r="R4249" s="68"/>
      <c r="S4249" s="68">
        <f t="shared" si="180"/>
        <v>4.5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6"/>
        <v>1</v>
      </c>
      <c r="G4250" s="72">
        <v>204256003</v>
      </c>
      <c r="H4250" s="63" t="s">
        <v>7413</v>
      </c>
      <c r="I4250" s="64" t="s">
        <v>20</v>
      </c>
      <c r="J4250" s="63" t="s">
        <v>66</v>
      </c>
      <c r="K4250" s="64" t="str">
        <f>IFERROR(VLOOKUP(I4250,'Issue Code'!H:L,5,0),"")</f>
        <v>Change Model</v>
      </c>
      <c r="L4250" s="64" t="s">
        <v>239</v>
      </c>
      <c r="M4250" s="100"/>
      <c r="N4250" s="100"/>
      <c r="O4250" s="66">
        <f t="shared" si="177"/>
        <v>24</v>
      </c>
      <c r="P4250" s="67">
        <v>0.1</v>
      </c>
      <c r="Q4250" s="68">
        <v>5</v>
      </c>
      <c r="R4250" s="68"/>
      <c r="S4250" s="68">
        <f t="shared" si="180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607</v>
      </c>
      <c r="F4251" s="64" t="str">
        <f t="shared" si="176"/>
        <v>1</v>
      </c>
      <c r="G4251" s="72">
        <v>206249023</v>
      </c>
      <c r="H4251" s="63" t="s">
        <v>7414</v>
      </c>
      <c r="I4251" s="64" t="s">
        <v>20</v>
      </c>
      <c r="J4251" s="63" t="s">
        <v>66</v>
      </c>
      <c r="K4251" s="64" t="str">
        <f>IFERROR(VLOOKUP(I4251,'Issue Code'!H:L,5,0),"")</f>
        <v>Change Model</v>
      </c>
      <c r="L4251" s="64" t="s">
        <v>239</v>
      </c>
      <c r="M4251" s="100"/>
      <c r="N4251" s="100"/>
      <c r="O4251" s="66">
        <f t="shared" si="177"/>
        <v>24</v>
      </c>
      <c r="P4251" s="67">
        <v>0.1</v>
      </c>
      <c r="Q4251" s="68">
        <v>5</v>
      </c>
      <c r="R4251" s="68"/>
      <c r="S4251" s="68">
        <f t="shared" si="180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6"/>
        <v>2</v>
      </c>
      <c r="G4252" s="72">
        <v>204580043</v>
      </c>
      <c r="H4252" s="63" t="s">
        <v>7415</v>
      </c>
      <c r="I4252" s="64" t="s">
        <v>20</v>
      </c>
      <c r="J4252" s="63" t="s">
        <v>66</v>
      </c>
      <c r="K4252" s="64" t="str">
        <f>IFERROR(VLOOKUP(I4252,'Issue Code'!H:L,5,0),"")</f>
        <v>Change Model</v>
      </c>
      <c r="L4252" s="64" t="s">
        <v>239</v>
      </c>
      <c r="M4252" s="100"/>
      <c r="N4252" s="100"/>
      <c r="O4252" s="66">
        <f t="shared" si="177"/>
        <v>24</v>
      </c>
      <c r="P4252" s="67">
        <v>0.1</v>
      </c>
      <c r="Q4252" s="68">
        <v>5</v>
      </c>
      <c r="R4252" s="68"/>
      <c r="S4252" s="68">
        <f t="shared" si="180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6"/>
        <v>2</v>
      </c>
      <c r="G4253" s="72">
        <v>206173006</v>
      </c>
      <c r="H4253" s="63" t="s">
        <v>7416</v>
      </c>
      <c r="I4253" s="64" t="s">
        <v>20</v>
      </c>
      <c r="J4253" s="63" t="s">
        <v>66</v>
      </c>
      <c r="K4253" s="64" t="str">
        <f>IFERROR(VLOOKUP(I4253,'Issue Code'!H:L,5,0),"")</f>
        <v>Change Model</v>
      </c>
      <c r="L4253" s="64" t="s">
        <v>239</v>
      </c>
      <c r="M4253" s="100"/>
      <c r="N4253" s="100"/>
      <c r="O4253" s="66">
        <f t="shared" si="177"/>
        <v>24</v>
      </c>
      <c r="P4253" s="67">
        <v>0.1</v>
      </c>
      <c r="Q4253" s="68">
        <v>5</v>
      </c>
      <c r="R4253" s="68"/>
      <c r="S4253" s="68">
        <f t="shared" si="180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445</v>
      </c>
      <c r="C4254" s="64" t="s">
        <v>18</v>
      </c>
      <c r="D4254" s="64" t="s">
        <v>37</v>
      </c>
      <c r="E4254" s="64" t="s">
        <v>331</v>
      </c>
      <c r="F4254" s="64" t="str">
        <f t="shared" si="176"/>
        <v>2</v>
      </c>
      <c r="G4254" s="72">
        <v>206252005</v>
      </c>
      <c r="H4254" s="63" t="s">
        <v>7417</v>
      </c>
      <c r="I4254" s="64" t="s">
        <v>20</v>
      </c>
      <c r="J4254" s="63" t="s">
        <v>66</v>
      </c>
      <c r="K4254" s="64" t="str">
        <f>IFERROR(VLOOKUP(I4254,'Issue Code'!H:L,5,0),"")</f>
        <v>Change Model</v>
      </c>
      <c r="L4254" s="64" t="s">
        <v>239</v>
      </c>
      <c r="M4254" s="100"/>
      <c r="N4254" s="100"/>
      <c r="O4254" s="66">
        <f t="shared" si="177"/>
        <v>24</v>
      </c>
      <c r="P4254" s="67">
        <v>0.1</v>
      </c>
      <c r="Q4254" s="68">
        <v>5</v>
      </c>
      <c r="R4254" s="68"/>
      <c r="S4254" s="68">
        <f t="shared" si="180"/>
        <v>0.5</v>
      </c>
      <c r="T4254" s="69" t="s">
        <v>547</v>
      </c>
      <c r="U4254" s="63" t="s">
        <v>52</v>
      </c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5917</v>
      </c>
      <c r="F4255" s="64" t="str">
        <f t="shared" si="176"/>
        <v>2</v>
      </c>
      <c r="G4255" s="72">
        <v>130597284</v>
      </c>
      <c r="H4255" s="63" t="s">
        <v>7419</v>
      </c>
      <c r="I4255" s="64" t="s">
        <v>21</v>
      </c>
      <c r="J4255" s="63" t="s">
        <v>1179</v>
      </c>
      <c r="K4255" s="64" t="str">
        <f>IFERROR(VLOOKUP(I4255,'Issue Code'!H:L,5,0),"")</f>
        <v>Quality</v>
      </c>
      <c r="L4255" s="64" t="s">
        <v>268</v>
      </c>
      <c r="M4255" s="100">
        <v>0.88124999999999998</v>
      </c>
      <c r="N4255" s="100">
        <v>6.2500000000000003E-3</v>
      </c>
      <c r="O4255" s="66">
        <f t="shared" si="177"/>
        <v>23.125</v>
      </c>
      <c r="P4255" s="67">
        <v>3</v>
      </c>
      <c r="Q4255" s="68">
        <v>7</v>
      </c>
      <c r="R4255" s="68"/>
      <c r="S4255" s="68">
        <f t="shared" si="180"/>
        <v>21</v>
      </c>
      <c r="T4255" s="69" t="s">
        <v>30</v>
      </c>
      <c r="U4255" s="63" t="s">
        <v>30</v>
      </c>
      <c r="V4255" s="63"/>
      <c r="W4255" s="63">
        <v>316478001</v>
      </c>
      <c r="X4255" s="63"/>
      <c r="Y4255" s="63"/>
      <c r="Z4255" s="63"/>
      <c r="AA4255" s="63">
        <v>2026080001</v>
      </c>
    </row>
    <row r="4256" spans="1:27" s="71" customFormat="1" ht="23.5" customHeight="1" x14ac:dyDescent="0.35">
      <c r="A4256" s="62">
        <v>46235</v>
      </c>
      <c r="B4256" s="63" t="s">
        <v>34</v>
      </c>
      <c r="C4256" s="64" t="s">
        <v>18</v>
      </c>
      <c r="D4256" s="64" t="s">
        <v>19</v>
      </c>
      <c r="E4256" s="64" t="s">
        <v>841</v>
      </c>
      <c r="F4256" s="64" t="str">
        <f t="shared" si="176"/>
        <v>1</v>
      </c>
      <c r="G4256" s="72">
        <v>130868001</v>
      </c>
      <c r="H4256" s="63" t="s">
        <v>7420</v>
      </c>
      <c r="I4256" s="64" t="s">
        <v>81</v>
      </c>
      <c r="J4256" s="63" t="s">
        <v>7421</v>
      </c>
      <c r="K4256" s="64" t="str">
        <f>IFERROR(VLOOKUP(I4256,'Issue Code'!H:L,5,0),"")</f>
        <v>Equipment</v>
      </c>
      <c r="L4256" s="64" t="s">
        <v>268</v>
      </c>
      <c r="M4256" s="100">
        <v>4.1666666666666664E-2</v>
      </c>
      <c r="N4256" s="100">
        <v>6.25E-2</v>
      </c>
      <c r="O4256" s="66">
        <f t="shared" si="177"/>
        <v>2.0833333333333336E-2</v>
      </c>
      <c r="P4256" s="67">
        <v>0.5</v>
      </c>
      <c r="Q4256" s="68">
        <v>8</v>
      </c>
      <c r="R4256" s="68"/>
      <c r="S4256" s="68">
        <f t="shared" si="180"/>
        <v>4</v>
      </c>
      <c r="T4256" s="69" t="s">
        <v>52</v>
      </c>
      <c r="U4256" s="63" t="s">
        <v>52</v>
      </c>
      <c r="V4256" s="63"/>
      <c r="W4256" s="63"/>
      <c r="X4256" s="63"/>
      <c r="Y4256" s="63"/>
      <c r="Z4256" s="63"/>
      <c r="AA4256" s="63">
        <v>2026080002</v>
      </c>
    </row>
    <row r="4257" spans="1:27" s="71" customFormat="1" ht="23.5" customHeight="1" x14ac:dyDescent="0.35">
      <c r="A4257" s="62">
        <v>46237</v>
      </c>
      <c r="B4257" s="63" t="s">
        <v>445</v>
      </c>
      <c r="C4257" s="64" t="s">
        <v>17</v>
      </c>
      <c r="D4257" s="64" t="s">
        <v>37</v>
      </c>
      <c r="E4257" s="64" t="s">
        <v>5898</v>
      </c>
      <c r="F4257" s="64" t="str">
        <f t="shared" si="176"/>
        <v>1</v>
      </c>
      <c r="G4257" s="85" t="s">
        <v>1072</v>
      </c>
      <c r="H4257" s="63" t="s">
        <v>7422</v>
      </c>
      <c r="I4257" s="64" t="s">
        <v>20</v>
      </c>
      <c r="J4257" s="63" t="s">
        <v>66</v>
      </c>
      <c r="K4257" s="64" t="str">
        <f>IFERROR(VLOOKUP(I4257,'Issue Code'!H:L,5,0),"")</f>
        <v>Change Model</v>
      </c>
      <c r="L4257" s="64" t="s">
        <v>239</v>
      </c>
      <c r="M4257" s="100"/>
      <c r="N4257" s="100"/>
      <c r="O4257" s="66">
        <f t="shared" si="177"/>
        <v>24</v>
      </c>
      <c r="P4257" s="67">
        <v>0.33</v>
      </c>
      <c r="Q4257" s="68">
        <v>26</v>
      </c>
      <c r="R4257" s="68"/>
      <c r="S4257" s="68">
        <f t="shared" ref="S4257:S4258" si="181">P4257*Q4257</f>
        <v>8.58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34</v>
      </c>
      <c r="C4258" s="64" t="s">
        <v>17</v>
      </c>
      <c r="D4258" s="64" t="s">
        <v>19</v>
      </c>
      <c r="E4258" s="64" t="s">
        <v>6214</v>
      </c>
      <c r="F4258" s="64" t="str">
        <f t="shared" si="176"/>
        <v>1</v>
      </c>
      <c r="G4258" s="72" t="s">
        <v>6965</v>
      </c>
      <c r="H4258" s="63" t="s">
        <v>7423</v>
      </c>
      <c r="I4258" s="64" t="s">
        <v>20</v>
      </c>
      <c r="J4258" s="63" t="s">
        <v>66</v>
      </c>
      <c r="K4258" s="64" t="str">
        <f>IFERROR(VLOOKUP(I4258,'Issue Code'!H:L,5,0),"")</f>
        <v>Change Model</v>
      </c>
      <c r="L4258" s="64" t="s">
        <v>239</v>
      </c>
      <c r="M4258" s="100"/>
      <c r="N4258" s="100"/>
      <c r="O4258" s="66">
        <f t="shared" si="177"/>
        <v>24</v>
      </c>
      <c r="P4258" s="67">
        <v>0.25</v>
      </c>
      <c r="Q4258" s="68">
        <v>35</v>
      </c>
      <c r="R4258" s="68"/>
      <c r="S4258" s="68">
        <f t="shared" si="181"/>
        <v>8.75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599</v>
      </c>
      <c r="F4259" s="64" t="str">
        <f t="shared" si="176"/>
        <v>1</v>
      </c>
      <c r="G4259" s="85" t="s">
        <v>1560</v>
      </c>
      <c r="H4259" s="63" t="s">
        <v>7424</v>
      </c>
      <c r="I4259" s="64" t="s">
        <v>20</v>
      </c>
      <c r="J4259" s="63" t="s">
        <v>66</v>
      </c>
      <c r="K4259" s="64" t="str">
        <f>IFERROR(VLOOKUP(I4259,'Issue Code'!H:L,5,0),"")</f>
        <v>Change Model</v>
      </c>
      <c r="L4259" s="64" t="s">
        <v>239</v>
      </c>
      <c r="M4259" s="100"/>
      <c r="N4259" s="100"/>
      <c r="O4259" s="66">
        <f t="shared" si="177"/>
        <v>24</v>
      </c>
      <c r="P4259" s="67">
        <v>0.1</v>
      </c>
      <c r="Q4259" s="68">
        <v>20</v>
      </c>
      <c r="R4259" s="68"/>
      <c r="S4259" s="68">
        <f t="shared" ref="S4259:S4267" si="182">P4259*Q4259</f>
        <v>2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339</v>
      </c>
      <c r="F4260" s="64" t="str">
        <f t="shared" si="176"/>
        <v>1</v>
      </c>
      <c r="G4260" s="72" t="s">
        <v>7429</v>
      </c>
      <c r="H4260" s="63" t="s">
        <v>7425</v>
      </c>
      <c r="I4260" s="64" t="s">
        <v>20</v>
      </c>
      <c r="J4260" s="63" t="s">
        <v>66</v>
      </c>
      <c r="K4260" s="64" t="str">
        <f>IFERROR(VLOOKUP(I4260,'Issue Code'!H:L,5,0),"")</f>
        <v>Change Model</v>
      </c>
      <c r="L4260" s="64" t="s">
        <v>239</v>
      </c>
      <c r="M4260" s="100"/>
      <c r="N4260" s="100"/>
      <c r="O4260" s="66">
        <f t="shared" si="177"/>
        <v>24</v>
      </c>
      <c r="P4260" s="67">
        <v>0.1</v>
      </c>
      <c r="Q4260" s="68">
        <v>8</v>
      </c>
      <c r="R4260" s="68"/>
      <c r="S4260" s="68">
        <f t="shared" si="182"/>
        <v>0.8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1690</v>
      </c>
      <c r="F4261" s="64" t="str">
        <f t="shared" si="176"/>
        <v>2</v>
      </c>
      <c r="G4261" s="85" t="s">
        <v>879</v>
      </c>
      <c r="H4261" s="63" t="s">
        <v>7426</v>
      </c>
      <c r="I4261" s="64" t="s">
        <v>20</v>
      </c>
      <c r="J4261" s="63" t="s">
        <v>66</v>
      </c>
      <c r="K4261" s="64" t="str">
        <f>IFERROR(VLOOKUP(I4261,'Issue Code'!H:L,5,0),"")</f>
        <v>Change Model</v>
      </c>
      <c r="L4261" s="64" t="s">
        <v>239</v>
      </c>
      <c r="M4261" s="100"/>
      <c r="N4261" s="100"/>
      <c r="O4261" s="66">
        <f t="shared" si="177"/>
        <v>24</v>
      </c>
      <c r="P4261" s="67">
        <v>0.1</v>
      </c>
      <c r="Q4261" s="68">
        <v>29</v>
      </c>
      <c r="R4261" s="68"/>
      <c r="S4261" s="68">
        <f t="shared" si="182"/>
        <v>2.9000000000000004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1301</v>
      </c>
      <c r="F4262" s="64" t="str">
        <f t="shared" si="176"/>
        <v>2</v>
      </c>
      <c r="G4262" s="85" t="s">
        <v>2080</v>
      </c>
      <c r="H4262" s="63" t="s">
        <v>7427</v>
      </c>
      <c r="I4262" s="64" t="s">
        <v>20</v>
      </c>
      <c r="J4262" s="63" t="s">
        <v>66</v>
      </c>
      <c r="K4262" s="64" t="str">
        <f>IFERROR(VLOOKUP(I4262,'Issue Code'!H:L,5,0),"")</f>
        <v>Change Model</v>
      </c>
      <c r="L4262" s="64" t="s">
        <v>239</v>
      </c>
      <c r="M4262" s="100"/>
      <c r="N4262" s="100"/>
      <c r="O4262" s="66">
        <f t="shared" si="177"/>
        <v>24</v>
      </c>
      <c r="P4262" s="67">
        <v>0.1</v>
      </c>
      <c r="Q4262" s="68">
        <v>25</v>
      </c>
      <c r="R4262" s="68"/>
      <c r="S4262" s="68">
        <f t="shared" si="182"/>
        <v>2.5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445</v>
      </c>
      <c r="C4263" s="64" t="s">
        <v>18</v>
      </c>
      <c r="D4263" s="64" t="s">
        <v>37</v>
      </c>
      <c r="E4263" s="64" t="s">
        <v>2224</v>
      </c>
      <c r="F4263" s="64" t="str">
        <f t="shared" si="176"/>
        <v>2</v>
      </c>
      <c r="G4263" s="85" t="s">
        <v>6377</v>
      </c>
      <c r="H4263" s="63" t="s">
        <v>7428</v>
      </c>
      <c r="I4263" s="64" t="s">
        <v>20</v>
      </c>
      <c r="J4263" s="63" t="s">
        <v>66</v>
      </c>
      <c r="K4263" s="64" t="str">
        <f>IFERROR(VLOOKUP(I4263,'Issue Code'!H:L,5,0),"")</f>
        <v>Change Model</v>
      </c>
      <c r="L4263" s="64" t="s">
        <v>239</v>
      </c>
      <c r="M4263" s="100"/>
      <c r="N4263" s="100"/>
      <c r="O4263" s="66">
        <f t="shared" si="177"/>
        <v>24</v>
      </c>
      <c r="P4263" s="67">
        <v>0.1</v>
      </c>
      <c r="Q4263" s="68">
        <v>22</v>
      </c>
      <c r="R4263" s="68"/>
      <c r="S4263" s="68">
        <f t="shared" si="182"/>
        <v>2.2000000000000002</v>
      </c>
      <c r="T4263" s="69" t="s">
        <v>547</v>
      </c>
      <c r="U4263" s="63" t="s">
        <v>52</v>
      </c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5909</v>
      </c>
      <c r="F4264" s="64" t="str">
        <f t="shared" si="176"/>
        <v>2</v>
      </c>
      <c r="G4264" s="72">
        <v>130868001</v>
      </c>
      <c r="H4264" s="63" t="s">
        <v>7430</v>
      </c>
      <c r="I4264" s="64" t="s">
        <v>81</v>
      </c>
      <c r="J4264" s="63" t="s">
        <v>7435</v>
      </c>
      <c r="K4264" s="64" t="str">
        <f>IFERROR(VLOOKUP(I4264,'Issue Code'!H:L,5,0),"")</f>
        <v>Equipment</v>
      </c>
      <c r="L4264" s="64" t="s">
        <v>268</v>
      </c>
      <c r="M4264" s="100">
        <v>4.1666666666666664E-2</v>
      </c>
      <c r="N4264" s="100">
        <v>5.9027777777777776E-2</v>
      </c>
      <c r="O4264" s="66">
        <f t="shared" si="177"/>
        <v>1.7361111111111112E-2</v>
      </c>
      <c r="P4264" s="67">
        <v>0.4</v>
      </c>
      <c r="Q4264" s="68">
        <v>7</v>
      </c>
      <c r="R4264" s="68"/>
      <c r="S4264" s="68">
        <f t="shared" si="182"/>
        <v>2.8000000000000003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2026080003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1545</v>
      </c>
      <c r="F4265" s="64" t="str">
        <f t="shared" si="176"/>
        <v>1</v>
      </c>
      <c r="G4265" s="72">
        <v>130597289</v>
      </c>
      <c r="H4265" s="63" t="s">
        <v>7412</v>
      </c>
      <c r="I4265" s="64" t="s">
        <v>81</v>
      </c>
      <c r="J4265" s="63" t="s">
        <v>5091</v>
      </c>
      <c r="K4265" s="64" t="str">
        <f>IFERROR(VLOOKUP(I4265,'Issue Code'!H:L,5,0),"")</f>
        <v>Equipment</v>
      </c>
      <c r="L4265" s="64" t="s">
        <v>268</v>
      </c>
      <c r="M4265" s="100">
        <v>0.38333333333333336</v>
      </c>
      <c r="N4265" s="100">
        <v>0.40694444444444444</v>
      </c>
      <c r="O4265" s="66">
        <f t="shared" si="177"/>
        <v>2.3611111111111083E-2</v>
      </c>
      <c r="P4265" s="67">
        <v>0.55000000000000004</v>
      </c>
      <c r="Q4265" s="68">
        <v>9</v>
      </c>
      <c r="R4265" s="68"/>
      <c r="S4265" s="68">
        <f t="shared" si="182"/>
        <v>4.95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2026080004</v>
      </c>
    </row>
    <row r="4266" spans="1:27" s="71" customFormat="1" ht="23.5" customHeight="1" x14ac:dyDescent="0.35">
      <c r="A4266" s="62">
        <v>46237</v>
      </c>
      <c r="B4266" s="63" t="s">
        <v>34</v>
      </c>
      <c r="C4266" s="64" t="s">
        <v>18</v>
      </c>
      <c r="D4266" s="64" t="s">
        <v>19</v>
      </c>
      <c r="E4266" s="64" t="s">
        <v>670</v>
      </c>
      <c r="F4266" s="64" t="str">
        <f t="shared" si="176"/>
        <v>1</v>
      </c>
      <c r="G4266" s="72">
        <v>130868017</v>
      </c>
      <c r="H4266" s="63" t="s">
        <v>7431</v>
      </c>
      <c r="I4266" s="64" t="s">
        <v>81</v>
      </c>
      <c r="J4266" s="63" t="s">
        <v>5091</v>
      </c>
      <c r="K4266" s="64" t="str">
        <f>IFERROR(VLOOKUP(I4266,'Issue Code'!H:L,5,0),"")</f>
        <v>Equipment</v>
      </c>
      <c r="L4266" s="64" t="s">
        <v>268</v>
      </c>
      <c r="M4266" s="100">
        <v>0.46527777777777779</v>
      </c>
      <c r="N4266" s="100">
        <v>0.50694444444444442</v>
      </c>
      <c r="O4266" s="66">
        <f t="shared" si="177"/>
        <v>4.166666666666663E-2</v>
      </c>
      <c r="P4266" s="67">
        <v>1</v>
      </c>
      <c r="Q4266" s="68">
        <v>5</v>
      </c>
      <c r="R4266" s="68"/>
      <c r="S4266" s="68">
        <f t="shared" si="182"/>
        <v>5</v>
      </c>
      <c r="T4266" s="69" t="s">
        <v>52</v>
      </c>
      <c r="U4266" s="63" t="s">
        <v>52</v>
      </c>
      <c r="V4266" s="63"/>
      <c r="W4266" s="63"/>
      <c r="X4266" s="63"/>
      <c r="Y4266" s="63"/>
      <c r="Z4266" s="63"/>
      <c r="AA4266" s="63">
        <v>2026080005</v>
      </c>
    </row>
    <row r="4267" spans="1:27" s="71" customFormat="1" ht="23.5" customHeight="1" x14ac:dyDescent="0.35">
      <c r="A4267" s="62">
        <v>46237</v>
      </c>
      <c r="B4267" s="63" t="s">
        <v>445</v>
      </c>
      <c r="C4267" s="64" t="s">
        <v>17</v>
      </c>
      <c r="D4267" s="64" t="s">
        <v>37</v>
      </c>
      <c r="E4267" s="64" t="s">
        <v>6617</v>
      </c>
      <c r="F4267" s="64" t="str">
        <f t="shared" si="176"/>
        <v>2</v>
      </c>
      <c r="G4267" s="85" t="s">
        <v>1072</v>
      </c>
      <c r="H4267" s="63" t="s">
        <v>7432</v>
      </c>
      <c r="I4267" s="64" t="s">
        <v>21</v>
      </c>
      <c r="J4267" s="63" t="s">
        <v>7433</v>
      </c>
      <c r="K4267" s="64" t="str">
        <f>IFERROR(VLOOKUP(I4267,'Issue Code'!H:L,5,0),"")</f>
        <v>Quality</v>
      </c>
      <c r="L4267" s="64" t="s">
        <v>268</v>
      </c>
      <c r="M4267" s="100">
        <v>0.1875</v>
      </c>
      <c r="N4267" s="100">
        <v>0.25</v>
      </c>
      <c r="O4267" s="66">
        <f t="shared" si="177"/>
        <v>6.25E-2</v>
      </c>
      <c r="P4267" s="67">
        <v>1.5</v>
      </c>
      <c r="Q4267" s="68">
        <v>28</v>
      </c>
      <c r="R4267" s="68"/>
      <c r="S4267" s="68">
        <f t="shared" si="182"/>
        <v>42</v>
      </c>
      <c r="T4267" s="69" t="s">
        <v>30</v>
      </c>
      <c r="U4267" s="63" t="s">
        <v>30</v>
      </c>
      <c r="V4267" s="63"/>
      <c r="W4267" s="63">
        <v>637158001</v>
      </c>
      <c r="X4267" s="63" t="s">
        <v>7434</v>
      </c>
      <c r="Y4267" s="63"/>
      <c r="Z4267" s="63"/>
      <c r="AA4267" s="63">
        <v>2026080006</v>
      </c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5803</v>
      </c>
      <c r="F4268" s="64" t="str">
        <f t="shared" si="176"/>
        <v>1</v>
      </c>
      <c r="G4268" s="72" t="s">
        <v>1777</v>
      </c>
      <c r="H4268" s="63" t="s">
        <v>7457</v>
      </c>
      <c r="I4268" s="64" t="s">
        <v>20</v>
      </c>
      <c r="J4268" s="63" t="s">
        <v>66</v>
      </c>
      <c r="K4268" s="64" t="str">
        <f>IFERROR(VLOOKUP(I4268,'Issue Code'!H:L,5,0),"")</f>
        <v>Change Model</v>
      </c>
      <c r="L4268" s="64" t="s">
        <v>239</v>
      </c>
      <c r="M4268" s="100"/>
      <c r="N4268" s="100"/>
      <c r="O4268" s="66">
        <f t="shared" si="177"/>
        <v>24</v>
      </c>
      <c r="P4268" s="67">
        <v>0.1</v>
      </c>
      <c r="Q4268" s="68">
        <v>26</v>
      </c>
      <c r="R4268" s="68"/>
      <c r="S4268" s="68">
        <f t="shared" ref="S4268:S4276" si="183">P4268*Q4268</f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5803</v>
      </c>
      <c r="F4269" s="64" t="str">
        <f t="shared" si="176"/>
        <v>1</v>
      </c>
      <c r="G4269" s="85" t="s">
        <v>5608</v>
      </c>
      <c r="H4269" s="63" t="s">
        <v>7458</v>
      </c>
      <c r="I4269" s="64" t="s">
        <v>20</v>
      </c>
      <c r="J4269" s="63" t="s">
        <v>66</v>
      </c>
      <c r="K4269" s="64" t="str">
        <f>IFERROR(VLOOKUP(I4269,'Issue Code'!H:L,5,0),"")</f>
        <v>Change Model</v>
      </c>
      <c r="L4269" s="64" t="s">
        <v>239</v>
      </c>
      <c r="M4269" s="100"/>
      <c r="N4269" s="100"/>
      <c r="O4269" s="66">
        <f t="shared" si="177"/>
        <v>24</v>
      </c>
      <c r="P4269" s="67">
        <v>0.1</v>
      </c>
      <c r="Q4269" s="68">
        <v>26</v>
      </c>
      <c r="R4269" s="68"/>
      <c r="S4269" s="68">
        <f t="shared" si="183"/>
        <v>2.6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5898</v>
      </c>
      <c r="F4270" s="64" t="str">
        <f t="shared" si="176"/>
        <v>1</v>
      </c>
      <c r="G4270" s="85" t="s">
        <v>997</v>
      </c>
      <c r="H4270" s="63" t="s">
        <v>7459</v>
      </c>
      <c r="I4270" s="64" t="s">
        <v>20</v>
      </c>
      <c r="J4270" s="63" t="s">
        <v>66</v>
      </c>
      <c r="K4270" s="64" t="str">
        <f>IFERROR(VLOOKUP(I4270,'Issue Code'!H:L,5,0),"")</f>
        <v>Change Model</v>
      </c>
      <c r="L4270" s="64" t="s">
        <v>239</v>
      </c>
      <c r="M4270" s="100"/>
      <c r="N4270" s="100"/>
      <c r="O4270" s="66">
        <f t="shared" si="177"/>
        <v>24</v>
      </c>
      <c r="P4270" s="67">
        <v>0.1</v>
      </c>
      <c r="Q4270" s="68">
        <v>18</v>
      </c>
      <c r="R4270" s="68"/>
      <c r="S4270" s="68">
        <f t="shared" si="183"/>
        <v>1.8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5865</v>
      </c>
      <c r="F4271" s="64" t="str">
        <f t="shared" si="176"/>
        <v>2</v>
      </c>
      <c r="G4271" s="85" t="s">
        <v>1405</v>
      </c>
      <c r="H4271" s="63" t="s">
        <v>7460</v>
      </c>
      <c r="I4271" s="64" t="s">
        <v>20</v>
      </c>
      <c r="J4271" s="63" t="s">
        <v>66</v>
      </c>
      <c r="K4271" s="64" t="str">
        <f>IFERROR(VLOOKUP(I4271,'Issue Code'!H:L,5,0),"")</f>
        <v>Change Model</v>
      </c>
      <c r="L4271" s="64" t="s">
        <v>239</v>
      </c>
      <c r="M4271" s="100"/>
      <c r="N4271" s="100"/>
      <c r="O4271" s="66">
        <f t="shared" si="177"/>
        <v>24</v>
      </c>
      <c r="P4271" s="67">
        <v>0.1</v>
      </c>
      <c r="Q4271" s="68">
        <v>28</v>
      </c>
      <c r="R4271" s="68"/>
      <c r="S4271" s="68">
        <f t="shared" si="183"/>
        <v>2.8000000000000003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445</v>
      </c>
      <c r="C4272" s="64" t="s">
        <v>17</v>
      </c>
      <c r="D4272" s="64" t="s">
        <v>37</v>
      </c>
      <c r="E4272" s="64" t="s">
        <v>6617</v>
      </c>
      <c r="F4272" s="64" t="str">
        <f t="shared" si="176"/>
        <v>2</v>
      </c>
      <c r="G4272" s="85" t="s">
        <v>7207</v>
      </c>
      <c r="H4272" s="63" t="s">
        <v>7208</v>
      </c>
      <c r="I4272" s="64" t="s">
        <v>20</v>
      </c>
      <c r="J4272" s="63" t="s">
        <v>66</v>
      </c>
      <c r="K4272" s="64" t="str">
        <f>IFERROR(VLOOKUP(I4272,'Issue Code'!H:L,5,0),"")</f>
        <v>Change Model</v>
      </c>
      <c r="L4272" s="64" t="s">
        <v>239</v>
      </c>
      <c r="M4272" s="100"/>
      <c r="N4272" s="100"/>
      <c r="O4272" s="66">
        <f t="shared" si="177"/>
        <v>24</v>
      </c>
      <c r="P4272" s="67">
        <v>0.1</v>
      </c>
      <c r="Q4272" s="68">
        <v>24</v>
      </c>
      <c r="R4272" s="68"/>
      <c r="S4272" s="68">
        <f t="shared" si="183"/>
        <v>2.4000000000000004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6442</v>
      </c>
      <c r="F4273" s="64" t="str">
        <f t="shared" si="176"/>
        <v>1</v>
      </c>
      <c r="G4273" s="72">
        <v>130597187</v>
      </c>
      <c r="H4273" s="63" t="s">
        <v>7461</v>
      </c>
      <c r="I4273" s="64" t="s">
        <v>20</v>
      </c>
      <c r="J4273" s="63" t="s">
        <v>66</v>
      </c>
      <c r="K4273" s="64" t="str">
        <f>IFERROR(VLOOKUP(I4273,'Issue Code'!H:L,5,0),"")</f>
        <v>Change Model</v>
      </c>
      <c r="L4273" s="64" t="s">
        <v>239</v>
      </c>
      <c r="M4273" s="100"/>
      <c r="N4273" s="100"/>
      <c r="O4273" s="66">
        <f t="shared" si="177"/>
        <v>24</v>
      </c>
      <c r="P4273" s="67">
        <v>0.5</v>
      </c>
      <c r="Q4273" s="68">
        <v>17</v>
      </c>
      <c r="R4273" s="68"/>
      <c r="S4273" s="68">
        <f t="shared" si="183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6120</v>
      </c>
      <c r="F4274" s="64" t="str">
        <f t="shared" si="176"/>
        <v>2</v>
      </c>
      <c r="G4274" s="72">
        <v>130879001</v>
      </c>
      <c r="H4274" s="63" t="s">
        <v>7462</v>
      </c>
      <c r="I4274" s="64" t="s">
        <v>20</v>
      </c>
      <c r="J4274" s="63" t="s">
        <v>66</v>
      </c>
      <c r="K4274" s="64" t="str">
        <f>IFERROR(VLOOKUP(I4274,'Issue Code'!H:L,5,0),"")</f>
        <v>Change Model</v>
      </c>
      <c r="L4274" s="64" t="s">
        <v>239</v>
      </c>
      <c r="M4274" s="100"/>
      <c r="N4274" s="100"/>
      <c r="O4274" s="66">
        <f t="shared" si="177"/>
        <v>24</v>
      </c>
      <c r="P4274" s="67">
        <v>0.5</v>
      </c>
      <c r="Q4274" s="68">
        <v>17</v>
      </c>
      <c r="R4274" s="68"/>
      <c r="S4274" s="68">
        <f t="shared" si="183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6120</v>
      </c>
      <c r="F4275" s="64" t="str">
        <f t="shared" si="176"/>
        <v>2</v>
      </c>
      <c r="G4275" s="72">
        <v>130878004</v>
      </c>
      <c r="H4275" s="63" t="s">
        <v>7463</v>
      </c>
      <c r="I4275" s="64" t="s">
        <v>20</v>
      </c>
      <c r="J4275" s="63" t="s">
        <v>66</v>
      </c>
      <c r="K4275" s="64" t="str">
        <f>IFERROR(VLOOKUP(I4275,'Issue Code'!H:L,5,0),"")</f>
        <v>Change Model</v>
      </c>
      <c r="L4275" s="64" t="s">
        <v>239</v>
      </c>
      <c r="M4275" s="100"/>
      <c r="N4275" s="100"/>
      <c r="O4275" s="66">
        <f t="shared" si="177"/>
        <v>24</v>
      </c>
      <c r="P4275" s="67">
        <v>0.5</v>
      </c>
      <c r="Q4275" s="68">
        <v>17</v>
      </c>
      <c r="R4275" s="68"/>
      <c r="S4275" s="68">
        <f t="shared" si="183"/>
        <v>8.5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34</v>
      </c>
      <c r="C4276" s="64" t="s">
        <v>17</v>
      </c>
      <c r="D4276" s="64" t="s">
        <v>19</v>
      </c>
      <c r="E4276" s="64" t="s">
        <v>5630</v>
      </c>
      <c r="F4276" s="64" t="str">
        <f t="shared" ref="F4276:F4340" si="184">IF(RIGHT(E4276,1)="D","1","2")</f>
        <v>1</v>
      </c>
      <c r="G4276" s="72">
        <v>130597182</v>
      </c>
      <c r="H4276" s="63" t="s">
        <v>7464</v>
      </c>
      <c r="I4276" s="64" t="s">
        <v>20</v>
      </c>
      <c r="J4276" s="63" t="s">
        <v>66</v>
      </c>
      <c r="K4276" s="64" t="str">
        <f>IFERROR(VLOOKUP(I4276,'Issue Code'!H:L,5,0),"")</f>
        <v>Change Model</v>
      </c>
      <c r="L4276" s="64" t="s">
        <v>239</v>
      </c>
      <c r="M4276" s="100"/>
      <c r="N4276" s="100"/>
      <c r="O4276" s="66">
        <f t="shared" ref="O4276:O4293" si="185">IF(N4276-M4276&gt;0,N4276-M4276,N4276-M4276+24)</f>
        <v>24</v>
      </c>
      <c r="P4276" s="67">
        <v>0.5</v>
      </c>
      <c r="Q4276" s="68">
        <v>12</v>
      </c>
      <c r="R4276" s="68"/>
      <c r="S4276" s="68">
        <f t="shared" si="183"/>
        <v>6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1541</v>
      </c>
      <c r="F4277" s="64" t="str">
        <f t="shared" si="184"/>
        <v>1</v>
      </c>
      <c r="G4277" s="85" t="s">
        <v>7479</v>
      </c>
      <c r="H4277" s="63" t="s">
        <v>7465</v>
      </c>
      <c r="I4277" s="64" t="s">
        <v>20</v>
      </c>
      <c r="J4277" s="63" t="s">
        <v>66</v>
      </c>
      <c r="K4277" s="64" t="str">
        <f>IFERROR(VLOOKUP(I4277,'Issue Code'!H:L,5,0),"")</f>
        <v>Change Model</v>
      </c>
      <c r="L4277" s="64" t="s">
        <v>239</v>
      </c>
      <c r="M4277" s="100"/>
      <c r="N4277" s="100"/>
      <c r="O4277" s="66">
        <f t="shared" si="185"/>
        <v>24</v>
      </c>
      <c r="P4277" s="67">
        <v>0.1</v>
      </c>
      <c r="Q4277" s="68">
        <v>12</v>
      </c>
      <c r="R4277" s="68"/>
      <c r="S4277" s="68">
        <f t="shared" ref="S4277:S4294" si="186">P4277*Q4277</f>
        <v>1.2000000000000002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2063</v>
      </c>
      <c r="F4278" s="64" t="str">
        <f t="shared" si="184"/>
        <v>2</v>
      </c>
      <c r="G4278" s="72">
        <v>159438007</v>
      </c>
      <c r="H4278" s="63" t="s">
        <v>7466</v>
      </c>
      <c r="I4278" s="64" t="s">
        <v>20</v>
      </c>
      <c r="J4278" s="63" t="s">
        <v>66</v>
      </c>
      <c r="K4278" s="64" t="str">
        <f>IFERROR(VLOOKUP(I4278,'Issue Code'!H:L,5,0),"")</f>
        <v>Change Model</v>
      </c>
      <c r="L4278" s="64" t="s">
        <v>239</v>
      </c>
      <c r="M4278" s="100"/>
      <c r="N4278" s="100"/>
      <c r="O4278" s="66">
        <f t="shared" si="185"/>
        <v>24</v>
      </c>
      <c r="P4278" s="67">
        <v>0.1</v>
      </c>
      <c r="Q4278" s="68">
        <v>17</v>
      </c>
      <c r="R4278" s="68"/>
      <c r="S4278" s="68">
        <f t="shared" si="186"/>
        <v>1.7000000000000002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240</v>
      </c>
      <c r="F4279" s="64" t="str">
        <f t="shared" si="184"/>
        <v>2</v>
      </c>
      <c r="G4279" s="72">
        <v>161028001</v>
      </c>
      <c r="H4279" s="63" t="s">
        <v>7467</v>
      </c>
      <c r="I4279" s="64" t="s">
        <v>20</v>
      </c>
      <c r="J4279" s="63" t="s">
        <v>66</v>
      </c>
      <c r="K4279" s="64" t="str">
        <f>IFERROR(VLOOKUP(I4279,'Issue Code'!H:L,5,0),"")</f>
        <v>Change Model</v>
      </c>
      <c r="L4279" s="64" t="s">
        <v>239</v>
      </c>
      <c r="M4279" s="100"/>
      <c r="N4279" s="100"/>
      <c r="O4279" s="66">
        <f t="shared" si="185"/>
        <v>24</v>
      </c>
      <c r="P4279" s="67">
        <v>0.1</v>
      </c>
      <c r="Q4279" s="68">
        <v>14</v>
      </c>
      <c r="R4279" s="68"/>
      <c r="S4279" s="68">
        <f t="shared" si="186"/>
        <v>1.4000000000000001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252</v>
      </c>
      <c r="F4280" s="64" t="str">
        <f t="shared" si="184"/>
        <v>2</v>
      </c>
      <c r="G4280" s="85" t="s">
        <v>1218</v>
      </c>
      <c r="H4280" s="63" t="s">
        <v>7468</v>
      </c>
      <c r="I4280" s="64" t="s">
        <v>20</v>
      </c>
      <c r="J4280" s="63" t="s">
        <v>66</v>
      </c>
      <c r="K4280" s="64" t="str">
        <f>IFERROR(VLOOKUP(I4280,'Issue Code'!H:L,5,0),"")</f>
        <v>Change Model</v>
      </c>
      <c r="L4280" s="64" t="s">
        <v>239</v>
      </c>
      <c r="M4280" s="100"/>
      <c r="N4280" s="100"/>
      <c r="O4280" s="66">
        <f t="shared" si="185"/>
        <v>24</v>
      </c>
      <c r="P4280" s="67">
        <v>0.1</v>
      </c>
      <c r="Q4280" s="68">
        <v>22</v>
      </c>
      <c r="R4280" s="68"/>
      <c r="S4280" s="68">
        <f t="shared" si="186"/>
        <v>2.2000000000000002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815</v>
      </c>
      <c r="F4281" s="64" t="str">
        <f t="shared" si="184"/>
        <v>1</v>
      </c>
      <c r="G4281" s="72">
        <v>290102013</v>
      </c>
      <c r="H4281" s="63" t="s">
        <v>7469</v>
      </c>
      <c r="I4281" s="64" t="s">
        <v>20</v>
      </c>
      <c r="J4281" s="63" t="s">
        <v>66</v>
      </c>
      <c r="K4281" s="64" t="str">
        <f>IFERROR(VLOOKUP(I4281,'Issue Code'!H:L,5,0),"")</f>
        <v>Change Model</v>
      </c>
      <c r="L4281" s="64" t="s">
        <v>239</v>
      </c>
      <c r="M4281" s="100"/>
      <c r="N4281" s="100"/>
      <c r="O4281" s="66">
        <f t="shared" si="185"/>
        <v>24</v>
      </c>
      <c r="P4281" s="67">
        <v>0.1</v>
      </c>
      <c r="Q4281" s="68">
        <v>1</v>
      </c>
      <c r="R4281" s="68"/>
      <c r="S4281" s="68">
        <f t="shared" si="186"/>
        <v>0.1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4"/>
        <v>1</v>
      </c>
      <c r="G4282" s="72">
        <v>315295002</v>
      </c>
      <c r="H4282" s="63" t="s">
        <v>7470</v>
      </c>
      <c r="I4282" s="64" t="s">
        <v>20</v>
      </c>
      <c r="J4282" s="63" t="s">
        <v>66</v>
      </c>
      <c r="K4282" s="64" t="str">
        <f>IFERROR(VLOOKUP(I4282,'Issue Code'!H:L,5,0),"")</f>
        <v>Change Model</v>
      </c>
      <c r="L4282" s="64" t="s">
        <v>239</v>
      </c>
      <c r="M4282" s="100"/>
      <c r="N4282" s="100"/>
      <c r="O4282" s="66">
        <f t="shared" si="185"/>
        <v>24</v>
      </c>
      <c r="P4282" s="67">
        <v>0.1</v>
      </c>
      <c r="Q4282" s="68">
        <v>5</v>
      </c>
      <c r="R4282" s="68"/>
      <c r="S4282" s="68">
        <f t="shared" si="186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615</v>
      </c>
      <c r="F4283" s="64" t="str">
        <f t="shared" si="184"/>
        <v>1</v>
      </c>
      <c r="G4283" s="72">
        <v>317279003</v>
      </c>
      <c r="H4283" s="63" t="s">
        <v>7471</v>
      </c>
      <c r="I4283" s="64" t="s">
        <v>20</v>
      </c>
      <c r="J4283" s="63" t="s">
        <v>66</v>
      </c>
      <c r="K4283" s="64" t="str">
        <f>IFERROR(VLOOKUP(I4283,'Issue Code'!H:L,5,0),"")</f>
        <v>Change Model</v>
      </c>
      <c r="L4283" s="64" t="s">
        <v>239</v>
      </c>
      <c r="M4283" s="100"/>
      <c r="N4283" s="100"/>
      <c r="O4283" s="66">
        <f t="shared" si="185"/>
        <v>24</v>
      </c>
      <c r="P4283" s="67">
        <v>0.1</v>
      </c>
      <c r="Q4283" s="68">
        <v>5</v>
      </c>
      <c r="R4283" s="68"/>
      <c r="S4283" s="68">
        <f t="shared" si="186"/>
        <v>0.5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2102</v>
      </c>
      <c r="F4284" s="64" t="str">
        <f t="shared" si="184"/>
        <v>2</v>
      </c>
      <c r="G4284" s="85" t="s">
        <v>7480</v>
      </c>
      <c r="H4284" s="63" t="s">
        <v>7472</v>
      </c>
      <c r="I4284" s="64" t="s">
        <v>20</v>
      </c>
      <c r="J4284" s="63" t="s">
        <v>66</v>
      </c>
      <c r="K4284" s="64" t="str">
        <f>IFERROR(VLOOKUP(I4284,'Issue Code'!H:L,5,0),"")</f>
        <v>Change Model</v>
      </c>
      <c r="L4284" s="64" t="s">
        <v>239</v>
      </c>
      <c r="M4284" s="100"/>
      <c r="N4284" s="100"/>
      <c r="O4284" s="66">
        <f t="shared" si="185"/>
        <v>24</v>
      </c>
      <c r="P4284" s="67">
        <v>0.1</v>
      </c>
      <c r="Q4284" s="68">
        <v>24</v>
      </c>
      <c r="R4284" s="68"/>
      <c r="S4284" s="68">
        <f t="shared" si="186"/>
        <v>2.4000000000000004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816</v>
      </c>
      <c r="F4285" s="64" t="str">
        <f t="shared" si="184"/>
        <v>1</v>
      </c>
      <c r="G4285" s="72">
        <v>159356005</v>
      </c>
      <c r="H4285" s="63" t="s">
        <v>7473</v>
      </c>
      <c r="I4285" s="64" t="s">
        <v>20</v>
      </c>
      <c r="J4285" s="63" t="s">
        <v>66</v>
      </c>
      <c r="K4285" s="64" t="str">
        <f>IFERROR(VLOOKUP(I4285,'Issue Code'!H:L,5,0),"")</f>
        <v>Change Model</v>
      </c>
      <c r="L4285" s="64" t="s">
        <v>239</v>
      </c>
      <c r="M4285" s="100"/>
      <c r="N4285" s="100"/>
      <c r="O4285" s="66">
        <f t="shared" si="185"/>
        <v>24</v>
      </c>
      <c r="P4285" s="67">
        <v>0.33</v>
      </c>
      <c r="Q4285" s="68">
        <v>20</v>
      </c>
      <c r="R4285" s="68"/>
      <c r="S4285" s="68">
        <f t="shared" si="186"/>
        <v>6.6000000000000005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382</v>
      </c>
      <c r="F4286" s="64" t="str">
        <f t="shared" si="184"/>
        <v>1</v>
      </c>
      <c r="G4286" s="85" t="s">
        <v>7481</v>
      </c>
      <c r="H4286" s="63" t="s">
        <v>7474</v>
      </c>
      <c r="I4286" s="64" t="s">
        <v>20</v>
      </c>
      <c r="J4286" s="63" t="s">
        <v>66</v>
      </c>
      <c r="K4286" s="64" t="str">
        <f>IFERROR(VLOOKUP(I4286,'Issue Code'!H:L,5,0),"")</f>
        <v>Change Model</v>
      </c>
      <c r="L4286" s="64" t="s">
        <v>239</v>
      </c>
      <c r="M4286" s="100"/>
      <c r="N4286" s="100"/>
      <c r="O4286" s="66">
        <f t="shared" si="185"/>
        <v>24</v>
      </c>
      <c r="P4286" s="67">
        <v>0.2</v>
      </c>
      <c r="Q4286" s="68">
        <v>20</v>
      </c>
      <c r="R4286" s="68"/>
      <c r="S4286" s="68">
        <f t="shared" si="186"/>
        <v>4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554</v>
      </c>
      <c r="F4287" s="64" t="str">
        <f t="shared" si="184"/>
        <v>1</v>
      </c>
      <c r="G4287" s="85" t="s">
        <v>4828</v>
      </c>
      <c r="H4287" s="63" t="s">
        <v>7475</v>
      </c>
      <c r="I4287" s="64" t="s">
        <v>20</v>
      </c>
      <c r="J4287" s="63" t="s">
        <v>66</v>
      </c>
      <c r="K4287" s="64" t="str">
        <f>IFERROR(VLOOKUP(I4287,'Issue Code'!H:L,5,0),"")</f>
        <v>Change Model</v>
      </c>
      <c r="L4287" s="64" t="s">
        <v>239</v>
      </c>
      <c r="M4287" s="100"/>
      <c r="N4287" s="100"/>
      <c r="O4287" s="66">
        <f t="shared" si="185"/>
        <v>24</v>
      </c>
      <c r="P4287" s="67">
        <v>0.1</v>
      </c>
      <c r="Q4287" s="68">
        <v>7</v>
      </c>
      <c r="R4287" s="68"/>
      <c r="S4287" s="68">
        <f t="shared" si="186"/>
        <v>0.70000000000000007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4"/>
        <v>1</v>
      </c>
      <c r="G4288" s="72">
        <v>206201008</v>
      </c>
      <c r="H4288" s="63" t="s">
        <v>7476</v>
      </c>
      <c r="I4288" s="64" t="s">
        <v>20</v>
      </c>
      <c r="J4288" s="63" t="s">
        <v>66</v>
      </c>
      <c r="K4288" s="64" t="str">
        <f>IFERROR(VLOOKUP(I4288,'Issue Code'!H:L,5,0),"")</f>
        <v>Change Model</v>
      </c>
      <c r="L4288" s="64" t="s">
        <v>239</v>
      </c>
      <c r="M4288" s="100"/>
      <c r="N4288" s="100"/>
      <c r="O4288" s="66">
        <f t="shared" si="185"/>
        <v>24</v>
      </c>
      <c r="P4288" s="67">
        <v>0.1</v>
      </c>
      <c r="Q4288" s="68">
        <v>5</v>
      </c>
      <c r="R4288" s="68"/>
      <c r="S4288" s="68">
        <f t="shared" si="186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4"/>
        <v>1</v>
      </c>
      <c r="G4289" s="72">
        <v>206221003</v>
      </c>
      <c r="H4289" s="63" t="s">
        <v>7477</v>
      </c>
      <c r="I4289" s="64" t="s">
        <v>20</v>
      </c>
      <c r="J4289" s="63" t="s">
        <v>66</v>
      </c>
      <c r="K4289" s="64" t="str">
        <f>IFERROR(VLOOKUP(I4289,'Issue Code'!H:L,5,0),"")</f>
        <v>Change Model</v>
      </c>
      <c r="L4289" s="64" t="s">
        <v>239</v>
      </c>
      <c r="M4289" s="100"/>
      <c r="N4289" s="100"/>
      <c r="O4289" s="66">
        <f t="shared" si="185"/>
        <v>24</v>
      </c>
      <c r="P4289" s="67">
        <v>0.1</v>
      </c>
      <c r="Q4289" s="68">
        <v>5</v>
      </c>
      <c r="R4289" s="68"/>
      <c r="S4289" s="68">
        <f t="shared" si="186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445</v>
      </c>
      <c r="C4290" s="64" t="s">
        <v>18</v>
      </c>
      <c r="D4290" s="64" t="s">
        <v>37</v>
      </c>
      <c r="E4290" s="64" t="s">
        <v>607</v>
      </c>
      <c r="F4290" s="64" t="str">
        <f t="shared" si="184"/>
        <v>1</v>
      </c>
      <c r="G4290" s="72">
        <v>206456004</v>
      </c>
      <c r="H4290" s="63" t="s">
        <v>7478</v>
      </c>
      <c r="I4290" s="64" t="s">
        <v>20</v>
      </c>
      <c r="J4290" s="63" t="s">
        <v>66</v>
      </c>
      <c r="K4290" s="64" t="str">
        <f>IFERROR(VLOOKUP(I4290,'Issue Code'!H:L,5,0),"")</f>
        <v>Change Model</v>
      </c>
      <c r="L4290" s="64" t="s">
        <v>239</v>
      </c>
      <c r="M4290" s="100"/>
      <c r="N4290" s="100"/>
      <c r="O4290" s="66">
        <f t="shared" si="185"/>
        <v>24</v>
      </c>
      <c r="P4290" s="67">
        <v>0.1</v>
      </c>
      <c r="Q4290" s="68">
        <v>5</v>
      </c>
      <c r="R4290" s="68"/>
      <c r="S4290" s="68">
        <f t="shared" si="186"/>
        <v>0.5</v>
      </c>
      <c r="T4290" s="69" t="s">
        <v>547</v>
      </c>
      <c r="U4290" s="63" t="s">
        <v>52</v>
      </c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841</v>
      </c>
      <c r="F4291" s="64" t="str">
        <f t="shared" si="184"/>
        <v>1</v>
      </c>
      <c r="G4291" s="72">
        <v>130868001</v>
      </c>
      <c r="H4291" s="63" t="s">
        <v>7430</v>
      </c>
      <c r="I4291" s="64" t="s">
        <v>81</v>
      </c>
      <c r="J4291" s="63" t="s">
        <v>7244</v>
      </c>
      <c r="K4291" s="64" t="str">
        <f>IFERROR(VLOOKUP(I4291,'Issue Code'!H:L,5,0),"")</f>
        <v>Equipment</v>
      </c>
      <c r="L4291" s="64" t="s">
        <v>268</v>
      </c>
      <c r="M4291" s="100">
        <v>0.46527777777777779</v>
      </c>
      <c r="N4291" s="100">
        <v>0.52777777777777779</v>
      </c>
      <c r="O4291" s="66">
        <f t="shared" si="185"/>
        <v>6.25E-2</v>
      </c>
      <c r="P4291" s="67">
        <v>1.5</v>
      </c>
      <c r="Q4291" s="68">
        <v>7</v>
      </c>
      <c r="R4291" s="68"/>
      <c r="S4291" s="68">
        <f t="shared" si="186"/>
        <v>10.5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2026080007</v>
      </c>
    </row>
    <row r="4292" spans="1:27" s="71" customFormat="1" ht="23.5" customHeight="1" x14ac:dyDescent="0.35">
      <c r="A4292" s="62">
        <v>46238</v>
      </c>
      <c r="B4292" s="63" t="s">
        <v>34</v>
      </c>
      <c r="C4292" s="64" t="s">
        <v>18</v>
      </c>
      <c r="D4292" s="64" t="s">
        <v>19</v>
      </c>
      <c r="E4292" s="64" t="s">
        <v>6444</v>
      </c>
      <c r="F4292" s="64" t="str">
        <f t="shared" si="184"/>
        <v>2</v>
      </c>
      <c r="G4292" s="72">
        <v>130868017</v>
      </c>
      <c r="H4292" s="63" t="s">
        <v>7482</v>
      </c>
      <c r="I4292" s="64" t="s">
        <v>81</v>
      </c>
      <c r="J4292" s="63" t="s">
        <v>5172</v>
      </c>
      <c r="K4292" s="64" t="str">
        <f>IFERROR(VLOOKUP(I4292,'Issue Code'!H:L,5,0),"")</f>
        <v>Equipment</v>
      </c>
      <c r="L4292" s="64" t="s">
        <v>268</v>
      </c>
      <c r="M4292" s="100">
        <v>0.88194444444444442</v>
      </c>
      <c r="N4292" s="100">
        <v>0.90277777777777779</v>
      </c>
      <c r="O4292" s="66">
        <f t="shared" si="185"/>
        <v>2.083333333333337E-2</v>
      </c>
      <c r="P4292" s="67">
        <v>0.5</v>
      </c>
      <c r="Q4292" s="68">
        <v>7</v>
      </c>
      <c r="R4292" s="68"/>
      <c r="S4292" s="68">
        <f t="shared" si="186"/>
        <v>3.5</v>
      </c>
      <c r="T4292" s="69" t="s">
        <v>52</v>
      </c>
      <c r="U4292" s="63" t="s">
        <v>52</v>
      </c>
      <c r="V4292" s="63"/>
      <c r="W4292" s="63"/>
      <c r="X4292" s="63"/>
      <c r="Y4292" s="63"/>
      <c r="Z4292" s="63"/>
      <c r="AA4292" s="63">
        <v>2026080008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6617</v>
      </c>
      <c r="F4293" s="64" t="str">
        <f t="shared" si="184"/>
        <v>2</v>
      </c>
      <c r="G4293" s="85" t="s">
        <v>7207</v>
      </c>
      <c r="H4293" s="63" t="s">
        <v>7208</v>
      </c>
      <c r="I4293" s="64" t="s">
        <v>21</v>
      </c>
      <c r="J4293" s="63" t="s">
        <v>7277</v>
      </c>
      <c r="K4293" s="64" t="str">
        <f>IFERROR(VLOOKUP(I4293,'Issue Code'!H:L,5,0),"")</f>
        <v>Quality</v>
      </c>
      <c r="L4293" s="64" t="s">
        <v>268</v>
      </c>
      <c r="M4293" s="100">
        <v>0.22916666666666666</v>
      </c>
      <c r="N4293" s="100">
        <v>0.25</v>
      </c>
      <c r="O4293" s="66">
        <f t="shared" si="185"/>
        <v>2.0833333333333343E-2</v>
      </c>
      <c r="P4293" s="67">
        <v>0.5</v>
      </c>
      <c r="Q4293" s="68">
        <v>24</v>
      </c>
      <c r="R4293" s="68"/>
      <c r="S4293" s="68">
        <f t="shared" si="186"/>
        <v>12</v>
      </c>
      <c r="T4293" s="69" t="s">
        <v>30</v>
      </c>
      <c r="U4293" s="63" t="s">
        <v>30</v>
      </c>
      <c r="V4293" s="63"/>
      <c r="W4293" s="63">
        <v>643262001</v>
      </c>
      <c r="X4293" s="63" t="s">
        <v>7283</v>
      </c>
      <c r="Y4293" s="63"/>
      <c r="Z4293" s="63"/>
      <c r="AA4293" s="63">
        <v>2026080009</v>
      </c>
    </row>
    <row r="4294" spans="1:27" s="71" customFormat="1" ht="23.5" customHeight="1" x14ac:dyDescent="0.35">
      <c r="A4294" s="62">
        <v>46238</v>
      </c>
      <c r="B4294" s="63" t="s">
        <v>445</v>
      </c>
      <c r="C4294" s="64" t="s">
        <v>17</v>
      </c>
      <c r="D4294" s="64" t="s">
        <v>37</v>
      </c>
      <c r="E4294" s="64" t="s">
        <v>7094</v>
      </c>
      <c r="F4294" s="64" t="str">
        <f t="shared" si="184"/>
        <v>1</v>
      </c>
      <c r="G4294" s="85" t="s">
        <v>1072</v>
      </c>
      <c r="H4294" s="63" t="s">
        <v>7432</v>
      </c>
      <c r="I4294" s="64" t="s">
        <v>21</v>
      </c>
      <c r="J4294" s="63" t="s">
        <v>7433</v>
      </c>
      <c r="K4294" s="64" t="str">
        <f>IFERROR(VLOOKUP(I4294,'Issue Code'!H:L,5,0),"")</f>
        <v>Quality</v>
      </c>
      <c r="L4294" s="64" t="s">
        <v>268</v>
      </c>
      <c r="M4294" s="100">
        <v>0.3125</v>
      </c>
      <c r="N4294" s="100">
        <v>0.64583333333333337</v>
      </c>
      <c r="O4294" s="66">
        <f t="shared" ref="O4294:O4320" si="187">IF(N4294-M4294&gt;0,N4294-M4294,N4294-M4294+24)</f>
        <v>0.33333333333333337</v>
      </c>
      <c r="P4294" s="67">
        <v>8</v>
      </c>
      <c r="Q4294" s="68">
        <v>8</v>
      </c>
      <c r="R4294" s="68"/>
      <c r="S4294" s="68">
        <f t="shared" si="186"/>
        <v>64</v>
      </c>
      <c r="T4294" s="69" t="s">
        <v>30</v>
      </c>
      <c r="U4294" s="63" t="s">
        <v>30</v>
      </c>
      <c r="V4294" s="63"/>
      <c r="W4294" s="63">
        <v>637158001</v>
      </c>
      <c r="X4294" s="63" t="s">
        <v>7434</v>
      </c>
      <c r="Y4294" s="63"/>
      <c r="Z4294" s="63"/>
      <c r="AA4294" s="63">
        <v>2026080010</v>
      </c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5898</v>
      </c>
      <c r="F4295" s="64" t="str">
        <f t="shared" si="184"/>
        <v>1</v>
      </c>
      <c r="G4295" s="85" t="s">
        <v>3193</v>
      </c>
      <c r="H4295" s="63" t="s">
        <v>7498</v>
      </c>
      <c r="I4295" s="64" t="s">
        <v>20</v>
      </c>
      <c r="J4295" s="63" t="s">
        <v>66</v>
      </c>
      <c r="K4295" s="64" t="str">
        <f>IFERROR(VLOOKUP(I4295,'Issue Code'!H:L,5,0),"")</f>
        <v>Change Model</v>
      </c>
      <c r="L4295" s="64" t="s">
        <v>239</v>
      </c>
      <c r="M4295" s="100"/>
      <c r="N4295" s="100"/>
      <c r="O4295" s="66">
        <f t="shared" si="187"/>
        <v>24</v>
      </c>
      <c r="P4295" s="67">
        <v>0.1</v>
      </c>
      <c r="Q4295" s="68">
        <v>25</v>
      </c>
      <c r="R4295" s="68"/>
      <c r="S4295" s="68">
        <f t="shared" ref="S4295:S4299" si="188">P4295*Q4295</f>
        <v>2.5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5865</v>
      </c>
      <c r="F4296" s="64" t="str">
        <f t="shared" si="184"/>
        <v>2</v>
      </c>
      <c r="G4296" s="85" t="s">
        <v>1211</v>
      </c>
      <c r="H4296" s="63" t="s">
        <v>7499</v>
      </c>
      <c r="I4296" s="64" t="s">
        <v>20</v>
      </c>
      <c r="J4296" s="63" t="s">
        <v>66</v>
      </c>
      <c r="K4296" s="64" t="str">
        <f>IFERROR(VLOOKUP(I4296,'Issue Code'!H:L,5,0),"")</f>
        <v>Change Model</v>
      </c>
      <c r="L4296" s="64" t="s">
        <v>239</v>
      </c>
      <c r="M4296" s="100"/>
      <c r="N4296" s="100"/>
      <c r="O4296" s="66">
        <f t="shared" si="187"/>
        <v>24</v>
      </c>
      <c r="P4296" s="67">
        <v>0.67</v>
      </c>
      <c r="Q4296" s="68">
        <v>25</v>
      </c>
      <c r="R4296" s="68"/>
      <c r="S4296" s="68">
        <f t="shared" si="188"/>
        <v>16.75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6617</v>
      </c>
      <c r="F4297" s="64" t="str">
        <f t="shared" si="184"/>
        <v>2</v>
      </c>
      <c r="G4297" s="85" t="s">
        <v>3193</v>
      </c>
      <c r="H4297" s="63" t="s">
        <v>7498</v>
      </c>
      <c r="I4297" s="64" t="s">
        <v>20</v>
      </c>
      <c r="J4297" s="63" t="s">
        <v>66</v>
      </c>
      <c r="K4297" s="64" t="str">
        <f>IFERROR(VLOOKUP(I4297,'Issue Code'!H:L,5,0),"")</f>
        <v>Change Model</v>
      </c>
      <c r="L4297" s="64" t="s">
        <v>239</v>
      </c>
      <c r="M4297" s="100"/>
      <c r="N4297" s="100"/>
      <c r="O4297" s="66">
        <f t="shared" si="187"/>
        <v>24</v>
      </c>
      <c r="P4297" s="67">
        <v>0.67</v>
      </c>
      <c r="Q4297" s="68">
        <v>20</v>
      </c>
      <c r="R4297" s="68"/>
      <c r="S4297" s="68">
        <f t="shared" si="188"/>
        <v>13.4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445</v>
      </c>
      <c r="C4298" s="64" t="s">
        <v>17</v>
      </c>
      <c r="D4298" s="64" t="s">
        <v>37</v>
      </c>
      <c r="E4298" s="64" t="s">
        <v>5862</v>
      </c>
      <c r="F4298" s="64" t="str">
        <f t="shared" si="184"/>
        <v>2</v>
      </c>
      <c r="G4298" s="85" t="s">
        <v>7502</v>
      </c>
      <c r="H4298" s="63" t="s">
        <v>7500</v>
      </c>
      <c r="I4298" s="64" t="s">
        <v>20</v>
      </c>
      <c r="J4298" s="63" t="s">
        <v>66</v>
      </c>
      <c r="K4298" s="64" t="str">
        <f>IFERROR(VLOOKUP(I4298,'Issue Code'!H:L,5,0),"")</f>
        <v>Change Model</v>
      </c>
      <c r="L4298" s="64" t="s">
        <v>239</v>
      </c>
      <c r="M4298" s="100"/>
      <c r="N4298" s="100"/>
      <c r="O4298" s="66">
        <f t="shared" si="187"/>
        <v>24</v>
      </c>
      <c r="P4298" s="67">
        <v>0.1</v>
      </c>
      <c r="Q4298" s="68">
        <v>27</v>
      </c>
      <c r="R4298" s="68"/>
      <c r="S4298" s="68">
        <f t="shared" si="188"/>
        <v>2.7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34</v>
      </c>
      <c r="C4299" s="64" t="s">
        <v>17</v>
      </c>
      <c r="D4299" s="64" t="s">
        <v>19</v>
      </c>
      <c r="E4299" s="64" t="s">
        <v>6543</v>
      </c>
      <c r="F4299" s="64" t="str">
        <f t="shared" si="184"/>
        <v>1</v>
      </c>
      <c r="G4299" s="72" t="s">
        <v>731</v>
      </c>
      <c r="H4299" s="63" t="s">
        <v>7501</v>
      </c>
      <c r="I4299" s="64" t="s">
        <v>20</v>
      </c>
      <c r="J4299" s="63" t="s">
        <v>66</v>
      </c>
      <c r="K4299" s="64" t="str">
        <f>IFERROR(VLOOKUP(I4299,'Issue Code'!H:L,5,0),"")</f>
        <v>Change Model</v>
      </c>
      <c r="L4299" s="64" t="s">
        <v>239</v>
      </c>
      <c r="M4299" s="100"/>
      <c r="N4299" s="100"/>
      <c r="O4299" s="66">
        <f t="shared" si="187"/>
        <v>24</v>
      </c>
      <c r="P4299" s="67">
        <v>0.5</v>
      </c>
      <c r="Q4299" s="68">
        <v>12</v>
      </c>
      <c r="R4299" s="68"/>
      <c r="S4299" s="68">
        <f t="shared" si="188"/>
        <v>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389</v>
      </c>
      <c r="F4300" s="64" t="str">
        <f t="shared" si="184"/>
        <v>2</v>
      </c>
      <c r="G4300" s="85" t="s">
        <v>1612</v>
      </c>
      <c r="H4300" s="63" t="s">
        <v>7503</v>
      </c>
      <c r="I4300" s="64" t="s">
        <v>20</v>
      </c>
      <c r="J4300" s="63" t="s">
        <v>66</v>
      </c>
      <c r="K4300" s="64" t="str">
        <f>IFERROR(VLOOKUP(I4300,'Issue Code'!H:L,5,0),"")</f>
        <v>Change Model</v>
      </c>
      <c r="L4300" s="64" t="s">
        <v>239</v>
      </c>
      <c r="M4300" s="100"/>
      <c r="N4300" s="100"/>
      <c r="O4300" s="66">
        <f t="shared" si="187"/>
        <v>24</v>
      </c>
      <c r="P4300" s="67">
        <v>0.1</v>
      </c>
      <c r="Q4300" s="68">
        <v>26</v>
      </c>
      <c r="R4300" s="68"/>
      <c r="S4300" s="68">
        <f t="shared" ref="S4300:S4314" si="189">P4300*Q4300</f>
        <v>2.6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2063</v>
      </c>
      <c r="F4301" s="64" t="str">
        <f t="shared" si="184"/>
        <v>2</v>
      </c>
      <c r="G4301" s="85" t="s">
        <v>1605</v>
      </c>
      <c r="H4301" s="63" t="s">
        <v>7504</v>
      </c>
      <c r="I4301" s="64" t="s">
        <v>20</v>
      </c>
      <c r="J4301" s="63" t="s">
        <v>66</v>
      </c>
      <c r="K4301" s="64" t="str">
        <f>IFERROR(VLOOKUP(I4301,'Issue Code'!H:L,5,0),"")</f>
        <v>Change Model</v>
      </c>
      <c r="L4301" s="64" t="s">
        <v>239</v>
      </c>
      <c r="M4301" s="100"/>
      <c r="N4301" s="100"/>
      <c r="O4301" s="66">
        <f t="shared" si="187"/>
        <v>24</v>
      </c>
      <c r="P4301" s="67">
        <v>0.33</v>
      </c>
      <c r="Q4301" s="68">
        <v>23</v>
      </c>
      <c r="R4301" s="68"/>
      <c r="S4301" s="68">
        <f t="shared" si="189"/>
        <v>7.5900000000000007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240</v>
      </c>
      <c r="F4302" s="64" t="str">
        <f t="shared" si="184"/>
        <v>2</v>
      </c>
      <c r="G4302" s="72">
        <v>313113021</v>
      </c>
      <c r="H4302" s="63" t="s">
        <v>7505</v>
      </c>
      <c r="I4302" s="64" t="s">
        <v>20</v>
      </c>
      <c r="J4302" s="63" t="s">
        <v>66</v>
      </c>
      <c r="K4302" s="64" t="str">
        <f>IFERROR(VLOOKUP(I4302,'Issue Code'!H:L,5,0),"")</f>
        <v>Change Model</v>
      </c>
      <c r="L4302" s="64" t="s">
        <v>239</v>
      </c>
      <c r="M4302" s="100"/>
      <c r="N4302" s="100"/>
      <c r="O4302" s="66">
        <f t="shared" si="187"/>
        <v>24</v>
      </c>
      <c r="P4302" s="67">
        <v>0.1</v>
      </c>
      <c r="Q4302" s="68">
        <v>17</v>
      </c>
      <c r="R4302" s="68"/>
      <c r="S4302" s="68">
        <f t="shared" si="189"/>
        <v>1.7000000000000002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752</v>
      </c>
      <c r="F4303" s="64" t="str">
        <f t="shared" si="184"/>
        <v>2</v>
      </c>
      <c r="G4303" s="72">
        <v>316292007</v>
      </c>
      <c r="H4303" s="63" t="s">
        <v>7506</v>
      </c>
      <c r="I4303" s="64" t="s">
        <v>20</v>
      </c>
      <c r="J4303" s="63" t="s">
        <v>66</v>
      </c>
      <c r="K4303" s="64" t="str">
        <f>IFERROR(VLOOKUP(I4303,'Issue Code'!H:L,5,0),"")</f>
        <v>Change Model</v>
      </c>
      <c r="L4303" s="64" t="s">
        <v>239</v>
      </c>
      <c r="M4303" s="100"/>
      <c r="N4303" s="100"/>
      <c r="O4303" s="66">
        <f t="shared" si="187"/>
        <v>24</v>
      </c>
      <c r="P4303" s="67">
        <v>0.1</v>
      </c>
      <c r="Q4303" s="68">
        <v>10</v>
      </c>
      <c r="R4303" s="68"/>
      <c r="S4303" s="68">
        <f t="shared" si="189"/>
        <v>1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4"/>
        <v>1</v>
      </c>
      <c r="G4304" s="72">
        <v>317339001</v>
      </c>
      <c r="H4304" s="63" t="s">
        <v>7507</v>
      </c>
      <c r="I4304" s="64" t="s">
        <v>20</v>
      </c>
      <c r="J4304" s="63" t="s">
        <v>66</v>
      </c>
      <c r="K4304" s="64" t="str">
        <f>IFERROR(VLOOKUP(I4304,'Issue Code'!H:L,5,0),"")</f>
        <v>Change Model</v>
      </c>
      <c r="L4304" s="64" t="s">
        <v>239</v>
      </c>
      <c r="M4304" s="100"/>
      <c r="N4304" s="100"/>
      <c r="O4304" s="66">
        <f t="shared" si="187"/>
        <v>24</v>
      </c>
      <c r="P4304" s="67">
        <v>0.1</v>
      </c>
      <c r="Q4304" s="68">
        <v>5</v>
      </c>
      <c r="R4304" s="68"/>
      <c r="S4304" s="68">
        <f t="shared" si="189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339</v>
      </c>
      <c r="F4305" s="64" t="str">
        <f t="shared" si="184"/>
        <v>1</v>
      </c>
      <c r="G4305" s="72">
        <v>317342001</v>
      </c>
      <c r="H4305" s="63" t="s">
        <v>7508</v>
      </c>
      <c r="I4305" s="64" t="s">
        <v>20</v>
      </c>
      <c r="J4305" s="63" t="s">
        <v>66</v>
      </c>
      <c r="K4305" s="64" t="str">
        <f>IFERROR(VLOOKUP(I4305,'Issue Code'!H:L,5,0),"")</f>
        <v>Change Model</v>
      </c>
      <c r="L4305" s="64" t="s">
        <v>239</v>
      </c>
      <c r="M4305" s="100"/>
      <c r="N4305" s="100"/>
      <c r="O4305" s="66">
        <f t="shared" si="187"/>
        <v>24</v>
      </c>
      <c r="P4305" s="67">
        <v>0.1</v>
      </c>
      <c r="Q4305" s="68">
        <v>5</v>
      </c>
      <c r="R4305" s="68"/>
      <c r="S4305" s="68">
        <f t="shared" si="189"/>
        <v>0.5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4"/>
        <v>1</v>
      </c>
      <c r="G4306" s="72">
        <v>230747003</v>
      </c>
      <c r="H4306" s="63" t="s">
        <v>7509</v>
      </c>
      <c r="I4306" s="64" t="s">
        <v>20</v>
      </c>
      <c r="J4306" s="63" t="s">
        <v>66</v>
      </c>
      <c r="K4306" s="64" t="str">
        <f>IFERROR(VLOOKUP(I4306,'Issue Code'!H:L,5,0),"")</f>
        <v>Change Model</v>
      </c>
      <c r="L4306" s="64" t="s">
        <v>239</v>
      </c>
      <c r="M4306" s="100"/>
      <c r="N4306" s="100"/>
      <c r="O4306" s="66">
        <f t="shared" si="187"/>
        <v>24</v>
      </c>
      <c r="P4306" s="67">
        <v>0.1</v>
      </c>
      <c r="Q4306" s="68">
        <v>7</v>
      </c>
      <c r="R4306" s="68"/>
      <c r="S4306" s="68">
        <f t="shared" si="189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4"/>
        <v>1</v>
      </c>
      <c r="G4307" s="72">
        <v>315630004</v>
      </c>
      <c r="H4307" s="63" t="s">
        <v>7510</v>
      </c>
      <c r="I4307" s="64" t="s">
        <v>20</v>
      </c>
      <c r="J4307" s="63" t="s">
        <v>66</v>
      </c>
      <c r="K4307" s="64" t="str">
        <f>IFERROR(VLOOKUP(I4307,'Issue Code'!H:L,5,0),"")</f>
        <v>Change Model</v>
      </c>
      <c r="L4307" s="64" t="s">
        <v>239</v>
      </c>
      <c r="M4307" s="100"/>
      <c r="N4307" s="100"/>
      <c r="O4307" s="66">
        <f t="shared" si="187"/>
        <v>24</v>
      </c>
      <c r="P4307" s="67">
        <v>0.1</v>
      </c>
      <c r="Q4307" s="68">
        <v>7</v>
      </c>
      <c r="R4307" s="68"/>
      <c r="S4307" s="68">
        <f t="shared" si="189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615</v>
      </c>
      <c r="F4308" s="64" t="str">
        <f t="shared" si="184"/>
        <v>1</v>
      </c>
      <c r="G4308" s="72">
        <v>319158002</v>
      </c>
      <c r="H4308" s="63" t="s">
        <v>7511</v>
      </c>
      <c r="I4308" s="64" t="s">
        <v>20</v>
      </c>
      <c r="J4308" s="63" t="s">
        <v>66</v>
      </c>
      <c r="K4308" s="64" t="str">
        <f>IFERROR(VLOOKUP(I4308,'Issue Code'!H:L,5,0),"")</f>
        <v>Change Model</v>
      </c>
      <c r="L4308" s="64" t="s">
        <v>239</v>
      </c>
      <c r="M4308" s="100"/>
      <c r="N4308" s="100"/>
      <c r="O4308" s="66">
        <f t="shared" si="187"/>
        <v>24</v>
      </c>
      <c r="P4308" s="67">
        <v>0.1</v>
      </c>
      <c r="Q4308" s="68">
        <v>7</v>
      </c>
      <c r="R4308" s="68"/>
      <c r="S4308" s="68">
        <f t="shared" si="189"/>
        <v>0.70000000000000007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544</v>
      </c>
      <c r="F4309" s="64" t="str">
        <f t="shared" si="184"/>
        <v>1</v>
      </c>
      <c r="G4309" s="85" t="s">
        <v>7518</v>
      </c>
      <c r="H4309" s="63" t="s">
        <v>7512</v>
      </c>
      <c r="I4309" s="64" t="s">
        <v>20</v>
      </c>
      <c r="J4309" s="63" t="s">
        <v>66</v>
      </c>
      <c r="K4309" s="64" t="str">
        <f>IFERROR(VLOOKUP(I4309,'Issue Code'!H:L,5,0),"")</f>
        <v>Change Model</v>
      </c>
      <c r="L4309" s="64" t="s">
        <v>239</v>
      </c>
      <c r="M4309" s="100"/>
      <c r="N4309" s="100"/>
      <c r="O4309" s="66">
        <f t="shared" si="187"/>
        <v>24</v>
      </c>
      <c r="P4309" s="67">
        <v>0.75</v>
      </c>
      <c r="Q4309" s="68">
        <v>16</v>
      </c>
      <c r="R4309" s="68"/>
      <c r="S4309" s="68">
        <f t="shared" si="189"/>
        <v>12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2671</v>
      </c>
      <c r="F4310" s="64" t="str">
        <f t="shared" si="184"/>
        <v>1</v>
      </c>
      <c r="G4310" s="85" t="s">
        <v>2148</v>
      </c>
      <c r="H4310" s="63" t="s">
        <v>7513</v>
      </c>
      <c r="I4310" s="64" t="s">
        <v>20</v>
      </c>
      <c r="J4310" s="63" t="s">
        <v>66</v>
      </c>
      <c r="K4310" s="64" t="str">
        <f>IFERROR(VLOOKUP(I4310,'Issue Code'!H:L,5,0),"")</f>
        <v>Change Model</v>
      </c>
      <c r="L4310" s="64" t="s">
        <v>239</v>
      </c>
      <c r="M4310" s="100"/>
      <c r="N4310" s="100"/>
      <c r="O4310" s="66">
        <f t="shared" si="187"/>
        <v>24</v>
      </c>
      <c r="P4310" s="67">
        <v>0.3</v>
      </c>
      <c r="Q4310" s="68">
        <v>26</v>
      </c>
      <c r="R4310" s="68"/>
      <c r="S4310" s="68">
        <f t="shared" si="189"/>
        <v>7.8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1301</v>
      </c>
      <c r="F4311" s="64" t="str">
        <f t="shared" si="184"/>
        <v>2</v>
      </c>
      <c r="G4311" s="72">
        <v>159107004</v>
      </c>
      <c r="H4311" s="63" t="s">
        <v>7514</v>
      </c>
      <c r="I4311" s="64" t="s">
        <v>20</v>
      </c>
      <c r="J4311" s="63" t="s">
        <v>66</v>
      </c>
      <c r="K4311" s="64" t="str">
        <f>IFERROR(VLOOKUP(I4311,'Issue Code'!H:L,5,0),"")</f>
        <v>Change Model</v>
      </c>
      <c r="L4311" s="64" t="s">
        <v>239</v>
      </c>
      <c r="M4311" s="100"/>
      <c r="N4311" s="100"/>
      <c r="O4311" s="66">
        <f t="shared" si="187"/>
        <v>24</v>
      </c>
      <c r="P4311" s="67">
        <v>0.33</v>
      </c>
      <c r="Q4311" s="68">
        <v>16</v>
      </c>
      <c r="R4311" s="68"/>
      <c r="S4311" s="68">
        <f t="shared" si="189"/>
        <v>5.28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3783</v>
      </c>
      <c r="F4312" s="64" t="str">
        <f t="shared" si="184"/>
        <v>1</v>
      </c>
      <c r="G4312" s="85" t="s">
        <v>4986</v>
      </c>
      <c r="H4312" s="63" t="s">
        <v>7515</v>
      </c>
      <c r="I4312" s="64" t="s">
        <v>20</v>
      </c>
      <c r="J4312" s="63" t="s">
        <v>66</v>
      </c>
      <c r="K4312" s="64" t="str">
        <f>IFERROR(VLOOKUP(I4312,'Issue Code'!H:L,5,0),"")</f>
        <v>Change Model</v>
      </c>
      <c r="L4312" s="64" t="s">
        <v>239</v>
      </c>
      <c r="M4312" s="100"/>
      <c r="N4312" s="100"/>
      <c r="O4312" s="66">
        <f t="shared" si="187"/>
        <v>24</v>
      </c>
      <c r="P4312" s="67">
        <v>0.33</v>
      </c>
      <c r="Q4312" s="68">
        <v>14</v>
      </c>
      <c r="R4312" s="68"/>
      <c r="S4312" s="68">
        <f t="shared" si="189"/>
        <v>4.62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445</v>
      </c>
      <c r="C4313" s="64" t="s">
        <v>18</v>
      </c>
      <c r="D4313" s="64" t="s">
        <v>37</v>
      </c>
      <c r="E4313" s="64" t="s">
        <v>2224</v>
      </c>
      <c r="F4313" s="64" t="str">
        <f t="shared" si="184"/>
        <v>2</v>
      </c>
      <c r="G4313" s="85" t="s">
        <v>329</v>
      </c>
      <c r="H4313" s="63" t="s">
        <v>7516</v>
      </c>
      <c r="I4313" s="64" t="s">
        <v>20</v>
      </c>
      <c r="J4313" s="63" t="s">
        <v>66</v>
      </c>
      <c r="K4313" s="64" t="str">
        <f>IFERROR(VLOOKUP(I4313,'Issue Code'!H:L,5,0),"")</f>
        <v>Change Model</v>
      </c>
      <c r="L4313" s="64" t="s">
        <v>239</v>
      </c>
      <c r="M4313" s="100"/>
      <c r="N4313" s="100"/>
      <c r="O4313" s="66">
        <f t="shared" si="187"/>
        <v>24</v>
      </c>
      <c r="P4313" s="67">
        <v>0.33</v>
      </c>
      <c r="Q4313" s="68">
        <v>19</v>
      </c>
      <c r="R4313" s="68"/>
      <c r="S4313" s="68">
        <f t="shared" si="189"/>
        <v>6.2700000000000005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34</v>
      </c>
      <c r="C4314" s="64" t="s">
        <v>18</v>
      </c>
      <c r="D4314" s="64" t="s">
        <v>19</v>
      </c>
      <c r="E4314" s="64" t="s">
        <v>406</v>
      </c>
      <c r="F4314" s="64" t="str">
        <f t="shared" si="184"/>
        <v>2</v>
      </c>
      <c r="G4314" s="72">
        <v>130597380</v>
      </c>
      <c r="H4314" s="63" t="s">
        <v>7517</v>
      </c>
      <c r="I4314" s="64" t="s">
        <v>20</v>
      </c>
      <c r="J4314" s="63" t="s">
        <v>66</v>
      </c>
      <c r="K4314" s="64" t="str">
        <f>IFERROR(VLOOKUP(I4314,'Issue Code'!H:L,5,0),"")</f>
        <v>Change Model</v>
      </c>
      <c r="L4314" s="64" t="s">
        <v>239</v>
      </c>
      <c r="M4314" s="100"/>
      <c r="N4314" s="100"/>
      <c r="O4314" s="66">
        <f t="shared" si="187"/>
        <v>24</v>
      </c>
      <c r="P4314" s="67">
        <v>0.5</v>
      </c>
      <c r="Q4314" s="68">
        <v>10</v>
      </c>
      <c r="R4314" s="68"/>
      <c r="S4314" s="68">
        <f t="shared" si="189"/>
        <v>5</v>
      </c>
      <c r="T4314" s="69" t="s">
        <v>547</v>
      </c>
      <c r="U4314" s="63" t="s">
        <v>52</v>
      </c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>
        <v>46239</v>
      </c>
      <c r="B4315" s="63" t="s">
        <v>445</v>
      </c>
      <c r="C4315" s="64" t="s">
        <v>17</v>
      </c>
      <c r="D4315" s="64" t="s">
        <v>37</v>
      </c>
      <c r="E4315" s="64" t="s">
        <v>2563</v>
      </c>
      <c r="F4315" s="64" t="str">
        <f t="shared" si="184"/>
        <v>1</v>
      </c>
      <c r="G4315" s="85" t="s">
        <v>2720</v>
      </c>
      <c r="H4315" s="63" t="s">
        <v>7540</v>
      </c>
      <c r="I4315" s="64" t="s">
        <v>81</v>
      </c>
      <c r="J4315" s="63" t="s">
        <v>2140</v>
      </c>
      <c r="K4315" s="64" t="str">
        <f>IFERROR(VLOOKUP(I4315,'Issue Code'!H:L,5,0),"")</f>
        <v>Equipment</v>
      </c>
      <c r="L4315" s="64" t="s">
        <v>268</v>
      </c>
      <c r="M4315" s="100">
        <v>0.3125</v>
      </c>
      <c r="N4315" s="100">
        <v>0.33333333333333331</v>
      </c>
      <c r="O4315" s="66">
        <f t="shared" si="187"/>
        <v>2.0833333333333315E-2</v>
      </c>
      <c r="P4315" s="67">
        <v>0.5</v>
      </c>
      <c r="Q4315" s="68">
        <v>39</v>
      </c>
      <c r="R4315" s="68"/>
      <c r="S4315" s="68">
        <f t="shared" ref="S4315:S4316" si="190">P4315*Q4315</f>
        <v>19.5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2026080011</v>
      </c>
    </row>
    <row r="4316" spans="1:27" s="71" customFormat="1" ht="23.5" customHeight="1" x14ac:dyDescent="0.35">
      <c r="A4316" s="62">
        <v>46239</v>
      </c>
      <c r="B4316" s="63" t="s">
        <v>34</v>
      </c>
      <c r="C4316" s="64" t="s">
        <v>17</v>
      </c>
      <c r="D4316" s="64" t="s">
        <v>19</v>
      </c>
      <c r="E4316" s="64" t="s">
        <v>5904</v>
      </c>
      <c r="F4316" s="64" t="str">
        <f t="shared" si="184"/>
        <v>2</v>
      </c>
      <c r="G4316" s="72" t="s">
        <v>301</v>
      </c>
      <c r="H4316" s="63" t="s">
        <v>7541</v>
      </c>
      <c r="I4316" s="64" t="s">
        <v>81</v>
      </c>
      <c r="J4316" s="63" t="s">
        <v>7542</v>
      </c>
      <c r="K4316" s="64" t="str">
        <f>IFERROR(VLOOKUP(I4316,'Issue Code'!H:L,5,0),"")</f>
        <v>Equipment</v>
      </c>
      <c r="L4316" s="64" t="s">
        <v>268</v>
      </c>
      <c r="M4316" s="100">
        <v>0.92361111111111116</v>
      </c>
      <c r="N4316" s="100">
        <v>0.93055555555555558</v>
      </c>
      <c r="O4316" s="66">
        <f t="shared" si="187"/>
        <v>6.9444444444444198E-3</v>
      </c>
      <c r="P4316" s="67">
        <v>0.17</v>
      </c>
      <c r="Q4316" s="68">
        <v>12</v>
      </c>
      <c r="R4316" s="68"/>
      <c r="S4316" s="68">
        <f t="shared" si="190"/>
        <v>2.04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2026080012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5898</v>
      </c>
      <c r="F4317" s="64" t="str">
        <f t="shared" si="184"/>
        <v>1</v>
      </c>
      <c r="G4317" s="85" t="s">
        <v>7544</v>
      </c>
      <c r="H4317" s="63" t="s">
        <v>7543</v>
      </c>
      <c r="I4317" s="64" t="s">
        <v>81</v>
      </c>
      <c r="J4317" s="63" t="s">
        <v>7545</v>
      </c>
      <c r="K4317" s="64" t="str">
        <f>IFERROR(VLOOKUP(I4317,'Issue Code'!H:L,5,0),"")</f>
        <v>Equipment</v>
      </c>
      <c r="L4317" s="64" t="s">
        <v>268</v>
      </c>
      <c r="M4317" s="100">
        <v>0.3125</v>
      </c>
      <c r="N4317" s="100">
        <v>0.35416666666666669</v>
      </c>
      <c r="O4317" s="66">
        <f t="shared" si="187"/>
        <v>4.1666666666666685E-2</v>
      </c>
      <c r="P4317" s="67">
        <v>1</v>
      </c>
      <c r="Q4317" s="68">
        <v>26</v>
      </c>
      <c r="R4317" s="68"/>
      <c r="S4317" s="68">
        <f t="shared" ref="S4317:S4320" si="191">P4317*Q4317</f>
        <v>26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2026080013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5803</v>
      </c>
      <c r="F4318" s="64" t="str">
        <f t="shared" si="184"/>
        <v>1</v>
      </c>
      <c r="G4318" s="85" t="s">
        <v>1232</v>
      </c>
      <c r="H4318" s="63" t="s">
        <v>7546</v>
      </c>
      <c r="I4318" s="64" t="s">
        <v>81</v>
      </c>
      <c r="J4318" s="63" t="s">
        <v>7547</v>
      </c>
      <c r="K4318" s="64" t="str">
        <f>IFERROR(VLOOKUP(I4318,'Issue Code'!H:L,5,0),"")</f>
        <v>Equipment</v>
      </c>
      <c r="L4318" s="64" t="s">
        <v>268</v>
      </c>
      <c r="M4318" s="100">
        <v>0.39583333333333331</v>
      </c>
      <c r="N4318" s="100">
        <v>0.43055555555555558</v>
      </c>
      <c r="O4318" s="66">
        <f t="shared" si="187"/>
        <v>3.4722222222222265E-2</v>
      </c>
      <c r="P4318" s="67">
        <v>0.8</v>
      </c>
      <c r="Q4318" s="68">
        <v>26</v>
      </c>
      <c r="R4318" s="68"/>
      <c r="S4318" s="68">
        <f t="shared" si="191"/>
        <v>20.8</v>
      </c>
      <c r="T4318" s="69" t="s">
        <v>52</v>
      </c>
      <c r="U4318" s="63" t="s">
        <v>52</v>
      </c>
      <c r="V4318" s="63"/>
      <c r="W4318" s="63"/>
      <c r="X4318" s="63"/>
      <c r="Y4318" s="63"/>
      <c r="Z4318" s="63"/>
      <c r="AA4318" s="63">
        <v>2026080014</v>
      </c>
    </row>
    <row r="4319" spans="1:27" s="71" customFormat="1" ht="23.5" customHeight="1" x14ac:dyDescent="0.35">
      <c r="A4319" s="62">
        <v>46239</v>
      </c>
      <c r="B4319" s="63" t="s">
        <v>445</v>
      </c>
      <c r="C4319" s="64" t="s">
        <v>17</v>
      </c>
      <c r="D4319" s="64" t="s">
        <v>37</v>
      </c>
      <c r="E4319" s="64" t="s">
        <v>5803</v>
      </c>
      <c r="F4319" s="64" t="str">
        <f t="shared" si="184"/>
        <v>1</v>
      </c>
      <c r="G4319" s="85" t="s">
        <v>1232</v>
      </c>
      <c r="H4319" s="63" t="s">
        <v>7546</v>
      </c>
      <c r="I4319" s="64" t="s">
        <v>94</v>
      </c>
      <c r="J4319" s="63" t="s">
        <v>7548</v>
      </c>
      <c r="K4319" s="64" t="str">
        <f>IFERROR(VLOOKUP(I4319,'Issue Code'!H:L,5,0),"")</f>
        <v>Quality</v>
      </c>
      <c r="L4319" s="64" t="s">
        <v>268</v>
      </c>
      <c r="M4319" s="100">
        <v>0.43055555555555558</v>
      </c>
      <c r="N4319" s="100">
        <v>0.49305555555555558</v>
      </c>
      <c r="O4319" s="66">
        <f t="shared" si="187"/>
        <v>6.25E-2</v>
      </c>
      <c r="P4319" s="67">
        <v>1.5</v>
      </c>
      <c r="Q4319" s="68">
        <v>26</v>
      </c>
      <c r="R4319" s="68"/>
      <c r="S4319" s="68">
        <f t="shared" si="191"/>
        <v>39</v>
      </c>
      <c r="T4319" s="69" t="s">
        <v>57</v>
      </c>
      <c r="U4319" s="63"/>
      <c r="V4319" s="63"/>
      <c r="W4319" s="63"/>
      <c r="X4319" s="63"/>
      <c r="Y4319" s="63"/>
      <c r="Z4319" s="63"/>
      <c r="AA4319" s="63">
        <v>2026080015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4363</v>
      </c>
      <c r="F4320" s="64" t="str">
        <f t="shared" si="184"/>
        <v>1</v>
      </c>
      <c r="G4320" s="72">
        <v>130597284</v>
      </c>
      <c r="H4320" s="63" t="s">
        <v>7550</v>
      </c>
      <c r="I4320" s="64" t="s">
        <v>81</v>
      </c>
      <c r="J4320" s="63" t="s">
        <v>7573</v>
      </c>
      <c r="K4320" s="64" t="str">
        <f>IFERROR(VLOOKUP(I4320,'Issue Code'!H:L,5,0),"")</f>
        <v>Equipment</v>
      </c>
      <c r="L4320" s="64" t="s">
        <v>268</v>
      </c>
      <c r="M4320" s="100">
        <v>0.33333333333333331</v>
      </c>
      <c r="N4320" s="100">
        <v>0.39583333333333331</v>
      </c>
      <c r="O4320" s="66">
        <f t="shared" si="187"/>
        <v>6.25E-2</v>
      </c>
      <c r="P4320" s="67">
        <v>1.5</v>
      </c>
      <c r="Q4320" s="68">
        <v>6</v>
      </c>
      <c r="R4320" s="68"/>
      <c r="S4320" s="68">
        <f t="shared" si="191"/>
        <v>9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2026080016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5917</v>
      </c>
      <c r="F4321" s="64" t="str">
        <f t="shared" si="184"/>
        <v>2</v>
      </c>
      <c r="G4321" s="72">
        <v>130597284</v>
      </c>
      <c r="H4321" s="63" t="s">
        <v>7551</v>
      </c>
      <c r="I4321" s="64" t="s">
        <v>81</v>
      </c>
      <c r="J4321" s="63" t="s">
        <v>7574</v>
      </c>
      <c r="K4321" s="64" t="str">
        <f>IFERROR(VLOOKUP(I4321,'Issue Code'!H:L,5,0),"")</f>
        <v>Equipment</v>
      </c>
      <c r="L4321" s="64" t="s">
        <v>268</v>
      </c>
      <c r="M4321" s="100">
        <v>0.84513888888888888</v>
      </c>
      <c r="N4321" s="100">
        <v>0.85069444444444442</v>
      </c>
      <c r="O4321" s="66">
        <f t="shared" ref="O4321:O4384" si="192">IF(N4321-M4321&gt;0,N4321-M4321,N4321-M4321+24)</f>
        <v>5.5555555555555358E-3</v>
      </c>
      <c r="P4321" s="67">
        <v>0.13</v>
      </c>
      <c r="Q4321" s="68">
        <v>7</v>
      </c>
      <c r="R4321" s="68"/>
      <c r="S4321" s="68">
        <f t="shared" ref="S4321:S4358" si="193">P4321*Q4321</f>
        <v>0.91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2026080017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5908</v>
      </c>
      <c r="F4322" s="64" t="str">
        <f t="shared" si="184"/>
        <v>2</v>
      </c>
      <c r="G4322" s="72">
        <v>130597283</v>
      </c>
      <c r="H4322" s="63" t="s">
        <v>7552</v>
      </c>
      <c r="I4322" s="64" t="s">
        <v>81</v>
      </c>
      <c r="J4322" s="63" t="s">
        <v>7575</v>
      </c>
      <c r="K4322" s="64" t="str">
        <f>IFERROR(VLOOKUP(I4322,'Issue Code'!H:L,5,0),"")</f>
        <v>Equipment</v>
      </c>
      <c r="L4322" s="64" t="s">
        <v>268</v>
      </c>
      <c r="M4322" s="100">
        <v>0.125</v>
      </c>
      <c r="N4322" s="100">
        <v>0.13194444444444445</v>
      </c>
      <c r="O4322" s="66">
        <f t="shared" si="192"/>
        <v>6.9444444444444475E-3</v>
      </c>
      <c r="P4322" s="67">
        <v>0.17</v>
      </c>
      <c r="Q4322" s="68">
        <v>6</v>
      </c>
      <c r="R4322" s="68"/>
      <c r="S4322" s="68">
        <f t="shared" si="193"/>
        <v>1.02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2026080018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7549</v>
      </c>
      <c r="F4323" s="64" t="str">
        <f t="shared" si="184"/>
        <v>2</v>
      </c>
      <c r="G4323" s="72">
        <v>130597339</v>
      </c>
      <c r="H4323" s="63" t="s">
        <v>7553</v>
      </c>
      <c r="I4323" s="64" t="s">
        <v>81</v>
      </c>
      <c r="J4323" s="63" t="s">
        <v>7576</v>
      </c>
      <c r="K4323" s="64" t="str">
        <f>IFERROR(VLOOKUP(I4323,'Issue Code'!H:L,5,0),"")</f>
        <v>Equipment</v>
      </c>
      <c r="L4323" s="64" t="s">
        <v>268</v>
      </c>
      <c r="M4323" s="100">
        <v>0.93263888888888891</v>
      </c>
      <c r="N4323" s="100">
        <v>0.9375</v>
      </c>
      <c r="O4323" s="66">
        <f t="shared" si="192"/>
        <v>4.8611111111110938E-3</v>
      </c>
      <c r="P4323" s="67">
        <v>0.12</v>
      </c>
      <c r="Q4323" s="68">
        <v>8</v>
      </c>
      <c r="R4323" s="68"/>
      <c r="S4323" s="68">
        <f t="shared" si="193"/>
        <v>0.96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2026080019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5914</v>
      </c>
      <c r="F4324" s="64" t="str">
        <f t="shared" si="184"/>
        <v>2</v>
      </c>
      <c r="G4324" s="72" t="s">
        <v>7578</v>
      </c>
      <c r="H4324" s="63" t="s">
        <v>7577</v>
      </c>
      <c r="I4324" s="64" t="s">
        <v>81</v>
      </c>
      <c r="J4324" s="63" t="s">
        <v>7579</v>
      </c>
      <c r="K4324" s="64" t="str">
        <f>IFERROR(VLOOKUP(I4324,'Issue Code'!H:L,5,0),"")</f>
        <v>Equipment</v>
      </c>
      <c r="L4324" s="64" t="s">
        <v>268</v>
      </c>
      <c r="M4324" s="100">
        <v>0.94791666666666663</v>
      </c>
      <c r="N4324" s="100">
        <v>0.95486111111111116</v>
      </c>
      <c r="O4324" s="66">
        <f t="shared" si="192"/>
        <v>6.9444444444445308E-3</v>
      </c>
      <c r="P4324" s="67">
        <v>0.17</v>
      </c>
      <c r="Q4324" s="68">
        <v>7</v>
      </c>
      <c r="R4324" s="68"/>
      <c r="S4324" s="68">
        <f t="shared" si="193"/>
        <v>1.1900000000000002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2026080020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5913</v>
      </c>
      <c r="F4325" s="64" t="str">
        <f t="shared" ref="F4325" si="194">IF(RIGHT(E4325,1)="D","1","2")</f>
        <v>2</v>
      </c>
      <c r="G4325" s="72">
        <v>130868001</v>
      </c>
      <c r="H4325" s="63" t="s">
        <v>7554</v>
      </c>
      <c r="I4325" s="64" t="s">
        <v>81</v>
      </c>
      <c r="J4325" s="63" t="s">
        <v>7580</v>
      </c>
      <c r="K4325" s="64" t="str">
        <f>IFERROR(VLOOKUP(I4325,'Issue Code'!H:L,5,0),"")</f>
        <v>Equipment</v>
      </c>
      <c r="L4325" s="64" t="s">
        <v>268</v>
      </c>
      <c r="M4325" s="100">
        <v>0.1875</v>
      </c>
      <c r="N4325" s="100">
        <v>0.19097222222222221</v>
      </c>
      <c r="O4325" s="66">
        <f t="shared" ref="O4325" si="195">IF(N4325-M4325&gt;0,N4325-M4325,N4325-M4325+24)</f>
        <v>3.4722222222222099E-3</v>
      </c>
      <c r="P4325" s="67">
        <v>0.1</v>
      </c>
      <c r="Q4325" s="68">
        <v>6.5</v>
      </c>
      <c r="R4325" s="68"/>
      <c r="S4325" s="68">
        <f t="shared" ref="S4325" si="196">P4325*Q4325</f>
        <v>0.65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2026080021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5909</v>
      </c>
      <c r="F4326" s="64" t="str">
        <f t="shared" si="184"/>
        <v>2</v>
      </c>
      <c r="G4326" s="72">
        <v>130868001</v>
      </c>
      <c r="H4326" s="63" t="s">
        <v>7555</v>
      </c>
      <c r="I4326" s="64" t="s">
        <v>81</v>
      </c>
      <c r="J4326" s="63" t="s">
        <v>7579</v>
      </c>
      <c r="K4326" s="64" t="str">
        <f>IFERROR(VLOOKUP(I4326,'Issue Code'!H:L,5,0),"")</f>
        <v>Equipment</v>
      </c>
      <c r="L4326" s="64" t="s">
        <v>268</v>
      </c>
      <c r="M4326" s="100">
        <v>0.87847222222222221</v>
      </c>
      <c r="N4326" s="100">
        <v>0.88402777777777775</v>
      </c>
      <c r="O4326" s="66">
        <f t="shared" si="192"/>
        <v>5.5555555555555358E-3</v>
      </c>
      <c r="P4326" s="67">
        <v>0.13</v>
      </c>
      <c r="Q4326" s="68">
        <v>7</v>
      </c>
      <c r="R4326" s="68"/>
      <c r="S4326" s="68">
        <f t="shared" si="193"/>
        <v>0.91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2026080022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1550</v>
      </c>
      <c r="F4327" s="64" t="str">
        <f t="shared" si="184"/>
        <v>1</v>
      </c>
      <c r="G4327" s="72">
        <v>130597390</v>
      </c>
      <c r="H4327" s="63" t="s">
        <v>7556</v>
      </c>
      <c r="I4327" s="64" t="s">
        <v>81</v>
      </c>
      <c r="J4327" s="63" t="s">
        <v>7581</v>
      </c>
      <c r="K4327" s="64" t="str">
        <f>IFERROR(VLOOKUP(I4327,'Issue Code'!H:L,5,0),"")</f>
        <v>Equipment</v>
      </c>
      <c r="L4327" s="64" t="s">
        <v>268</v>
      </c>
      <c r="M4327" s="100">
        <v>0.60972222222222228</v>
      </c>
      <c r="N4327" s="100">
        <v>0.63055555555555554</v>
      </c>
      <c r="O4327" s="66">
        <f t="shared" si="192"/>
        <v>2.0833333333333259E-2</v>
      </c>
      <c r="P4327" s="67">
        <v>0.5</v>
      </c>
      <c r="Q4327" s="68">
        <v>9</v>
      </c>
      <c r="R4327" s="68"/>
      <c r="S4327" s="68">
        <f t="shared" si="193"/>
        <v>4.5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2026080023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5827</v>
      </c>
      <c r="F4328" s="64" t="str">
        <f t="shared" si="184"/>
        <v>2</v>
      </c>
      <c r="G4328" s="72">
        <v>130597390</v>
      </c>
      <c r="H4328" s="63" t="s">
        <v>7556</v>
      </c>
      <c r="I4328" s="64" t="s">
        <v>81</v>
      </c>
      <c r="J4328" s="63" t="s">
        <v>7582</v>
      </c>
      <c r="K4328" s="64" t="str">
        <f>IFERROR(VLOOKUP(I4328,'Issue Code'!H:L,5,0),"")</f>
        <v>Equipment</v>
      </c>
      <c r="L4328" s="64" t="s">
        <v>268</v>
      </c>
      <c r="M4328" s="100">
        <v>0.83888888888888891</v>
      </c>
      <c r="N4328" s="100">
        <v>0.84722222222222221</v>
      </c>
      <c r="O4328" s="66">
        <f t="shared" si="192"/>
        <v>8.3333333333333037E-3</v>
      </c>
      <c r="P4328" s="67">
        <v>0.2</v>
      </c>
      <c r="Q4328" s="68">
        <v>8</v>
      </c>
      <c r="R4328" s="68"/>
      <c r="S4328" s="68">
        <f t="shared" si="193"/>
        <v>1.6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2026080024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5912</v>
      </c>
      <c r="F4329" s="64" t="str">
        <f t="shared" si="184"/>
        <v>2</v>
      </c>
      <c r="G4329" s="72">
        <v>130597390</v>
      </c>
      <c r="H4329" s="63" t="s">
        <v>7557</v>
      </c>
      <c r="I4329" s="64" t="s">
        <v>81</v>
      </c>
      <c r="J4329" s="63" t="s">
        <v>7579</v>
      </c>
      <c r="K4329" s="64" t="str">
        <f>IFERROR(VLOOKUP(I4329,'Issue Code'!H:L,5,0),"")</f>
        <v>Equipment</v>
      </c>
      <c r="L4329" s="64" t="s">
        <v>268</v>
      </c>
      <c r="M4329" s="100">
        <v>0.83333333333333337</v>
      </c>
      <c r="N4329" s="100">
        <v>0.84722222222222221</v>
      </c>
      <c r="O4329" s="66">
        <f t="shared" si="192"/>
        <v>1.388888888888884E-2</v>
      </c>
      <c r="P4329" s="67">
        <v>0.33</v>
      </c>
      <c r="Q4329" s="68">
        <v>9</v>
      </c>
      <c r="R4329" s="68"/>
      <c r="S4329" s="68">
        <f t="shared" si="193"/>
        <v>2.97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2026080025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5920</v>
      </c>
      <c r="F4330" s="64" t="str">
        <f t="shared" si="184"/>
        <v>2</v>
      </c>
      <c r="G4330" s="72">
        <v>130597382</v>
      </c>
      <c r="H4330" s="63" t="s">
        <v>7558</v>
      </c>
      <c r="I4330" s="64" t="s">
        <v>81</v>
      </c>
      <c r="J4330" s="63" t="s">
        <v>7583</v>
      </c>
      <c r="K4330" s="64" t="str">
        <f>IFERROR(VLOOKUP(I4330,'Issue Code'!H:L,5,0),"")</f>
        <v>Equipment</v>
      </c>
      <c r="L4330" s="64" t="s">
        <v>268</v>
      </c>
      <c r="M4330" s="100">
        <v>0.81944444444444442</v>
      </c>
      <c r="N4330" s="100">
        <v>0.83333333333333337</v>
      </c>
      <c r="O4330" s="66">
        <f t="shared" si="192"/>
        <v>1.3888888888888951E-2</v>
      </c>
      <c r="P4330" s="67">
        <v>0.25</v>
      </c>
      <c r="Q4330" s="68">
        <v>8</v>
      </c>
      <c r="R4330" s="68"/>
      <c r="S4330" s="68">
        <f t="shared" si="193"/>
        <v>2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2026080026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1546</v>
      </c>
      <c r="F4331" s="64" t="str">
        <f t="shared" si="184"/>
        <v>1</v>
      </c>
      <c r="G4331" s="72">
        <v>130597390</v>
      </c>
      <c r="H4331" s="63" t="s">
        <v>7559</v>
      </c>
      <c r="I4331" s="64" t="s">
        <v>81</v>
      </c>
      <c r="J4331" s="63" t="s">
        <v>7584</v>
      </c>
      <c r="K4331" s="64" t="str">
        <f>IFERROR(VLOOKUP(I4331,'Issue Code'!H:L,5,0),"")</f>
        <v>Equipment</v>
      </c>
      <c r="L4331" s="64" t="s">
        <v>268</v>
      </c>
      <c r="M4331" s="100">
        <v>0.54861111111111116</v>
      </c>
      <c r="N4331" s="100">
        <v>0.58333333333333337</v>
      </c>
      <c r="O4331" s="66">
        <f t="shared" si="192"/>
        <v>3.472222222222221E-2</v>
      </c>
      <c r="P4331" s="67">
        <v>0.85</v>
      </c>
      <c r="Q4331" s="68">
        <v>9</v>
      </c>
      <c r="R4331" s="68"/>
      <c r="S4331" s="68">
        <f t="shared" si="193"/>
        <v>7.6499999999999995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2026080027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5915</v>
      </c>
      <c r="F4332" s="64" t="str">
        <f t="shared" si="184"/>
        <v>2</v>
      </c>
      <c r="G4332" s="72">
        <v>130868017</v>
      </c>
      <c r="H4332" s="63" t="s">
        <v>7238</v>
      </c>
      <c r="I4332" s="64" t="s">
        <v>81</v>
      </c>
      <c r="J4332" s="63" t="s">
        <v>7579</v>
      </c>
      <c r="K4332" s="64" t="str">
        <f>IFERROR(VLOOKUP(I4332,'Issue Code'!H:L,5,0),"")</f>
        <v>Equipment</v>
      </c>
      <c r="L4332" s="64" t="s">
        <v>268</v>
      </c>
      <c r="M4332" s="100">
        <v>0.51388888888888884</v>
      </c>
      <c r="N4332" s="100">
        <v>0.52083333333333337</v>
      </c>
      <c r="O4332" s="66">
        <f t="shared" si="192"/>
        <v>6.9444444444445308E-3</v>
      </c>
      <c r="P4332" s="67">
        <v>0.17</v>
      </c>
      <c r="Q4332" s="68">
        <v>7</v>
      </c>
      <c r="R4332" s="68"/>
      <c r="S4332" s="68">
        <f t="shared" si="193"/>
        <v>1.1900000000000002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2026080028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1303</v>
      </c>
      <c r="F4333" s="64" t="str">
        <f t="shared" si="184"/>
        <v>1</v>
      </c>
      <c r="G4333" s="72">
        <v>130540070</v>
      </c>
      <c r="H4333" s="63" t="s">
        <v>7560</v>
      </c>
      <c r="I4333" s="64" t="s">
        <v>81</v>
      </c>
      <c r="J4333" s="63" t="s">
        <v>7579</v>
      </c>
      <c r="K4333" s="64" t="str">
        <f>IFERROR(VLOOKUP(I4333,'Issue Code'!H:L,5,0),"")</f>
        <v>Equipment</v>
      </c>
      <c r="L4333" s="64" t="s">
        <v>268</v>
      </c>
      <c r="M4333" s="100">
        <v>0.41666666666666669</v>
      </c>
      <c r="N4333" s="100">
        <v>0.41875000000000001</v>
      </c>
      <c r="O4333" s="66">
        <f t="shared" si="192"/>
        <v>2.0833333333333259E-3</v>
      </c>
      <c r="P4333" s="67">
        <v>0.05</v>
      </c>
      <c r="Q4333" s="68">
        <v>9</v>
      </c>
      <c r="R4333" s="68"/>
      <c r="S4333" s="68">
        <f t="shared" si="193"/>
        <v>0.45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2026080029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1304</v>
      </c>
      <c r="F4334" s="64" t="str">
        <f t="shared" si="184"/>
        <v>1</v>
      </c>
      <c r="G4334" s="72">
        <v>130540052</v>
      </c>
      <c r="H4334" s="63" t="s">
        <v>7561</v>
      </c>
      <c r="I4334" s="64" t="s">
        <v>81</v>
      </c>
      <c r="J4334" s="63" t="s">
        <v>7581</v>
      </c>
      <c r="K4334" s="64" t="str">
        <f>IFERROR(VLOOKUP(I4334,'Issue Code'!H:L,5,0),"")</f>
        <v>Equipment</v>
      </c>
      <c r="L4334" s="64" t="s">
        <v>268</v>
      </c>
      <c r="M4334" s="100">
        <v>0.34375</v>
      </c>
      <c r="N4334" s="100">
        <v>0.35208333333333336</v>
      </c>
      <c r="O4334" s="66">
        <f t="shared" si="192"/>
        <v>8.3333333333333592E-3</v>
      </c>
      <c r="P4334" s="67">
        <v>0.2</v>
      </c>
      <c r="Q4334" s="68">
        <v>9</v>
      </c>
      <c r="R4334" s="68"/>
      <c r="S4334" s="68">
        <f t="shared" si="193"/>
        <v>1.8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2026080030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1540</v>
      </c>
      <c r="F4335" s="64" t="str">
        <f t="shared" si="184"/>
        <v>1</v>
      </c>
      <c r="G4335" s="72">
        <v>130606034</v>
      </c>
      <c r="H4335" s="63" t="s">
        <v>7562</v>
      </c>
      <c r="I4335" s="64" t="s">
        <v>81</v>
      </c>
      <c r="J4335" s="63" t="s">
        <v>7585</v>
      </c>
      <c r="K4335" s="64" t="str">
        <f>IFERROR(VLOOKUP(I4335,'Issue Code'!H:L,5,0),"")</f>
        <v>Equipment</v>
      </c>
      <c r="L4335" s="64" t="s">
        <v>268</v>
      </c>
      <c r="M4335" s="100">
        <v>0.3659722222222222</v>
      </c>
      <c r="N4335" s="100">
        <v>0.40763888888888888</v>
      </c>
      <c r="O4335" s="66">
        <f t="shared" si="192"/>
        <v>4.1666666666666685E-2</v>
      </c>
      <c r="P4335" s="67">
        <v>1</v>
      </c>
      <c r="Q4335" s="68">
        <v>10</v>
      </c>
      <c r="R4335" s="68"/>
      <c r="S4335" s="68">
        <f t="shared" si="193"/>
        <v>10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2026080031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5900</v>
      </c>
      <c r="F4336" s="64" t="str">
        <f t="shared" si="184"/>
        <v>2</v>
      </c>
      <c r="G4336" s="72">
        <v>130606034</v>
      </c>
      <c r="H4336" s="63" t="s">
        <v>7562</v>
      </c>
      <c r="I4336" s="64" t="s">
        <v>81</v>
      </c>
      <c r="J4336" s="63" t="s">
        <v>7579</v>
      </c>
      <c r="K4336" s="64" t="str">
        <f>IFERROR(VLOOKUP(I4336,'Issue Code'!H:L,5,0),"")</f>
        <v>Equipment</v>
      </c>
      <c r="L4336" s="64" t="s">
        <v>268</v>
      </c>
      <c r="M4336" s="100">
        <v>0.97222222222222221</v>
      </c>
      <c r="N4336" s="100">
        <v>0.97916666666666663</v>
      </c>
      <c r="O4336" s="66">
        <f t="shared" si="192"/>
        <v>6.9444444444444198E-3</v>
      </c>
      <c r="P4336" s="67">
        <v>0.17</v>
      </c>
      <c r="Q4336" s="68">
        <v>7</v>
      </c>
      <c r="R4336" s="68"/>
      <c r="S4336" s="68">
        <f t="shared" si="193"/>
        <v>1.1900000000000002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2026080032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436</v>
      </c>
      <c r="F4337" s="64" t="str">
        <f t="shared" si="184"/>
        <v>1</v>
      </c>
      <c r="G4337" s="72">
        <v>130597395</v>
      </c>
      <c r="H4337" s="63" t="s">
        <v>7563</v>
      </c>
      <c r="I4337" s="64" t="s">
        <v>81</v>
      </c>
      <c r="J4337" s="63" t="s">
        <v>7586</v>
      </c>
      <c r="K4337" s="64" t="str">
        <f>IFERROR(VLOOKUP(I4337,'Issue Code'!H:L,5,0),"")</f>
        <v>Equipment</v>
      </c>
      <c r="L4337" s="64" t="s">
        <v>268</v>
      </c>
      <c r="M4337" s="100">
        <v>0.3125</v>
      </c>
      <c r="N4337" s="100">
        <v>0.33333333333333331</v>
      </c>
      <c r="O4337" s="66">
        <f t="shared" si="192"/>
        <v>2.0833333333333315E-2</v>
      </c>
      <c r="P4337" s="67">
        <v>0.5</v>
      </c>
      <c r="Q4337" s="68">
        <v>11</v>
      </c>
      <c r="R4337" s="68"/>
      <c r="S4337" s="68">
        <f t="shared" si="193"/>
        <v>5.5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2026080033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5899</v>
      </c>
      <c r="F4338" s="64" t="str">
        <f t="shared" si="184"/>
        <v>2</v>
      </c>
      <c r="G4338" s="72">
        <v>130597382</v>
      </c>
      <c r="H4338" s="63" t="s">
        <v>7564</v>
      </c>
      <c r="I4338" s="64" t="s">
        <v>81</v>
      </c>
      <c r="J4338" s="63" t="s">
        <v>7579</v>
      </c>
      <c r="K4338" s="64" t="str">
        <f>IFERROR(VLOOKUP(I4338,'Issue Code'!H:L,5,0),"")</f>
        <v>Equipment</v>
      </c>
      <c r="L4338" s="64" t="s">
        <v>268</v>
      </c>
      <c r="M4338" s="100">
        <v>0.16666666666666666</v>
      </c>
      <c r="N4338" s="100">
        <v>0.18055555555555555</v>
      </c>
      <c r="O4338" s="66">
        <f t="shared" si="192"/>
        <v>1.3888888888888895E-2</v>
      </c>
      <c r="P4338" s="67">
        <v>0.33</v>
      </c>
      <c r="Q4338" s="68">
        <v>9</v>
      </c>
      <c r="R4338" s="68"/>
      <c r="S4338" s="68">
        <f t="shared" si="193"/>
        <v>2.97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2026080034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1551</v>
      </c>
      <c r="F4339" s="64" t="str">
        <f t="shared" si="184"/>
        <v>1</v>
      </c>
      <c r="G4339" s="72">
        <v>130730056</v>
      </c>
      <c r="H4339" s="63" t="s">
        <v>7565</v>
      </c>
      <c r="I4339" s="64" t="s">
        <v>81</v>
      </c>
      <c r="J4339" s="63" t="s">
        <v>7587</v>
      </c>
      <c r="K4339" s="64" t="str">
        <f>IFERROR(VLOOKUP(I4339,'Issue Code'!H:L,5,0),"")</f>
        <v>Equipment</v>
      </c>
      <c r="L4339" s="64" t="s">
        <v>268</v>
      </c>
      <c r="M4339" s="100">
        <v>0.41944444444444445</v>
      </c>
      <c r="N4339" s="100">
        <v>0.42986111111111114</v>
      </c>
      <c r="O4339" s="66">
        <f t="shared" si="192"/>
        <v>1.0416666666666685E-2</v>
      </c>
      <c r="P4339" s="67">
        <v>0.25</v>
      </c>
      <c r="Q4339" s="68">
        <v>12</v>
      </c>
      <c r="R4339" s="68"/>
      <c r="S4339" s="68">
        <f t="shared" si="193"/>
        <v>3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2026080035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5910</v>
      </c>
      <c r="F4340" s="64" t="str">
        <f t="shared" si="184"/>
        <v>2</v>
      </c>
      <c r="G4340" s="72">
        <v>130868014</v>
      </c>
      <c r="H4340" s="63" t="s">
        <v>7566</v>
      </c>
      <c r="I4340" s="64" t="s">
        <v>81</v>
      </c>
      <c r="J4340" s="63" t="s">
        <v>7588</v>
      </c>
      <c r="K4340" s="64" t="str">
        <f>IFERROR(VLOOKUP(I4340,'Issue Code'!H:L,5,0),"")</f>
        <v>Equipment</v>
      </c>
      <c r="L4340" s="64" t="s">
        <v>268</v>
      </c>
      <c r="M4340" s="100">
        <v>0.20555555555555555</v>
      </c>
      <c r="N4340" s="100">
        <v>0.21180555555555555</v>
      </c>
      <c r="O4340" s="66">
        <f t="shared" si="192"/>
        <v>6.2500000000000056E-3</v>
      </c>
      <c r="P4340" s="67">
        <v>0.15</v>
      </c>
      <c r="Q4340" s="68">
        <v>7</v>
      </c>
      <c r="R4340" s="68"/>
      <c r="S4340" s="68">
        <f t="shared" si="193"/>
        <v>1.05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2026080036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5749</v>
      </c>
      <c r="F4341" s="64" t="str">
        <f t="shared" ref="F4341:F4405" si="197">IF(RIGHT(E4341,1)="D","1","2")</f>
        <v>1</v>
      </c>
      <c r="G4341" s="72">
        <v>130868014</v>
      </c>
      <c r="H4341" s="63" t="s">
        <v>7567</v>
      </c>
      <c r="I4341" s="64" t="s">
        <v>81</v>
      </c>
      <c r="J4341" s="63" t="s">
        <v>7579</v>
      </c>
      <c r="K4341" s="64" t="str">
        <f>IFERROR(VLOOKUP(I4341,'Issue Code'!H:L,5,0),"")</f>
        <v>Equipment</v>
      </c>
      <c r="L4341" s="64" t="s">
        <v>268</v>
      </c>
      <c r="M4341" s="100">
        <v>0.34027777777777779</v>
      </c>
      <c r="N4341" s="100">
        <v>0.42569444444444443</v>
      </c>
      <c r="O4341" s="66">
        <f t="shared" si="192"/>
        <v>8.5416666666666641E-2</v>
      </c>
      <c r="P4341" s="67">
        <v>2.0499999999999998</v>
      </c>
      <c r="Q4341" s="68">
        <v>7</v>
      </c>
      <c r="R4341" s="68"/>
      <c r="S4341" s="68">
        <f t="shared" si="193"/>
        <v>14.349999999999998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2026080037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5918</v>
      </c>
      <c r="F4342" s="64" t="str">
        <f t="shared" si="197"/>
        <v>2</v>
      </c>
      <c r="G4342" s="72">
        <v>130868002</v>
      </c>
      <c r="H4342" s="63" t="s">
        <v>7568</v>
      </c>
      <c r="I4342" s="64" t="s">
        <v>81</v>
      </c>
      <c r="J4342" s="63" t="s">
        <v>7579</v>
      </c>
      <c r="K4342" s="64" t="str">
        <f>IFERROR(VLOOKUP(I4342,'Issue Code'!H:L,5,0),"")</f>
        <v>Equipment</v>
      </c>
      <c r="L4342" s="64" t="s">
        <v>268</v>
      </c>
      <c r="M4342" s="100">
        <v>0.1736111111111111</v>
      </c>
      <c r="N4342" s="100">
        <v>0.18055555555555555</v>
      </c>
      <c r="O4342" s="66">
        <f t="shared" si="192"/>
        <v>6.9444444444444475E-3</v>
      </c>
      <c r="P4342" s="67">
        <v>0.17</v>
      </c>
      <c r="Q4342" s="68">
        <v>6</v>
      </c>
      <c r="R4342" s="68"/>
      <c r="S4342" s="68">
        <f t="shared" si="193"/>
        <v>1.02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2026080038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5805</v>
      </c>
      <c r="F4343" s="64" t="str">
        <f t="shared" si="197"/>
        <v>2</v>
      </c>
      <c r="G4343" s="72">
        <v>130868001</v>
      </c>
      <c r="H4343" s="63" t="s">
        <v>7569</v>
      </c>
      <c r="I4343" s="64" t="s">
        <v>81</v>
      </c>
      <c r="J4343" s="63" t="s">
        <v>7576</v>
      </c>
      <c r="K4343" s="64" t="str">
        <f>IFERROR(VLOOKUP(I4343,'Issue Code'!H:L,5,0),"")</f>
        <v>Equipment</v>
      </c>
      <c r="L4343" s="64" t="s">
        <v>268</v>
      </c>
      <c r="M4343" s="100">
        <v>0.10416666666666667</v>
      </c>
      <c r="N4343" s="100">
        <v>0.1076388888888889</v>
      </c>
      <c r="O4343" s="66">
        <f t="shared" si="192"/>
        <v>3.4722222222222238E-3</v>
      </c>
      <c r="P4343" s="67">
        <v>0.1</v>
      </c>
      <c r="Q4343" s="68">
        <v>7</v>
      </c>
      <c r="R4343" s="68"/>
      <c r="S4343" s="68">
        <f t="shared" si="193"/>
        <v>0.70000000000000007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2026080039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1547</v>
      </c>
      <c r="F4344" s="64" t="str">
        <f t="shared" si="197"/>
        <v>1</v>
      </c>
      <c r="G4344" s="72">
        <v>130868017</v>
      </c>
      <c r="H4344" s="63" t="s">
        <v>7482</v>
      </c>
      <c r="I4344" s="64" t="s">
        <v>81</v>
      </c>
      <c r="J4344" s="63" t="s">
        <v>7576</v>
      </c>
      <c r="K4344" s="64" t="str">
        <f>IFERROR(VLOOKUP(I4344,'Issue Code'!H:L,5,0),"")</f>
        <v>Equipment</v>
      </c>
      <c r="L4344" s="64" t="s">
        <v>268</v>
      </c>
      <c r="M4344" s="100">
        <v>0.39583333333333331</v>
      </c>
      <c r="N4344" s="100">
        <v>0.5</v>
      </c>
      <c r="O4344" s="66">
        <f t="shared" si="192"/>
        <v>0.10416666666666669</v>
      </c>
      <c r="P4344" s="67">
        <v>2.5</v>
      </c>
      <c r="Q4344" s="68">
        <v>7</v>
      </c>
      <c r="R4344" s="68"/>
      <c r="S4344" s="68">
        <f t="shared" si="193"/>
        <v>17.5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2026080040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6444</v>
      </c>
      <c r="F4345" s="64" t="str">
        <f t="shared" si="197"/>
        <v>2</v>
      </c>
      <c r="G4345" s="72">
        <v>130868017</v>
      </c>
      <c r="H4345" s="63" t="s">
        <v>7482</v>
      </c>
      <c r="I4345" s="64" t="s">
        <v>81</v>
      </c>
      <c r="J4345" s="63" t="s">
        <v>7576</v>
      </c>
      <c r="K4345" s="64" t="str">
        <f>IFERROR(VLOOKUP(I4345,'Issue Code'!H:L,5,0),"")</f>
        <v>Equipment</v>
      </c>
      <c r="L4345" s="64" t="s">
        <v>268</v>
      </c>
      <c r="M4345" s="100">
        <v>3.4722222222222224E-2</v>
      </c>
      <c r="N4345" s="100">
        <v>4.1666666666666664E-2</v>
      </c>
      <c r="O4345" s="66">
        <f t="shared" si="192"/>
        <v>6.9444444444444406E-3</v>
      </c>
      <c r="P4345" s="67">
        <v>0.17</v>
      </c>
      <c r="Q4345" s="68">
        <v>7</v>
      </c>
      <c r="R4345" s="68"/>
      <c r="S4345" s="68">
        <f t="shared" si="193"/>
        <v>1.1900000000000002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2026080041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1552</v>
      </c>
      <c r="F4346" s="64" t="str">
        <f t="shared" si="197"/>
        <v>1</v>
      </c>
      <c r="G4346" s="72">
        <v>130597289</v>
      </c>
      <c r="H4346" s="63" t="s">
        <v>7570</v>
      </c>
      <c r="I4346" s="64" t="s">
        <v>81</v>
      </c>
      <c r="J4346" s="63" t="s">
        <v>2186</v>
      </c>
      <c r="K4346" s="64" t="str">
        <f>IFERROR(VLOOKUP(I4346,'Issue Code'!H:L,5,0),"")</f>
        <v>Equipment</v>
      </c>
      <c r="L4346" s="64" t="s">
        <v>268</v>
      </c>
      <c r="M4346" s="100">
        <v>0.38194444444444442</v>
      </c>
      <c r="N4346" s="100">
        <v>0.3888888888888889</v>
      </c>
      <c r="O4346" s="66">
        <f t="shared" si="192"/>
        <v>6.9444444444444753E-3</v>
      </c>
      <c r="P4346" s="67">
        <v>0.16</v>
      </c>
      <c r="Q4346" s="68">
        <v>8</v>
      </c>
      <c r="R4346" s="68"/>
      <c r="S4346" s="68">
        <f t="shared" si="193"/>
        <v>1.28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2026080042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406</v>
      </c>
      <c r="F4347" s="64" t="str">
        <f t="shared" si="197"/>
        <v>2</v>
      </c>
      <c r="G4347" s="72">
        <v>130597380</v>
      </c>
      <c r="H4347" s="63" t="s">
        <v>7517</v>
      </c>
      <c r="I4347" s="64" t="s">
        <v>81</v>
      </c>
      <c r="J4347" s="63" t="s">
        <v>7589</v>
      </c>
      <c r="K4347" s="64" t="str">
        <f>IFERROR(VLOOKUP(I4347,'Issue Code'!H:L,5,0),"")</f>
        <v>Equipment</v>
      </c>
      <c r="L4347" s="64" t="s">
        <v>268</v>
      </c>
      <c r="M4347" s="100">
        <v>0.96180555555555558</v>
      </c>
      <c r="N4347" s="100">
        <v>0.96527777777777779</v>
      </c>
      <c r="O4347" s="66">
        <f t="shared" si="192"/>
        <v>3.4722222222222099E-3</v>
      </c>
      <c r="P4347" s="67">
        <v>0.1</v>
      </c>
      <c r="Q4347" s="68">
        <v>10</v>
      </c>
      <c r="R4347" s="68"/>
      <c r="S4347" s="68">
        <f t="shared" si="193"/>
        <v>1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2026080043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3458</v>
      </c>
      <c r="F4348" s="64" t="str">
        <f t="shared" si="197"/>
        <v>2</v>
      </c>
      <c r="G4348" s="72">
        <v>130597390</v>
      </c>
      <c r="H4348" s="63" t="s">
        <v>7571</v>
      </c>
      <c r="I4348" s="64" t="s">
        <v>81</v>
      </c>
      <c r="J4348" s="63" t="s">
        <v>7579</v>
      </c>
      <c r="K4348" s="64" t="str">
        <f>IFERROR(VLOOKUP(I4348,'Issue Code'!H:L,5,0),"")</f>
        <v>Equipment</v>
      </c>
      <c r="L4348" s="64" t="s">
        <v>268</v>
      </c>
      <c r="M4348" s="100">
        <v>0.38194444444444442</v>
      </c>
      <c r="N4348" s="100">
        <v>0.38541666666666669</v>
      </c>
      <c r="O4348" s="66">
        <f t="shared" si="192"/>
        <v>3.4722222222222654E-3</v>
      </c>
      <c r="P4348" s="67">
        <v>0.1</v>
      </c>
      <c r="Q4348" s="68">
        <v>9</v>
      </c>
      <c r="R4348" s="68"/>
      <c r="S4348" s="68">
        <f t="shared" si="193"/>
        <v>0.9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2026080044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356</v>
      </c>
      <c r="F4349" s="64" t="str">
        <f t="shared" si="197"/>
        <v>1</v>
      </c>
      <c r="G4349" s="72">
        <v>130868017</v>
      </c>
      <c r="H4349" s="63" t="s">
        <v>7572</v>
      </c>
      <c r="I4349" s="64" t="s">
        <v>81</v>
      </c>
      <c r="J4349" s="63" t="s">
        <v>7590</v>
      </c>
      <c r="K4349" s="64" t="str">
        <f>IFERROR(VLOOKUP(I4349,'Issue Code'!H:L,5,0),"")</f>
        <v>Equipment</v>
      </c>
      <c r="L4349" s="64" t="s">
        <v>268</v>
      </c>
      <c r="M4349" s="100">
        <v>0.31944444444444442</v>
      </c>
      <c r="N4349" s="100">
        <v>0.3611111111111111</v>
      </c>
      <c r="O4349" s="66">
        <f t="shared" si="192"/>
        <v>4.1666666666666685E-2</v>
      </c>
      <c r="P4349" s="67">
        <v>1</v>
      </c>
      <c r="Q4349" s="68">
        <v>7</v>
      </c>
      <c r="R4349" s="68"/>
      <c r="S4349" s="68">
        <f t="shared" si="193"/>
        <v>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2026080045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6618</v>
      </c>
      <c r="F4350" s="64" t="str">
        <f t="shared" si="197"/>
        <v>2</v>
      </c>
      <c r="G4350" s="72">
        <v>130868017</v>
      </c>
      <c r="H4350" s="63" t="s">
        <v>7572</v>
      </c>
      <c r="I4350" s="64" t="s">
        <v>81</v>
      </c>
      <c r="J4350" s="63" t="s">
        <v>7579</v>
      </c>
      <c r="K4350" s="64" t="str">
        <f>IFERROR(VLOOKUP(I4350,'Issue Code'!H:L,5,0),"")</f>
        <v>Equipment</v>
      </c>
      <c r="L4350" s="64" t="s">
        <v>268</v>
      </c>
      <c r="M4350" s="100">
        <v>0.89236111111111116</v>
      </c>
      <c r="N4350" s="100">
        <v>0.9</v>
      </c>
      <c r="O4350" s="66">
        <f t="shared" si="192"/>
        <v>7.6388888888888618E-3</v>
      </c>
      <c r="P4350" s="67">
        <v>0.18</v>
      </c>
      <c r="Q4350" s="68">
        <v>6.5</v>
      </c>
      <c r="R4350" s="68"/>
      <c r="S4350" s="68">
        <f t="shared" si="193"/>
        <v>1.17</v>
      </c>
      <c r="T4350" s="69" t="s">
        <v>52</v>
      </c>
      <c r="U4350" s="63" t="s">
        <v>52</v>
      </c>
      <c r="V4350" s="63"/>
      <c r="W4350" s="63"/>
      <c r="X4350" s="63"/>
      <c r="Y4350" s="63"/>
      <c r="Z4350" s="63"/>
      <c r="AA4350" s="63">
        <v>2026080046</v>
      </c>
    </row>
    <row r="4351" spans="1:27" s="71" customFormat="1" ht="23.5" customHeight="1" x14ac:dyDescent="0.35">
      <c r="A4351" s="62">
        <v>46239</v>
      </c>
      <c r="B4351" s="63" t="s">
        <v>34</v>
      </c>
      <c r="C4351" s="64" t="s">
        <v>18</v>
      </c>
      <c r="D4351" s="64" t="s">
        <v>19</v>
      </c>
      <c r="E4351" s="64" t="s">
        <v>406</v>
      </c>
      <c r="F4351" s="64" t="str">
        <f t="shared" si="197"/>
        <v>2</v>
      </c>
      <c r="G4351" s="72" t="s">
        <v>7592</v>
      </c>
      <c r="H4351" s="63" t="s">
        <v>7591</v>
      </c>
      <c r="I4351" s="64" t="s">
        <v>21</v>
      </c>
      <c r="J4351" s="63" t="s">
        <v>7593</v>
      </c>
      <c r="K4351" s="64" t="str">
        <f>IFERROR(VLOOKUP(I4351,'Issue Code'!H:L,5,0),"")</f>
        <v>Quality</v>
      </c>
      <c r="L4351" s="64" t="s">
        <v>268</v>
      </c>
      <c r="M4351" s="100">
        <v>0.8125</v>
      </c>
      <c r="N4351" s="100">
        <v>0.89583333333333337</v>
      </c>
      <c r="O4351" s="66">
        <f t="shared" si="192"/>
        <v>8.333333333333337E-2</v>
      </c>
      <c r="P4351" s="67">
        <v>2</v>
      </c>
      <c r="Q4351" s="68">
        <v>9</v>
      </c>
      <c r="R4351" s="68"/>
      <c r="S4351" s="68">
        <f t="shared" si="193"/>
        <v>18</v>
      </c>
      <c r="T4351" s="69" t="s">
        <v>30</v>
      </c>
      <c r="U4351" s="63" t="s">
        <v>30</v>
      </c>
      <c r="V4351" s="63"/>
      <c r="W4351" s="63">
        <v>318102011</v>
      </c>
      <c r="X4351" s="63" t="s">
        <v>5449</v>
      </c>
      <c r="Y4351" s="63"/>
      <c r="Z4351" s="63"/>
      <c r="AA4351" s="63">
        <v>2026080047</v>
      </c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5803</v>
      </c>
      <c r="F4352" s="64" t="str">
        <f t="shared" si="197"/>
        <v>1</v>
      </c>
      <c r="G4352" s="85" t="s">
        <v>1843</v>
      </c>
      <c r="H4352" s="63" t="s">
        <v>7616</v>
      </c>
      <c r="I4352" s="64" t="s">
        <v>20</v>
      </c>
      <c r="J4352" s="63" t="s">
        <v>66</v>
      </c>
      <c r="K4352" s="64" t="str">
        <f>IFERROR(VLOOKUP(I4352,'Issue Code'!H:L,5,0),"")</f>
        <v>Change Model</v>
      </c>
      <c r="L4352" s="64" t="s">
        <v>239</v>
      </c>
      <c r="M4352" s="100"/>
      <c r="N4352" s="100"/>
      <c r="O4352" s="66">
        <f t="shared" si="192"/>
        <v>24</v>
      </c>
      <c r="P4352" s="67">
        <v>0.1</v>
      </c>
      <c r="Q4352" s="68">
        <v>22</v>
      </c>
      <c r="R4352" s="68"/>
      <c r="S4352" s="68">
        <f t="shared" si="193"/>
        <v>2.2000000000000002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1690</v>
      </c>
      <c r="F4353" s="64" t="str">
        <f t="shared" si="197"/>
        <v>2</v>
      </c>
      <c r="G4353" s="85" t="s">
        <v>4867</v>
      </c>
      <c r="H4353" s="63" t="s">
        <v>7617</v>
      </c>
      <c r="I4353" s="64" t="s">
        <v>20</v>
      </c>
      <c r="J4353" s="63" t="s">
        <v>66</v>
      </c>
      <c r="K4353" s="64" t="str">
        <f>IFERROR(VLOOKUP(I4353,'Issue Code'!H:L,5,0),"")</f>
        <v>Change Model</v>
      </c>
      <c r="L4353" s="64" t="s">
        <v>239</v>
      </c>
      <c r="M4353" s="100"/>
      <c r="N4353" s="100"/>
      <c r="O4353" s="66">
        <f t="shared" si="192"/>
        <v>24</v>
      </c>
      <c r="P4353" s="67">
        <v>0.5</v>
      </c>
      <c r="Q4353" s="68">
        <v>10</v>
      </c>
      <c r="R4353" s="68"/>
      <c r="S4353" s="68">
        <f t="shared" si="193"/>
        <v>5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5865</v>
      </c>
      <c r="F4354" s="64" t="str">
        <f t="shared" si="197"/>
        <v>2</v>
      </c>
      <c r="G4354" s="85" t="s">
        <v>2640</v>
      </c>
      <c r="H4354" s="63" t="s">
        <v>7618</v>
      </c>
      <c r="I4354" s="64" t="s">
        <v>20</v>
      </c>
      <c r="J4354" s="63" t="s">
        <v>66</v>
      </c>
      <c r="K4354" s="64" t="str">
        <f>IFERROR(VLOOKUP(I4354,'Issue Code'!H:L,5,0),"")</f>
        <v>Change Model</v>
      </c>
      <c r="L4354" s="64" t="s">
        <v>239</v>
      </c>
      <c r="M4354" s="100"/>
      <c r="N4354" s="100"/>
      <c r="O4354" s="66">
        <f t="shared" si="192"/>
        <v>24</v>
      </c>
      <c r="P4354" s="67">
        <v>0.1</v>
      </c>
      <c r="Q4354" s="68">
        <v>28</v>
      </c>
      <c r="R4354" s="68"/>
      <c r="S4354" s="68">
        <f t="shared" si="193"/>
        <v>2.8000000000000003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7093</v>
      </c>
      <c r="F4355" s="64" t="str">
        <f t="shared" si="197"/>
        <v>2</v>
      </c>
      <c r="G4355" s="85" t="s">
        <v>3208</v>
      </c>
      <c r="H4355" s="63" t="s">
        <v>7619</v>
      </c>
      <c r="I4355" s="64" t="s">
        <v>20</v>
      </c>
      <c r="J4355" s="63" t="s">
        <v>66</v>
      </c>
      <c r="K4355" s="64" t="str">
        <f>IFERROR(VLOOKUP(I4355,'Issue Code'!H:L,5,0),"")</f>
        <v>Change Model</v>
      </c>
      <c r="L4355" s="64" t="s">
        <v>239</v>
      </c>
      <c r="M4355" s="100"/>
      <c r="N4355" s="100"/>
      <c r="O4355" s="66">
        <f t="shared" si="192"/>
        <v>24</v>
      </c>
      <c r="P4355" s="67">
        <v>0.5</v>
      </c>
      <c r="Q4355" s="68">
        <v>4</v>
      </c>
      <c r="R4355" s="68"/>
      <c r="S4355" s="68">
        <f t="shared" si="193"/>
        <v>2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445</v>
      </c>
      <c r="C4356" s="64" t="s">
        <v>17</v>
      </c>
      <c r="D4356" s="64" t="s">
        <v>37</v>
      </c>
      <c r="E4356" s="64" t="s">
        <v>2563</v>
      </c>
      <c r="F4356" s="64" t="str">
        <f t="shared" si="197"/>
        <v>1</v>
      </c>
      <c r="G4356" s="85" t="s">
        <v>942</v>
      </c>
      <c r="H4356" s="63" t="s">
        <v>7620</v>
      </c>
      <c r="I4356" s="64" t="s">
        <v>20</v>
      </c>
      <c r="J4356" s="63" t="s">
        <v>66</v>
      </c>
      <c r="K4356" s="64" t="str">
        <f>IFERROR(VLOOKUP(I4356,'Issue Code'!H:L,5,0),"")</f>
        <v>Change Model</v>
      </c>
      <c r="L4356" s="64" t="s">
        <v>239</v>
      </c>
      <c r="M4356" s="100"/>
      <c r="N4356" s="100"/>
      <c r="O4356" s="66">
        <f t="shared" si="192"/>
        <v>24</v>
      </c>
      <c r="P4356" s="67">
        <v>0.1</v>
      </c>
      <c r="Q4356" s="68">
        <v>21</v>
      </c>
      <c r="R4356" s="68"/>
      <c r="S4356" s="68">
        <f t="shared" si="193"/>
        <v>2.1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7615</v>
      </c>
      <c r="F4357" s="64" t="str">
        <f t="shared" si="197"/>
        <v>1</v>
      </c>
      <c r="G4357" s="85" t="s">
        <v>4397</v>
      </c>
      <c r="H4357" s="63" t="s">
        <v>7621</v>
      </c>
      <c r="I4357" s="64" t="s">
        <v>20</v>
      </c>
      <c r="J4357" s="63" t="s">
        <v>66</v>
      </c>
      <c r="K4357" s="64" t="str">
        <f>IFERROR(VLOOKUP(I4357,'Issue Code'!H:L,5,0),"")</f>
        <v>Change Model</v>
      </c>
      <c r="L4357" s="64" t="s">
        <v>239</v>
      </c>
      <c r="M4357" s="100"/>
      <c r="N4357" s="100"/>
      <c r="O4357" s="66">
        <f t="shared" si="192"/>
        <v>24</v>
      </c>
      <c r="P4357" s="67">
        <v>0.5</v>
      </c>
      <c r="Q4357" s="68">
        <v>17</v>
      </c>
      <c r="R4357" s="68"/>
      <c r="S4357" s="68">
        <f t="shared" si="193"/>
        <v>8.5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34</v>
      </c>
      <c r="C4358" s="64" t="s">
        <v>17</v>
      </c>
      <c r="D4358" s="64" t="s">
        <v>19</v>
      </c>
      <c r="E4358" s="64" t="s">
        <v>6215</v>
      </c>
      <c r="F4358" s="64" t="str">
        <f t="shared" si="197"/>
        <v>1</v>
      </c>
      <c r="G4358" s="85" t="s">
        <v>2221</v>
      </c>
      <c r="H4358" s="63" t="s">
        <v>7622</v>
      </c>
      <c r="I4358" s="64" t="s">
        <v>20</v>
      </c>
      <c r="J4358" s="63" t="s">
        <v>66</v>
      </c>
      <c r="K4358" s="64" t="str">
        <f>IFERROR(VLOOKUP(I4358,'Issue Code'!H:L,5,0),"")</f>
        <v>Change Model</v>
      </c>
      <c r="L4358" s="64" t="s">
        <v>239</v>
      </c>
      <c r="M4358" s="100"/>
      <c r="N4358" s="100"/>
      <c r="O4358" s="66">
        <f t="shared" si="192"/>
        <v>24</v>
      </c>
      <c r="P4358" s="67">
        <v>0.5</v>
      </c>
      <c r="Q4358" s="68">
        <v>8</v>
      </c>
      <c r="R4358" s="68"/>
      <c r="S4358" s="68">
        <f t="shared" si="193"/>
        <v>4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2063</v>
      </c>
      <c r="F4359" s="64" t="str">
        <f t="shared" si="197"/>
        <v>2</v>
      </c>
      <c r="G4359" s="85" t="s">
        <v>6693</v>
      </c>
      <c r="H4359" s="63" t="s">
        <v>7623</v>
      </c>
      <c r="I4359" s="64" t="s">
        <v>20</v>
      </c>
      <c r="J4359" s="63" t="s">
        <v>66</v>
      </c>
      <c r="K4359" s="64" t="str">
        <f>IFERROR(VLOOKUP(I4359,'Issue Code'!H:L,5,0),"")</f>
        <v>Change Model</v>
      </c>
      <c r="L4359" s="64" t="s">
        <v>239</v>
      </c>
      <c r="M4359" s="100"/>
      <c r="N4359" s="100"/>
      <c r="O4359" s="66">
        <f t="shared" si="192"/>
        <v>24</v>
      </c>
      <c r="P4359" s="67">
        <v>0.8</v>
      </c>
      <c r="Q4359" s="68">
        <v>17</v>
      </c>
      <c r="R4359" s="68"/>
      <c r="S4359" s="68">
        <f t="shared" ref="S4359:S4370" si="198">P4359*Q4359</f>
        <v>13.600000000000001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240</v>
      </c>
      <c r="F4360" s="64" t="str">
        <f t="shared" si="197"/>
        <v>2</v>
      </c>
      <c r="G4360" s="72">
        <v>161021003</v>
      </c>
      <c r="H4360" s="63" t="s">
        <v>7624</v>
      </c>
      <c r="I4360" s="64" t="s">
        <v>20</v>
      </c>
      <c r="J4360" s="63" t="s">
        <v>66</v>
      </c>
      <c r="K4360" s="64" t="str">
        <f>IFERROR(VLOOKUP(I4360,'Issue Code'!H:L,5,0),"")</f>
        <v>Change Model</v>
      </c>
      <c r="L4360" s="64" t="s">
        <v>239</v>
      </c>
      <c r="M4360" s="100"/>
      <c r="N4360" s="100"/>
      <c r="O4360" s="66">
        <f t="shared" si="192"/>
        <v>24</v>
      </c>
      <c r="P4360" s="67">
        <v>0.1</v>
      </c>
      <c r="Q4360" s="68">
        <v>10</v>
      </c>
      <c r="R4360" s="68"/>
      <c r="S4360" s="68">
        <f t="shared" si="198"/>
        <v>1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1148</v>
      </c>
      <c r="F4361" s="64" t="str">
        <f t="shared" si="197"/>
        <v>2</v>
      </c>
      <c r="G4361" s="72">
        <v>317336001</v>
      </c>
      <c r="H4361" s="63" t="s">
        <v>7625</v>
      </c>
      <c r="I4361" s="64" t="s">
        <v>20</v>
      </c>
      <c r="J4361" s="63" t="s">
        <v>66</v>
      </c>
      <c r="K4361" s="64" t="str">
        <f>IFERROR(VLOOKUP(I4361,'Issue Code'!H:L,5,0),"")</f>
        <v>Change Model</v>
      </c>
      <c r="L4361" s="64" t="s">
        <v>239</v>
      </c>
      <c r="M4361" s="100"/>
      <c r="N4361" s="100"/>
      <c r="O4361" s="66">
        <f t="shared" si="192"/>
        <v>24</v>
      </c>
      <c r="P4361" s="67">
        <v>0.1</v>
      </c>
      <c r="Q4361" s="68">
        <v>5</v>
      </c>
      <c r="R4361" s="68"/>
      <c r="S4361" s="68">
        <f t="shared" si="198"/>
        <v>0.5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335</v>
      </c>
      <c r="F4362" s="64" t="str">
        <f t="shared" si="197"/>
        <v>1</v>
      </c>
      <c r="G4362" s="72">
        <v>306527007</v>
      </c>
      <c r="H4362" s="63" t="s">
        <v>7626</v>
      </c>
      <c r="I4362" s="64" t="s">
        <v>20</v>
      </c>
      <c r="J4362" s="63" t="s">
        <v>66</v>
      </c>
      <c r="K4362" s="64" t="str">
        <f>IFERROR(VLOOKUP(I4362,'Issue Code'!H:L,5,0),"")</f>
        <v>Change Model</v>
      </c>
      <c r="L4362" s="64" t="s">
        <v>239</v>
      </c>
      <c r="M4362" s="100"/>
      <c r="N4362" s="100"/>
      <c r="O4362" s="66">
        <f t="shared" si="192"/>
        <v>24</v>
      </c>
      <c r="P4362" s="67">
        <v>0.1</v>
      </c>
      <c r="Q4362" s="68">
        <v>9</v>
      </c>
      <c r="R4362" s="68"/>
      <c r="S4362" s="68">
        <f t="shared" si="198"/>
        <v>0.9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2102</v>
      </c>
      <c r="F4363" s="64" t="str">
        <f t="shared" si="197"/>
        <v>2</v>
      </c>
      <c r="G4363" s="85" t="s">
        <v>5155</v>
      </c>
      <c r="H4363" s="63" t="s">
        <v>7627</v>
      </c>
      <c r="I4363" s="64" t="s">
        <v>20</v>
      </c>
      <c r="J4363" s="63" t="s">
        <v>66</v>
      </c>
      <c r="K4363" s="64" t="str">
        <f>IFERROR(VLOOKUP(I4363,'Issue Code'!H:L,5,0),"")</f>
        <v>Change Model</v>
      </c>
      <c r="L4363" s="64" t="s">
        <v>239</v>
      </c>
      <c r="M4363" s="100"/>
      <c r="N4363" s="100"/>
      <c r="O4363" s="66">
        <f t="shared" si="192"/>
        <v>24</v>
      </c>
      <c r="P4363" s="67">
        <v>0.1</v>
      </c>
      <c r="Q4363" s="68">
        <v>19</v>
      </c>
      <c r="R4363" s="68"/>
      <c r="S4363" s="68">
        <f t="shared" si="198"/>
        <v>1.9000000000000001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261</v>
      </c>
      <c r="F4364" s="64" t="str">
        <f t="shared" si="197"/>
        <v>2</v>
      </c>
      <c r="G4364" s="85" t="s">
        <v>734</v>
      </c>
      <c r="H4364" s="63" t="s">
        <v>7628</v>
      </c>
      <c r="I4364" s="64" t="s">
        <v>20</v>
      </c>
      <c r="J4364" s="63" t="s">
        <v>66</v>
      </c>
      <c r="K4364" s="64" t="str">
        <f>IFERROR(VLOOKUP(I4364,'Issue Code'!H:L,5,0),"")</f>
        <v>Change Model</v>
      </c>
      <c r="L4364" s="64" t="s">
        <v>239</v>
      </c>
      <c r="M4364" s="100"/>
      <c r="N4364" s="100"/>
      <c r="O4364" s="66">
        <f t="shared" si="192"/>
        <v>24</v>
      </c>
      <c r="P4364" s="67">
        <v>0.1</v>
      </c>
      <c r="Q4364" s="68">
        <v>28</v>
      </c>
      <c r="R4364" s="68"/>
      <c r="S4364" s="68">
        <f t="shared" si="198"/>
        <v>2.8000000000000003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2671</v>
      </c>
      <c r="F4365" s="64" t="str">
        <f t="shared" si="197"/>
        <v>1</v>
      </c>
      <c r="G4365" s="72">
        <v>159220008</v>
      </c>
      <c r="H4365" s="63" t="s">
        <v>7629</v>
      </c>
      <c r="I4365" s="64" t="s">
        <v>20</v>
      </c>
      <c r="J4365" s="63" t="s">
        <v>66</v>
      </c>
      <c r="K4365" s="64" t="str">
        <f>IFERROR(VLOOKUP(I4365,'Issue Code'!H:L,5,0),"")</f>
        <v>Change Model</v>
      </c>
      <c r="L4365" s="64" t="s">
        <v>239</v>
      </c>
      <c r="M4365" s="100"/>
      <c r="N4365" s="100"/>
      <c r="O4365" s="66">
        <f t="shared" si="192"/>
        <v>24</v>
      </c>
      <c r="P4365" s="67">
        <v>0.1</v>
      </c>
      <c r="Q4365" s="68">
        <v>22</v>
      </c>
      <c r="R4365" s="68"/>
      <c r="S4365" s="68">
        <f t="shared" si="198"/>
        <v>2.2000000000000002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3457</v>
      </c>
      <c r="F4366" s="64" t="str">
        <f t="shared" si="197"/>
        <v>2</v>
      </c>
      <c r="G4366" s="72">
        <v>159304006</v>
      </c>
      <c r="H4366" s="63" t="s">
        <v>7630</v>
      </c>
      <c r="I4366" s="64" t="s">
        <v>20</v>
      </c>
      <c r="J4366" s="63" t="s">
        <v>66</v>
      </c>
      <c r="K4366" s="64" t="str">
        <f>IFERROR(VLOOKUP(I4366,'Issue Code'!H:L,5,0),"")</f>
        <v>Change Model</v>
      </c>
      <c r="L4366" s="64" t="s">
        <v>239</v>
      </c>
      <c r="M4366" s="100"/>
      <c r="N4366" s="100"/>
      <c r="O4366" s="66">
        <f t="shared" si="192"/>
        <v>24</v>
      </c>
      <c r="P4366" s="67">
        <v>0.1</v>
      </c>
      <c r="Q4366" s="68">
        <v>21</v>
      </c>
      <c r="R4366" s="68"/>
      <c r="S4366" s="68">
        <f t="shared" si="198"/>
        <v>2.1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1301</v>
      </c>
      <c r="F4367" s="64" t="str">
        <f t="shared" si="197"/>
        <v>2</v>
      </c>
      <c r="G4367" s="85" t="s">
        <v>1123</v>
      </c>
      <c r="H4367" s="63" t="s">
        <v>7631</v>
      </c>
      <c r="I4367" s="64" t="s">
        <v>20</v>
      </c>
      <c r="J4367" s="63" t="s">
        <v>66</v>
      </c>
      <c r="K4367" s="64" t="str">
        <f>IFERROR(VLOOKUP(I4367,'Issue Code'!H:L,5,0),"")</f>
        <v>Change Model</v>
      </c>
      <c r="L4367" s="64" t="s">
        <v>239</v>
      </c>
      <c r="M4367" s="100"/>
      <c r="N4367" s="100"/>
      <c r="O4367" s="66">
        <f t="shared" si="192"/>
        <v>24</v>
      </c>
      <c r="P4367" s="67">
        <v>0.1</v>
      </c>
      <c r="Q4367" s="68">
        <v>18</v>
      </c>
      <c r="R4367" s="68"/>
      <c r="S4367" s="68">
        <f t="shared" si="198"/>
        <v>1.8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2103</v>
      </c>
      <c r="F4368" s="64" t="str">
        <f t="shared" si="197"/>
        <v>1</v>
      </c>
      <c r="G4368" s="85" t="s">
        <v>324</v>
      </c>
      <c r="H4368" s="63" t="s">
        <v>7632</v>
      </c>
      <c r="I4368" s="64" t="s">
        <v>20</v>
      </c>
      <c r="J4368" s="63" t="s">
        <v>66</v>
      </c>
      <c r="K4368" s="64" t="str">
        <f>IFERROR(VLOOKUP(I4368,'Issue Code'!H:L,5,0),"")</f>
        <v>Change Model</v>
      </c>
      <c r="L4368" s="64" t="s">
        <v>239</v>
      </c>
      <c r="M4368" s="100"/>
      <c r="N4368" s="100"/>
      <c r="O4368" s="66">
        <f t="shared" si="192"/>
        <v>24</v>
      </c>
      <c r="P4368" s="67">
        <v>0.1</v>
      </c>
      <c r="Q4368" s="68">
        <v>30</v>
      </c>
      <c r="R4368" s="68"/>
      <c r="S4368" s="68">
        <f t="shared" si="198"/>
        <v>3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18</v>
      </c>
      <c r="D4369" s="64" t="s">
        <v>37</v>
      </c>
      <c r="E4369" s="64" t="s">
        <v>323</v>
      </c>
      <c r="F4369" s="64" t="str">
        <f t="shared" si="197"/>
        <v>1</v>
      </c>
      <c r="G4369" s="85" t="s">
        <v>247</v>
      </c>
      <c r="H4369" s="63" t="s">
        <v>7633</v>
      </c>
      <c r="I4369" s="64" t="s">
        <v>20</v>
      </c>
      <c r="J4369" s="63" t="s">
        <v>66</v>
      </c>
      <c r="K4369" s="64" t="str">
        <f>IFERROR(VLOOKUP(I4369,'Issue Code'!H:L,5,0),"")</f>
        <v>Change Model</v>
      </c>
      <c r="L4369" s="64" t="s">
        <v>239</v>
      </c>
      <c r="M4369" s="100"/>
      <c r="N4369" s="100"/>
      <c r="O4369" s="66">
        <f t="shared" si="192"/>
        <v>24</v>
      </c>
      <c r="P4369" s="67">
        <v>0.1</v>
      </c>
      <c r="Q4369" s="68">
        <v>19</v>
      </c>
      <c r="R4369" s="68"/>
      <c r="S4369" s="68">
        <f t="shared" si="198"/>
        <v>1.9000000000000001</v>
      </c>
      <c r="T4369" s="69" t="s">
        <v>547</v>
      </c>
      <c r="U4369" s="63" t="s">
        <v>52</v>
      </c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17</v>
      </c>
      <c r="D4370" s="64" t="s">
        <v>37</v>
      </c>
      <c r="E4370" s="64" t="s">
        <v>5865</v>
      </c>
      <c r="F4370" s="64" t="str">
        <f t="shared" si="197"/>
        <v>2</v>
      </c>
      <c r="G4370" s="85" t="s">
        <v>2640</v>
      </c>
      <c r="H4370" s="63" t="s">
        <v>7618</v>
      </c>
      <c r="I4370" s="64" t="s">
        <v>21</v>
      </c>
      <c r="J4370" s="63" t="s">
        <v>7641</v>
      </c>
      <c r="K4370" s="64" t="str">
        <f>IFERROR(VLOOKUP(I4370,'Issue Code'!H:L,5,0),"")</f>
        <v>Quality</v>
      </c>
      <c r="L4370" s="64" t="s">
        <v>268</v>
      </c>
      <c r="M4370" s="100">
        <v>6.25E-2</v>
      </c>
      <c r="N4370" s="100">
        <v>0.25</v>
      </c>
      <c r="O4370" s="66">
        <f t="shared" si="192"/>
        <v>0.1875</v>
      </c>
      <c r="P4370" s="67">
        <v>4.5</v>
      </c>
      <c r="Q4370" s="68">
        <v>6</v>
      </c>
      <c r="R4370" s="68"/>
      <c r="S4370" s="68">
        <f t="shared" si="198"/>
        <v>27</v>
      </c>
      <c r="T4370" s="69" t="s">
        <v>30</v>
      </c>
      <c r="U4370" s="69" t="s">
        <v>30</v>
      </c>
      <c r="V4370" s="63"/>
      <c r="W4370" s="63">
        <v>742842001</v>
      </c>
      <c r="X4370" s="63" t="s">
        <v>6783</v>
      </c>
      <c r="Y4370" s="63"/>
      <c r="Z4370" s="63"/>
      <c r="AA4370" s="63">
        <v>2026080048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544</v>
      </c>
      <c r="F4371" s="64" t="str">
        <f t="shared" si="197"/>
        <v>1</v>
      </c>
      <c r="G4371" s="85" t="s">
        <v>7518</v>
      </c>
      <c r="H4371" s="63" t="s">
        <v>7512</v>
      </c>
      <c r="I4371" s="64" t="s">
        <v>21</v>
      </c>
      <c r="J4371" s="63" t="s">
        <v>7642</v>
      </c>
      <c r="K4371" s="64" t="str">
        <f>IFERROR(VLOOKUP(I4371,'Issue Code'!H:L,5,0),"")</f>
        <v>Quality</v>
      </c>
      <c r="L4371" s="64" t="s">
        <v>268</v>
      </c>
      <c r="M4371" s="100">
        <v>0.59027777777777779</v>
      </c>
      <c r="N4371" s="100">
        <v>0.63194444444444442</v>
      </c>
      <c r="O4371" s="66">
        <f t="shared" si="192"/>
        <v>4.166666666666663E-2</v>
      </c>
      <c r="P4371" s="67">
        <v>1</v>
      </c>
      <c r="Q4371" s="68">
        <v>23</v>
      </c>
      <c r="R4371" s="68"/>
      <c r="S4371" s="68">
        <f t="shared" ref="S4371:S4386" si="199">P4371*Q4371</f>
        <v>23</v>
      </c>
      <c r="T4371" s="69" t="s">
        <v>30</v>
      </c>
      <c r="U4371" s="69" t="s">
        <v>30</v>
      </c>
      <c r="V4371" s="63"/>
      <c r="W4371" s="63">
        <v>539177003</v>
      </c>
      <c r="X4371" s="63" t="s">
        <v>6204</v>
      </c>
      <c r="Y4371" s="63"/>
      <c r="Z4371" s="63"/>
      <c r="AA4371" s="63">
        <v>2026080049</v>
      </c>
    </row>
    <row r="4372" spans="1:27" s="71" customFormat="1" ht="23.5" customHeight="1" x14ac:dyDescent="0.35">
      <c r="A4372" s="62">
        <v>46240</v>
      </c>
      <c r="B4372" s="63" t="s">
        <v>445</v>
      </c>
      <c r="C4372" s="64" t="s">
        <v>18</v>
      </c>
      <c r="D4372" s="64" t="s">
        <v>37</v>
      </c>
      <c r="E4372" s="64" t="s">
        <v>1538</v>
      </c>
      <c r="F4372" s="64" t="str">
        <f t="shared" si="197"/>
        <v>1</v>
      </c>
      <c r="G4372" s="85" t="s">
        <v>7640</v>
      </c>
      <c r="H4372" s="63" t="s">
        <v>7634</v>
      </c>
      <c r="I4372" s="64" t="s">
        <v>133</v>
      </c>
      <c r="J4372" s="124" t="s">
        <v>7643</v>
      </c>
      <c r="K4372" s="64" t="str">
        <f>IFERROR(VLOOKUP(I4372,'Issue Code'!H:L,5,0),"")</f>
        <v>Document</v>
      </c>
      <c r="L4372" s="64" t="s">
        <v>268</v>
      </c>
      <c r="M4372" s="100">
        <v>0.3125</v>
      </c>
      <c r="N4372" s="100">
        <v>0.32708333333333334</v>
      </c>
      <c r="O4372" s="66">
        <f t="shared" si="192"/>
        <v>1.4583333333333337E-2</v>
      </c>
      <c r="P4372" s="67">
        <v>0.35</v>
      </c>
      <c r="Q4372" s="68">
        <v>12</v>
      </c>
      <c r="R4372" s="68"/>
      <c r="S4372" s="68">
        <f t="shared" si="199"/>
        <v>4.1999999999999993</v>
      </c>
      <c r="T4372" s="69" t="s">
        <v>126</v>
      </c>
      <c r="U4372" s="63" t="s">
        <v>126</v>
      </c>
      <c r="V4372" s="63"/>
      <c r="W4372" s="63"/>
      <c r="X4372" s="63"/>
      <c r="Y4372" s="63"/>
      <c r="Z4372" s="63"/>
      <c r="AA4372" s="63">
        <v>2026080050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1539</v>
      </c>
      <c r="F4373" s="64" t="str">
        <f t="shared" si="197"/>
        <v>1</v>
      </c>
      <c r="G4373" s="72">
        <v>130868017</v>
      </c>
      <c r="H4373" s="63" t="s">
        <v>7635</v>
      </c>
      <c r="I4373" s="64" t="s">
        <v>81</v>
      </c>
      <c r="J4373" s="63" t="s">
        <v>7644</v>
      </c>
      <c r="K4373" s="64" t="str">
        <f>IFERROR(VLOOKUP(I4373,'Issue Code'!H:L,5,0),"")</f>
        <v>Equipment</v>
      </c>
      <c r="L4373" s="64" t="s">
        <v>268</v>
      </c>
      <c r="M4373" s="100">
        <v>0.3298611111111111</v>
      </c>
      <c r="N4373" s="100">
        <v>0.35069444444444442</v>
      </c>
      <c r="O4373" s="66">
        <f t="shared" si="192"/>
        <v>2.0833333333333315E-2</v>
      </c>
      <c r="P4373" s="67">
        <v>0.5</v>
      </c>
      <c r="Q4373" s="68">
        <v>7</v>
      </c>
      <c r="R4373" s="68"/>
      <c r="S4373" s="68">
        <f t="shared" si="199"/>
        <v>3.5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2026080051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5914</v>
      </c>
      <c r="F4374" s="64" t="str">
        <f t="shared" si="197"/>
        <v>2</v>
      </c>
      <c r="G4374" s="72">
        <v>130868017</v>
      </c>
      <c r="H4374" s="63" t="s">
        <v>7635</v>
      </c>
      <c r="I4374" s="64" t="s">
        <v>81</v>
      </c>
      <c r="J4374" s="63" t="s">
        <v>7579</v>
      </c>
      <c r="K4374" s="64" t="str">
        <f>IFERROR(VLOOKUP(I4374,'Issue Code'!H:L,5,0),"")</f>
        <v>Equipment</v>
      </c>
      <c r="L4374" s="64" t="s">
        <v>268</v>
      </c>
      <c r="M4374" s="100">
        <v>0.81388888888888888</v>
      </c>
      <c r="N4374" s="100">
        <v>0.81736111111111109</v>
      </c>
      <c r="O4374" s="66">
        <f t="shared" si="192"/>
        <v>3.4722222222222099E-3</v>
      </c>
      <c r="P4374" s="67">
        <v>0.25</v>
      </c>
      <c r="Q4374" s="68">
        <v>7</v>
      </c>
      <c r="R4374" s="68"/>
      <c r="S4374" s="68">
        <f t="shared" si="199"/>
        <v>1.75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2026080052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5913</v>
      </c>
      <c r="F4375" s="64" t="str">
        <f t="shared" si="197"/>
        <v>2</v>
      </c>
      <c r="G4375" s="72">
        <v>130868001</v>
      </c>
      <c r="H4375" s="63" t="s">
        <v>7554</v>
      </c>
      <c r="I4375" s="64" t="s">
        <v>81</v>
      </c>
      <c r="J4375" s="63" t="s">
        <v>5504</v>
      </c>
      <c r="K4375" s="64" t="str">
        <f>IFERROR(VLOOKUP(I4375,'Issue Code'!H:L,5,0),"")</f>
        <v>Equipment</v>
      </c>
      <c r="L4375" s="64" t="s">
        <v>268</v>
      </c>
      <c r="M4375" s="100">
        <v>0.94444444444444442</v>
      </c>
      <c r="N4375" s="100">
        <v>0.9506944444444444</v>
      </c>
      <c r="O4375" s="66">
        <f t="shared" si="192"/>
        <v>6.2499999999999778E-3</v>
      </c>
      <c r="P4375" s="67">
        <v>0.15</v>
      </c>
      <c r="Q4375" s="68">
        <v>6.5</v>
      </c>
      <c r="R4375" s="68"/>
      <c r="S4375" s="68">
        <f t="shared" si="199"/>
        <v>0.97499999999999998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2026080053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1540</v>
      </c>
      <c r="F4376" s="64" t="str">
        <f t="shared" si="197"/>
        <v>1</v>
      </c>
      <c r="G4376" s="72">
        <v>130606034</v>
      </c>
      <c r="H4376" s="63" t="s">
        <v>7562</v>
      </c>
      <c r="I4376" s="64" t="s">
        <v>81</v>
      </c>
      <c r="J4376" s="63" t="s">
        <v>4839</v>
      </c>
      <c r="K4376" s="64" t="str">
        <f>IFERROR(VLOOKUP(I4376,'Issue Code'!H:L,5,0),"")</f>
        <v>Equipment</v>
      </c>
      <c r="L4376" s="64" t="s">
        <v>268</v>
      </c>
      <c r="M4376" s="100">
        <v>0.51041666666666663</v>
      </c>
      <c r="N4376" s="100">
        <v>0.54166666666666663</v>
      </c>
      <c r="O4376" s="66">
        <f t="shared" si="192"/>
        <v>3.125E-2</v>
      </c>
      <c r="P4376" s="67">
        <v>0.75</v>
      </c>
      <c r="Q4376" s="68">
        <v>9</v>
      </c>
      <c r="R4376" s="68"/>
      <c r="S4376" s="68">
        <f t="shared" si="199"/>
        <v>6.75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2026080054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6540</v>
      </c>
      <c r="F4377" s="64" t="str">
        <f t="shared" si="197"/>
        <v>2</v>
      </c>
      <c r="G4377" s="72">
        <v>130690053</v>
      </c>
      <c r="H4377" s="63" t="s">
        <v>7636</v>
      </c>
      <c r="I4377" s="64" t="s">
        <v>81</v>
      </c>
      <c r="J4377" s="63" t="s">
        <v>7645</v>
      </c>
      <c r="K4377" s="64" t="str">
        <f>IFERROR(VLOOKUP(I4377,'Issue Code'!H:L,5,0),"")</f>
        <v>Equipment</v>
      </c>
      <c r="L4377" s="64" t="s">
        <v>268</v>
      </c>
      <c r="M4377" s="100">
        <v>6.9444444444444448E-2</v>
      </c>
      <c r="N4377" s="100">
        <v>7.6388888888888895E-2</v>
      </c>
      <c r="O4377" s="66">
        <f t="shared" si="192"/>
        <v>6.9444444444444475E-3</v>
      </c>
      <c r="P4377" s="67">
        <v>0.15</v>
      </c>
      <c r="Q4377" s="68">
        <v>12</v>
      </c>
      <c r="R4377" s="68"/>
      <c r="S4377" s="68">
        <f t="shared" si="199"/>
        <v>1.7999999999999998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2026080055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5910</v>
      </c>
      <c r="F4378" s="64" t="str">
        <f t="shared" si="197"/>
        <v>2</v>
      </c>
      <c r="G4378" s="72">
        <v>130868014</v>
      </c>
      <c r="H4378" s="63" t="s">
        <v>7566</v>
      </c>
      <c r="I4378" s="64" t="s">
        <v>81</v>
      </c>
      <c r="J4378" s="63" t="s">
        <v>7580</v>
      </c>
      <c r="K4378" s="64" t="str">
        <f>IFERROR(VLOOKUP(I4378,'Issue Code'!H:L,5,0),"")</f>
        <v>Equipment</v>
      </c>
      <c r="L4378" s="64" t="s">
        <v>268</v>
      </c>
      <c r="M4378" s="100">
        <v>0.92569444444444449</v>
      </c>
      <c r="N4378" s="100">
        <v>0.93263888888888891</v>
      </c>
      <c r="O4378" s="66">
        <f t="shared" si="192"/>
        <v>6.9444444444444198E-3</v>
      </c>
      <c r="P4378" s="67">
        <v>0.15</v>
      </c>
      <c r="Q4378" s="68">
        <v>6.5</v>
      </c>
      <c r="R4378" s="68"/>
      <c r="S4378" s="68">
        <f t="shared" si="199"/>
        <v>0.97499999999999998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2026080056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5749</v>
      </c>
      <c r="F4379" s="64" t="str">
        <f t="shared" si="197"/>
        <v>1</v>
      </c>
      <c r="G4379" s="72">
        <v>130868025</v>
      </c>
      <c r="H4379" s="63" t="s">
        <v>7637</v>
      </c>
      <c r="I4379" s="64" t="s">
        <v>81</v>
      </c>
      <c r="J4379" s="63" t="s">
        <v>7579</v>
      </c>
      <c r="K4379" s="64" t="str">
        <f>IFERROR(VLOOKUP(I4379,'Issue Code'!H:L,5,0),"")</f>
        <v>Equipment</v>
      </c>
      <c r="L4379" s="64" t="s">
        <v>268</v>
      </c>
      <c r="M4379" s="100">
        <v>0.39930555555555558</v>
      </c>
      <c r="N4379" s="100">
        <v>0.40972222222222221</v>
      </c>
      <c r="O4379" s="66">
        <f t="shared" si="192"/>
        <v>1.041666666666663E-2</v>
      </c>
      <c r="P4379" s="67">
        <v>0.25</v>
      </c>
      <c r="Q4379" s="68">
        <v>7</v>
      </c>
      <c r="R4379" s="68"/>
      <c r="S4379" s="68">
        <f t="shared" si="199"/>
        <v>1.75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2026080057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5918</v>
      </c>
      <c r="F4380" s="64" t="str">
        <f t="shared" si="197"/>
        <v>2</v>
      </c>
      <c r="G4380" s="72">
        <v>130868002</v>
      </c>
      <c r="H4380" s="63" t="s">
        <v>7638</v>
      </c>
      <c r="I4380" s="64" t="s">
        <v>81</v>
      </c>
      <c r="J4380" s="63" t="s">
        <v>7579</v>
      </c>
      <c r="K4380" s="64" t="str">
        <f>IFERROR(VLOOKUP(I4380,'Issue Code'!H:L,5,0),"")</f>
        <v>Equipment</v>
      </c>
      <c r="L4380" s="64" t="s">
        <v>268</v>
      </c>
      <c r="M4380" s="100">
        <v>0.84722222222222221</v>
      </c>
      <c r="N4380" s="100">
        <v>0.85486111111111107</v>
      </c>
      <c r="O4380" s="66">
        <f t="shared" si="192"/>
        <v>7.6388888888888618E-3</v>
      </c>
      <c r="P4380" s="67">
        <v>0.2</v>
      </c>
      <c r="Q4380" s="68">
        <v>7</v>
      </c>
      <c r="R4380" s="68"/>
      <c r="S4380" s="68">
        <f t="shared" si="199"/>
        <v>1.4000000000000001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2026080058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5805</v>
      </c>
      <c r="F4381" s="64" t="str">
        <f t="shared" si="197"/>
        <v>2</v>
      </c>
      <c r="G4381" s="72">
        <v>130868001</v>
      </c>
      <c r="H4381" s="63" t="s">
        <v>7569</v>
      </c>
      <c r="I4381" s="64" t="s">
        <v>81</v>
      </c>
      <c r="J4381" s="63" t="s">
        <v>7579</v>
      </c>
      <c r="K4381" s="64" t="str">
        <f>IFERROR(VLOOKUP(I4381,'Issue Code'!H:L,5,0),"")</f>
        <v>Equipment</v>
      </c>
      <c r="L4381" s="64" t="s">
        <v>268</v>
      </c>
      <c r="M4381" s="100">
        <v>0.2013888888888889</v>
      </c>
      <c r="N4381" s="100">
        <v>0.20694444444444443</v>
      </c>
      <c r="O4381" s="66">
        <f t="shared" si="192"/>
        <v>5.5555555555555358E-3</v>
      </c>
      <c r="P4381" s="67">
        <v>0.15</v>
      </c>
      <c r="Q4381" s="68">
        <v>7</v>
      </c>
      <c r="R4381" s="68"/>
      <c r="S4381" s="68">
        <f t="shared" si="199"/>
        <v>1.05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2026080059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6444</v>
      </c>
      <c r="F4382" s="64" t="str">
        <f t="shared" si="197"/>
        <v>2</v>
      </c>
      <c r="G4382" s="72">
        <v>130868017</v>
      </c>
      <c r="H4382" s="63" t="s">
        <v>7639</v>
      </c>
      <c r="I4382" s="64" t="s">
        <v>81</v>
      </c>
      <c r="J4382" s="63" t="s">
        <v>5172</v>
      </c>
      <c r="K4382" s="64" t="str">
        <f>IFERROR(VLOOKUP(I4382,'Issue Code'!H:L,5,0),"")</f>
        <v>Equipment</v>
      </c>
      <c r="L4382" s="64" t="s">
        <v>268</v>
      </c>
      <c r="M4382" s="100">
        <v>0.52777777777777779</v>
      </c>
      <c r="N4382" s="100">
        <v>0.53472222222222221</v>
      </c>
      <c r="O4382" s="66">
        <f t="shared" si="192"/>
        <v>6.9444444444444198E-3</v>
      </c>
      <c r="P4382" s="67">
        <v>0.15</v>
      </c>
      <c r="Q4382" s="68">
        <v>6</v>
      </c>
      <c r="R4382" s="68"/>
      <c r="S4382" s="68">
        <f t="shared" si="199"/>
        <v>0.89999999999999991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2026080060</v>
      </c>
    </row>
    <row r="4383" spans="1:27" s="71" customFormat="1" ht="23.5" customHeight="1" x14ac:dyDescent="0.35">
      <c r="A4383" s="62">
        <v>46240</v>
      </c>
      <c r="B4383" s="63" t="s">
        <v>34</v>
      </c>
      <c r="C4383" s="64" t="s">
        <v>18</v>
      </c>
      <c r="D4383" s="64" t="s">
        <v>19</v>
      </c>
      <c r="E4383" s="64" t="s">
        <v>6618</v>
      </c>
      <c r="F4383" s="64" t="str">
        <f t="shared" si="197"/>
        <v>2</v>
      </c>
      <c r="G4383" s="72">
        <v>130868017</v>
      </c>
      <c r="H4383" s="63" t="s">
        <v>7572</v>
      </c>
      <c r="I4383" s="64" t="s">
        <v>81</v>
      </c>
      <c r="J4383" s="63" t="s">
        <v>7579</v>
      </c>
      <c r="K4383" s="64" t="str">
        <f>IFERROR(VLOOKUP(I4383,'Issue Code'!H:L,5,0),"")</f>
        <v>Equipment</v>
      </c>
      <c r="L4383" s="64" t="s">
        <v>268</v>
      </c>
      <c r="M4383" s="100">
        <v>0.92361111111111116</v>
      </c>
      <c r="N4383" s="100">
        <v>0.92708333333333337</v>
      </c>
      <c r="O4383" s="66">
        <f t="shared" si="192"/>
        <v>3.4722222222222099E-3</v>
      </c>
      <c r="P4383" s="67">
        <v>0.08</v>
      </c>
      <c r="Q4383" s="68">
        <v>6.5</v>
      </c>
      <c r="R4383" s="68"/>
      <c r="S4383" s="68">
        <f t="shared" si="199"/>
        <v>0.52</v>
      </c>
      <c r="T4383" s="69" t="s">
        <v>52</v>
      </c>
      <c r="U4383" s="63" t="s">
        <v>52</v>
      </c>
      <c r="V4383" s="63"/>
      <c r="W4383" s="63"/>
      <c r="X4383" s="63"/>
      <c r="Y4383" s="63"/>
      <c r="Z4383" s="63"/>
      <c r="AA4383" s="63">
        <v>2026080061</v>
      </c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5746</v>
      </c>
      <c r="F4384" s="64" t="str">
        <f t="shared" si="197"/>
        <v>1</v>
      </c>
      <c r="G4384" s="85" t="s">
        <v>884</v>
      </c>
      <c r="H4384" s="63" t="s">
        <v>7667</v>
      </c>
      <c r="I4384" s="64" t="s">
        <v>20</v>
      </c>
      <c r="J4384" s="63" t="s">
        <v>66</v>
      </c>
      <c r="K4384" s="64" t="str">
        <f>IFERROR(VLOOKUP(I4384,'Issue Code'!H:L,5,0),"")</f>
        <v>Change Model</v>
      </c>
      <c r="L4384" s="64" t="s">
        <v>239</v>
      </c>
      <c r="M4384" s="100"/>
      <c r="N4384" s="100"/>
      <c r="O4384" s="66">
        <f t="shared" si="192"/>
        <v>24</v>
      </c>
      <c r="P4384" s="67">
        <v>0.1</v>
      </c>
      <c r="Q4384" s="68">
        <v>25</v>
      </c>
      <c r="R4384" s="68"/>
      <c r="S4384" s="68">
        <f t="shared" si="199"/>
        <v>2.5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5898</v>
      </c>
      <c r="F4385" s="64" t="str">
        <f t="shared" si="197"/>
        <v>1</v>
      </c>
      <c r="G4385" s="85" t="s">
        <v>1003</v>
      </c>
      <c r="H4385" s="63" t="s">
        <v>7668</v>
      </c>
      <c r="I4385" s="64" t="s">
        <v>20</v>
      </c>
      <c r="J4385" s="63" t="s">
        <v>66</v>
      </c>
      <c r="K4385" s="64" t="str">
        <f>IFERROR(VLOOKUP(I4385,'Issue Code'!H:L,5,0),"")</f>
        <v>Change Model</v>
      </c>
      <c r="L4385" s="64" t="s">
        <v>239</v>
      </c>
      <c r="M4385" s="100"/>
      <c r="N4385" s="100"/>
      <c r="O4385" s="66">
        <f t="shared" ref="O4385:O4386" si="200">IF(N4385-M4385&gt;0,N4385-M4385,N4385-M4385+24)</f>
        <v>24</v>
      </c>
      <c r="P4385" s="67">
        <v>0.1</v>
      </c>
      <c r="Q4385" s="68">
        <v>22</v>
      </c>
      <c r="R4385" s="68"/>
      <c r="S4385" s="68">
        <f t="shared" si="199"/>
        <v>2.2000000000000002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17</v>
      </c>
      <c r="D4386" s="64" t="s">
        <v>37</v>
      </c>
      <c r="E4386" s="64" t="s">
        <v>7009</v>
      </c>
      <c r="F4386" s="64" t="str">
        <f t="shared" si="197"/>
        <v>1</v>
      </c>
      <c r="G4386" s="85" t="s">
        <v>3053</v>
      </c>
      <c r="H4386" s="63" t="s">
        <v>7669</v>
      </c>
      <c r="I4386" s="64" t="s">
        <v>20</v>
      </c>
      <c r="J4386" s="63" t="s">
        <v>66</v>
      </c>
      <c r="K4386" s="64" t="str">
        <f>IFERROR(VLOOKUP(I4386,'Issue Code'!H:L,5,0),"")</f>
        <v>Change Model</v>
      </c>
      <c r="L4386" s="64" t="s">
        <v>239</v>
      </c>
      <c r="M4386" s="100"/>
      <c r="N4386" s="100"/>
      <c r="O4386" s="66">
        <f t="shared" si="200"/>
        <v>24</v>
      </c>
      <c r="P4386" s="67">
        <v>0.33</v>
      </c>
      <c r="Q4386" s="68">
        <v>11</v>
      </c>
      <c r="R4386" s="68"/>
      <c r="S4386" s="68">
        <f t="shared" si="199"/>
        <v>3.6300000000000003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1837</v>
      </c>
      <c r="F4387" s="64" t="str">
        <f t="shared" si="197"/>
        <v>2</v>
      </c>
      <c r="G4387" s="72" t="s">
        <v>2846</v>
      </c>
      <c r="H4387" s="63" t="s">
        <v>7670</v>
      </c>
      <c r="I4387" s="64" t="s">
        <v>20</v>
      </c>
      <c r="J4387" s="63" t="s">
        <v>66</v>
      </c>
      <c r="K4387" s="64" t="str">
        <f>IFERROR(VLOOKUP(I4387,'Issue Code'!H:L,5,0),"")</f>
        <v>Change Model</v>
      </c>
      <c r="L4387" s="64" t="s">
        <v>239</v>
      </c>
      <c r="M4387" s="100"/>
      <c r="N4387" s="100"/>
      <c r="O4387" s="66">
        <f t="shared" ref="O4387:O4428" si="201">IF(N4387-M4387&gt;0,N4387-M4387,N4387-M4387+24)</f>
        <v>24</v>
      </c>
      <c r="P4387" s="67">
        <v>0.1</v>
      </c>
      <c r="Q4387" s="68">
        <v>21</v>
      </c>
      <c r="R4387" s="68"/>
      <c r="S4387" s="68">
        <f t="shared" ref="S4387:S4415" si="202">P4387*Q4387</f>
        <v>2.1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751</v>
      </c>
      <c r="F4388" s="64" t="str">
        <f t="shared" si="197"/>
        <v>1</v>
      </c>
      <c r="G4388" s="72" t="s">
        <v>3765</v>
      </c>
      <c r="H4388" s="63" t="s">
        <v>7671</v>
      </c>
      <c r="I4388" s="64" t="s">
        <v>20</v>
      </c>
      <c r="J4388" s="63" t="s">
        <v>66</v>
      </c>
      <c r="K4388" s="64" t="str">
        <f>IFERROR(VLOOKUP(I4388,'Issue Code'!H:L,5,0),"")</f>
        <v>Change Model</v>
      </c>
      <c r="L4388" s="64" t="s">
        <v>239</v>
      </c>
      <c r="M4388" s="100"/>
      <c r="N4388" s="100"/>
      <c r="O4388" s="66">
        <f t="shared" si="201"/>
        <v>24</v>
      </c>
      <c r="P4388" s="67">
        <v>0.1</v>
      </c>
      <c r="Q4388" s="68">
        <v>17</v>
      </c>
      <c r="R4388" s="68"/>
      <c r="S4388" s="68">
        <f t="shared" si="202"/>
        <v>1.7000000000000002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815</v>
      </c>
      <c r="F4389" s="64" t="str">
        <f t="shared" si="197"/>
        <v>1</v>
      </c>
      <c r="G4389" s="63" t="s">
        <v>7681</v>
      </c>
      <c r="H4389" s="63" t="s">
        <v>7672</v>
      </c>
      <c r="I4389" s="64" t="s">
        <v>20</v>
      </c>
      <c r="J4389" s="63" t="s">
        <v>66</v>
      </c>
      <c r="K4389" s="64" t="str">
        <f>IFERROR(VLOOKUP(I4389,'Issue Code'!H:L,5,0),"")</f>
        <v>Change Model</v>
      </c>
      <c r="L4389" s="64" t="s">
        <v>239</v>
      </c>
      <c r="M4389" s="100"/>
      <c r="N4389" s="100"/>
      <c r="O4389" s="66">
        <f t="shared" si="201"/>
        <v>24</v>
      </c>
      <c r="P4389" s="67">
        <v>0.1</v>
      </c>
      <c r="Q4389" s="68">
        <v>2</v>
      </c>
      <c r="R4389" s="68"/>
      <c r="S4389" s="68">
        <f t="shared" si="202"/>
        <v>0.2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615</v>
      </c>
      <c r="F4390" s="64" t="str">
        <f t="shared" si="197"/>
        <v>1</v>
      </c>
      <c r="G4390" s="63" t="s">
        <v>7682</v>
      </c>
      <c r="H4390" s="63" t="s">
        <v>7673</v>
      </c>
      <c r="I4390" s="64" t="s">
        <v>20</v>
      </c>
      <c r="J4390" s="63" t="s">
        <v>66</v>
      </c>
      <c r="K4390" s="64" t="str">
        <f>IFERROR(VLOOKUP(I4390,'Issue Code'!H:L,5,0),"")</f>
        <v>Change Model</v>
      </c>
      <c r="L4390" s="64" t="s">
        <v>239</v>
      </c>
      <c r="M4390" s="100"/>
      <c r="N4390" s="100"/>
      <c r="O4390" s="66">
        <f t="shared" si="201"/>
        <v>24</v>
      </c>
      <c r="P4390" s="67">
        <v>0.1</v>
      </c>
      <c r="Q4390" s="68">
        <v>9</v>
      </c>
      <c r="R4390" s="68"/>
      <c r="S4390" s="68">
        <f t="shared" si="202"/>
        <v>0.9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2102</v>
      </c>
      <c r="F4391" s="64" t="str">
        <f t="shared" si="197"/>
        <v>2</v>
      </c>
      <c r="G4391" s="72" t="s">
        <v>5127</v>
      </c>
      <c r="H4391" s="63" t="s">
        <v>7674</v>
      </c>
      <c r="I4391" s="64" t="s">
        <v>20</v>
      </c>
      <c r="J4391" s="63" t="s">
        <v>66</v>
      </c>
      <c r="K4391" s="64" t="str">
        <f>IFERROR(VLOOKUP(I4391,'Issue Code'!H:L,5,0),"")</f>
        <v>Change Model</v>
      </c>
      <c r="L4391" s="64" t="s">
        <v>239</v>
      </c>
      <c r="M4391" s="100"/>
      <c r="N4391" s="100"/>
      <c r="O4391" s="66">
        <f t="shared" si="201"/>
        <v>24</v>
      </c>
      <c r="P4391" s="67">
        <v>0.1</v>
      </c>
      <c r="Q4391" s="68">
        <v>14</v>
      </c>
      <c r="R4391" s="68"/>
      <c r="S4391" s="68">
        <f t="shared" si="202"/>
        <v>1.4000000000000001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2064</v>
      </c>
      <c r="F4392" s="64" t="str">
        <f t="shared" si="197"/>
        <v>2</v>
      </c>
      <c r="G4392" s="72" t="s">
        <v>1929</v>
      </c>
      <c r="H4392" s="63" t="s">
        <v>7675</v>
      </c>
      <c r="I4392" s="64" t="s">
        <v>20</v>
      </c>
      <c r="J4392" s="63" t="s">
        <v>66</v>
      </c>
      <c r="K4392" s="64" t="str">
        <f>IFERROR(VLOOKUP(I4392,'Issue Code'!H:L,5,0),"")</f>
        <v>Change Model</v>
      </c>
      <c r="L4392" s="64" t="s">
        <v>239</v>
      </c>
      <c r="M4392" s="100"/>
      <c r="N4392" s="100"/>
      <c r="O4392" s="66">
        <f t="shared" si="201"/>
        <v>24</v>
      </c>
      <c r="P4392" s="67">
        <v>0.1</v>
      </c>
      <c r="Q4392" s="68">
        <v>23</v>
      </c>
      <c r="R4392" s="68"/>
      <c r="S4392" s="68">
        <f t="shared" si="202"/>
        <v>2.3000000000000003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1538</v>
      </c>
      <c r="F4393" s="64" t="str">
        <f t="shared" si="197"/>
        <v>1</v>
      </c>
      <c r="G4393" s="72" t="s">
        <v>1310</v>
      </c>
      <c r="H4393" s="63" t="s">
        <v>7676</v>
      </c>
      <c r="I4393" s="64" t="s">
        <v>20</v>
      </c>
      <c r="J4393" s="63" t="s">
        <v>66</v>
      </c>
      <c r="K4393" s="64" t="str">
        <f>IFERROR(VLOOKUP(I4393,'Issue Code'!H:L,5,0),"")</f>
        <v>Change Model</v>
      </c>
      <c r="L4393" s="64" t="s">
        <v>239</v>
      </c>
      <c r="M4393" s="100"/>
      <c r="N4393" s="100"/>
      <c r="O4393" s="66">
        <f t="shared" si="201"/>
        <v>24</v>
      </c>
      <c r="P4393" s="67">
        <v>0.1</v>
      </c>
      <c r="Q4393" s="68">
        <v>14</v>
      </c>
      <c r="R4393" s="68"/>
      <c r="S4393" s="68">
        <f t="shared" si="202"/>
        <v>1.4000000000000001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3457</v>
      </c>
      <c r="F4394" s="64" t="str">
        <f t="shared" si="197"/>
        <v>2</v>
      </c>
      <c r="G4394" s="72" t="s">
        <v>7683</v>
      </c>
      <c r="H4394" s="63" t="s">
        <v>7677</v>
      </c>
      <c r="I4394" s="64" t="s">
        <v>20</v>
      </c>
      <c r="J4394" s="63" t="s">
        <v>66</v>
      </c>
      <c r="K4394" s="64" t="str">
        <f>IFERROR(VLOOKUP(I4394,'Issue Code'!H:L,5,0),"")</f>
        <v>Change Model</v>
      </c>
      <c r="L4394" s="64" t="s">
        <v>239</v>
      </c>
      <c r="M4394" s="100"/>
      <c r="N4394" s="100"/>
      <c r="O4394" s="66">
        <f t="shared" si="201"/>
        <v>24</v>
      </c>
      <c r="P4394" s="67">
        <v>0.1</v>
      </c>
      <c r="Q4394" s="68">
        <v>15</v>
      </c>
      <c r="R4394" s="68"/>
      <c r="S4394" s="68">
        <f t="shared" si="202"/>
        <v>1.5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2624</v>
      </c>
      <c r="F4395" s="64" t="str">
        <f t="shared" si="197"/>
        <v>2</v>
      </c>
      <c r="G4395" s="72" t="s">
        <v>3963</v>
      </c>
      <c r="H4395" s="63" t="s">
        <v>7678</v>
      </c>
      <c r="I4395" s="64" t="s">
        <v>20</v>
      </c>
      <c r="J4395" s="63" t="s">
        <v>66</v>
      </c>
      <c r="K4395" s="64" t="str">
        <f>IFERROR(VLOOKUP(I4395,'Issue Code'!H:L,5,0),"")</f>
        <v>Change Model</v>
      </c>
      <c r="L4395" s="64" t="s">
        <v>239</v>
      </c>
      <c r="M4395" s="100"/>
      <c r="N4395" s="100"/>
      <c r="O4395" s="66">
        <f t="shared" si="201"/>
        <v>24</v>
      </c>
      <c r="P4395" s="67">
        <v>0.1</v>
      </c>
      <c r="Q4395" s="68">
        <v>22</v>
      </c>
      <c r="R4395" s="68"/>
      <c r="S4395" s="68">
        <f t="shared" si="202"/>
        <v>2.2000000000000002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2103</v>
      </c>
      <c r="F4396" s="64" t="str">
        <f t="shared" si="197"/>
        <v>1</v>
      </c>
      <c r="G4396" s="72" t="s">
        <v>324</v>
      </c>
      <c r="H4396" s="63" t="s">
        <v>7632</v>
      </c>
      <c r="I4396" s="64" t="s">
        <v>20</v>
      </c>
      <c r="J4396" s="63" t="s">
        <v>66</v>
      </c>
      <c r="K4396" s="64" t="str">
        <f>IFERROR(VLOOKUP(I4396,'Issue Code'!H:L,5,0),"")</f>
        <v>Change Model</v>
      </c>
      <c r="L4396" s="64" t="s">
        <v>239</v>
      </c>
      <c r="M4396" s="100"/>
      <c r="N4396" s="100"/>
      <c r="O4396" s="66">
        <f t="shared" si="201"/>
        <v>24</v>
      </c>
      <c r="P4396" s="67">
        <v>0.75</v>
      </c>
      <c r="Q4396" s="68">
        <v>25</v>
      </c>
      <c r="R4396" s="68"/>
      <c r="S4396" s="68">
        <f t="shared" si="202"/>
        <v>18.75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994</v>
      </c>
      <c r="F4397" s="64" t="str">
        <f t="shared" si="197"/>
        <v>2</v>
      </c>
      <c r="G4397" s="72" t="s">
        <v>1510</v>
      </c>
      <c r="H4397" s="63" t="s">
        <v>7679</v>
      </c>
      <c r="I4397" s="64" t="s">
        <v>20</v>
      </c>
      <c r="J4397" s="63" t="s">
        <v>66</v>
      </c>
      <c r="K4397" s="64" t="str">
        <f>IFERROR(VLOOKUP(I4397,'Issue Code'!H:L,5,0),"")</f>
        <v>Change Model</v>
      </c>
      <c r="L4397" s="64" t="s">
        <v>239</v>
      </c>
      <c r="M4397" s="100"/>
      <c r="N4397" s="100"/>
      <c r="O4397" s="66">
        <f t="shared" si="201"/>
        <v>24</v>
      </c>
      <c r="P4397" s="67">
        <v>0.1</v>
      </c>
      <c r="Q4397" s="68">
        <v>25</v>
      </c>
      <c r="R4397" s="68"/>
      <c r="S4397" s="68">
        <f t="shared" si="202"/>
        <v>2.5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2224</v>
      </c>
      <c r="F4398" s="64" t="str">
        <f t="shared" si="197"/>
        <v>2</v>
      </c>
      <c r="G4398" s="72" t="s">
        <v>1977</v>
      </c>
      <c r="H4398" s="63" t="s">
        <v>7680</v>
      </c>
      <c r="I4398" s="64" t="s">
        <v>20</v>
      </c>
      <c r="J4398" s="63" t="s">
        <v>66</v>
      </c>
      <c r="K4398" s="64" t="str">
        <f>IFERROR(VLOOKUP(I4398,'Issue Code'!H:L,5,0),"")</f>
        <v>Change Model</v>
      </c>
      <c r="L4398" s="64" t="s">
        <v>239</v>
      </c>
      <c r="M4398" s="100"/>
      <c r="N4398" s="100"/>
      <c r="O4398" s="66">
        <f t="shared" si="201"/>
        <v>24</v>
      </c>
      <c r="P4398" s="67">
        <v>0.1</v>
      </c>
      <c r="Q4398" s="68">
        <v>21</v>
      </c>
      <c r="R4398" s="68"/>
      <c r="S4398" s="68">
        <f t="shared" si="202"/>
        <v>2.1</v>
      </c>
      <c r="T4398" s="69" t="s">
        <v>547</v>
      </c>
      <c r="U4398" s="63" t="s">
        <v>52</v>
      </c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386</v>
      </c>
      <c r="F4399" s="64" t="str">
        <f t="shared" si="197"/>
        <v>1</v>
      </c>
      <c r="G4399" s="72" t="s">
        <v>1123</v>
      </c>
      <c r="H4399" s="63" t="s">
        <v>7631</v>
      </c>
      <c r="I4399" s="64" t="s">
        <v>21</v>
      </c>
      <c r="J4399" s="63" t="s">
        <v>7699</v>
      </c>
      <c r="K4399" s="64" t="str">
        <f>IFERROR(VLOOKUP(I4399,'Issue Code'!H:L,5,0),"")</f>
        <v>Quality</v>
      </c>
      <c r="L4399" s="64" t="s">
        <v>268</v>
      </c>
      <c r="M4399" s="100">
        <v>0.60416666666666663</v>
      </c>
      <c r="N4399" s="100">
        <v>0.64583333333333337</v>
      </c>
      <c r="O4399" s="66">
        <f>IF(N4399-M4399&gt;0,N4399-M4399,N4399-M4399+24)</f>
        <v>4.1666666666666741E-2</v>
      </c>
      <c r="P4399" s="67">
        <v>1</v>
      </c>
      <c r="Q4399" s="68">
        <v>20</v>
      </c>
      <c r="R4399" s="68"/>
      <c r="S4399" s="68">
        <f t="shared" si="202"/>
        <v>20</v>
      </c>
      <c r="T4399" s="69" t="s">
        <v>27</v>
      </c>
      <c r="U4399" s="63" t="s">
        <v>30</v>
      </c>
      <c r="V4399" s="63"/>
      <c r="W4399" s="63">
        <v>315946003</v>
      </c>
      <c r="X4399" s="63" t="s">
        <v>5449</v>
      </c>
      <c r="Y4399" s="63"/>
      <c r="Z4399" s="63"/>
      <c r="AA4399" s="63">
        <v>2026080062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2063</v>
      </c>
      <c r="F4400" s="64" t="str">
        <f t="shared" si="197"/>
        <v>2</v>
      </c>
      <c r="G4400" s="72" t="s">
        <v>1123</v>
      </c>
      <c r="H4400" s="63" t="s">
        <v>7631</v>
      </c>
      <c r="I4400" s="64" t="s">
        <v>21</v>
      </c>
      <c r="J4400" s="63" t="s">
        <v>7699</v>
      </c>
      <c r="K4400" s="64" t="str">
        <f>IFERROR(VLOOKUP(I4400,'Issue Code'!H:L,5,0),"")</f>
        <v>Quality</v>
      </c>
      <c r="L4400" s="64" t="s">
        <v>268</v>
      </c>
      <c r="M4400" s="100">
        <v>0.91666666666666663</v>
      </c>
      <c r="N4400" s="100">
        <v>0.25</v>
      </c>
      <c r="O4400" s="66">
        <f>IF(N4400-M4400&gt;0,N4400-M4400,N4400-M4400+24)</f>
        <v>23.333333333333332</v>
      </c>
      <c r="P4400" s="67">
        <v>8</v>
      </c>
      <c r="Q4400" s="68">
        <v>18</v>
      </c>
      <c r="R4400" s="68"/>
      <c r="S4400" s="68">
        <f t="shared" si="202"/>
        <v>144</v>
      </c>
      <c r="T4400" s="69" t="s">
        <v>27</v>
      </c>
      <c r="U4400" s="63" t="s">
        <v>30</v>
      </c>
      <c r="V4400" s="63"/>
      <c r="W4400" s="63">
        <v>315946003</v>
      </c>
      <c r="X4400" s="63" t="s">
        <v>5449</v>
      </c>
      <c r="Y4400" s="63"/>
      <c r="Z4400" s="63"/>
      <c r="AA4400" s="63">
        <v>2026080063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18</v>
      </c>
      <c r="D4401" s="64" t="s">
        <v>37</v>
      </c>
      <c r="E4401" s="64" t="s">
        <v>2671</v>
      </c>
      <c r="F4401" s="64" t="str">
        <f t="shared" si="197"/>
        <v>1</v>
      </c>
      <c r="G4401" s="72" t="s">
        <v>7689</v>
      </c>
      <c r="H4401" s="63" t="s">
        <v>7690</v>
      </c>
      <c r="I4401" s="64" t="s">
        <v>21</v>
      </c>
      <c r="J4401" s="63" t="s">
        <v>7697</v>
      </c>
      <c r="K4401" s="64" t="str">
        <f>IFERROR(VLOOKUP(I4401,'Issue Code'!H:L,5,0),"")</f>
        <v>Quality</v>
      </c>
      <c r="L4401" s="64" t="s">
        <v>268</v>
      </c>
      <c r="M4401" s="100">
        <v>0.3125</v>
      </c>
      <c r="N4401" s="100">
        <v>0.64583333333333337</v>
      </c>
      <c r="O4401" s="66">
        <f t="shared" si="201"/>
        <v>0.33333333333333337</v>
      </c>
      <c r="P4401" s="67">
        <v>8</v>
      </c>
      <c r="Q4401" s="68">
        <v>22</v>
      </c>
      <c r="R4401" s="68"/>
      <c r="S4401" s="68">
        <f t="shared" si="202"/>
        <v>176</v>
      </c>
      <c r="T4401" s="69" t="s">
        <v>27</v>
      </c>
      <c r="U4401" s="63" t="s">
        <v>30</v>
      </c>
      <c r="V4401" s="63"/>
      <c r="W4401" s="63">
        <v>644707001</v>
      </c>
      <c r="X4401" s="63" t="s">
        <v>7698</v>
      </c>
      <c r="Y4401" s="63"/>
      <c r="Z4401" s="63"/>
      <c r="AA4401" s="63">
        <v>2026080064</v>
      </c>
    </row>
    <row r="4402" spans="1:27" s="71" customFormat="1" ht="23.5" customHeight="1" x14ac:dyDescent="0.35">
      <c r="A4402" s="62">
        <v>46241</v>
      </c>
      <c r="B4402" s="63" t="s">
        <v>445</v>
      </c>
      <c r="C4402" s="64" t="s">
        <v>17</v>
      </c>
      <c r="D4402" s="64" t="s">
        <v>37</v>
      </c>
      <c r="E4402" s="64" t="s">
        <v>5803</v>
      </c>
      <c r="F4402" s="64" t="str">
        <f>IF(RIGHT(E4402,1)="D","1","2")</f>
        <v>1</v>
      </c>
      <c r="G4402" s="85" t="s">
        <v>2640</v>
      </c>
      <c r="H4402" s="63" t="s">
        <v>7618</v>
      </c>
      <c r="I4402" s="64" t="s">
        <v>21</v>
      </c>
      <c r="J4402" s="63" t="s">
        <v>7641</v>
      </c>
      <c r="K4402" s="64" t="str">
        <f>IFERROR(VLOOKUP(I4402,'Issue Code'!H:L,5,0),"")</f>
        <v>Quality</v>
      </c>
      <c r="L4402" s="64" t="s">
        <v>268</v>
      </c>
      <c r="M4402" s="100">
        <v>0.3125</v>
      </c>
      <c r="N4402" s="100">
        <v>0.64583333333333337</v>
      </c>
      <c r="O4402" s="66">
        <f>IF(N4402-M4402&gt;0,N4402-M4402,N4402-M4402+24)</f>
        <v>0.33333333333333337</v>
      </c>
      <c r="P4402" s="67">
        <v>8</v>
      </c>
      <c r="Q4402" s="68">
        <v>4</v>
      </c>
      <c r="R4402" s="68"/>
      <c r="S4402" s="68">
        <f>P4402*Q4402</f>
        <v>32</v>
      </c>
      <c r="T4402" s="69" t="s">
        <v>27</v>
      </c>
      <c r="U4402" s="63" t="s">
        <v>30</v>
      </c>
      <c r="V4402" s="63"/>
      <c r="W4402" s="63">
        <v>742842001</v>
      </c>
      <c r="X4402" s="63" t="s">
        <v>6783</v>
      </c>
      <c r="Y4402" s="63"/>
      <c r="Z4402" s="63"/>
      <c r="AA4402" s="63">
        <v>2026080065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7684</v>
      </c>
      <c r="F4403" s="64" t="str">
        <f t="shared" si="197"/>
        <v>2</v>
      </c>
      <c r="G4403" s="72">
        <v>130868014</v>
      </c>
      <c r="H4403" s="63" t="s">
        <v>7691</v>
      </c>
      <c r="I4403" s="64" t="s">
        <v>81</v>
      </c>
      <c r="J4403" s="63" t="s">
        <v>7701</v>
      </c>
      <c r="K4403" s="64" t="str">
        <f>IFERROR(VLOOKUP(I4403,'Issue Code'!H:L,5,0),"")</f>
        <v>Equipment</v>
      </c>
      <c r="L4403" s="64" t="s">
        <v>268</v>
      </c>
      <c r="M4403" s="100">
        <v>0.87847222222222221</v>
      </c>
      <c r="N4403" s="100">
        <v>0.92013888888888884</v>
      </c>
      <c r="O4403" s="66">
        <f t="shared" si="201"/>
        <v>4.166666666666663E-2</v>
      </c>
      <c r="P4403" s="67">
        <v>1</v>
      </c>
      <c r="Q4403" s="68">
        <v>6</v>
      </c>
      <c r="R4403" s="68"/>
      <c r="S4403" s="68">
        <f t="shared" si="202"/>
        <v>6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2026080066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7685</v>
      </c>
      <c r="F4404" s="64" t="str">
        <f t="shared" si="197"/>
        <v>2</v>
      </c>
      <c r="G4404" s="72">
        <v>130868002</v>
      </c>
      <c r="H4404" s="63" t="s">
        <v>7638</v>
      </c>
      <c r="I4404" s="64" t="s">
        <v>81</v>
      </c>
      <c r="J4404" s="63" t="s">
        <v>5288</v>
      </c>
      <c r="K4404" s="64" t="str">
        <f>IFERROR(VLOOKUP(I4404,'Issue Code'!H:L,5,0),"")</f>
        <v>Equipment</v>
      </c>
      <c r="L4404" s="64" t="s">
        <v>268</v>
      </c>
      <c r="M4404" s="100">
        <v>0.90763888888888888</v>
      </c>
      <c r="N4404" s="100">
        <v>0.91319444444444442</v>
      </c>
      <c r="O4404" s="66">
        <f t="shared" si="201"/>
        <v>5.5555555555555358E-3</v>
      </c>
      <c r="P4404" s="67">
        <v>0.13</v>
      </c>
      <c r="Q4404" s="68">
        <v>7</v>
      </c>
      <c r="R4404" s="68"/>
      <c r="S4404" s="68">
        <f t="shared" si="202"/>
        <v>0.91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2026080067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7686</v>
      </c>
      <c r="F4405" s="64" t="str">
        <f t="shared" si="197"/>
        <v>2</v>
      </c>
      <c r="G4405" s="72">
        <v>130868017</v>
      </c>
      <c r="H4405" s="63" t="s">
        <v>7639</v>
      </c>
      <c r="I4405" s="64" t="s">
        <v>81</v>
      </c>
      <c r="J4405" s="63" t="s">
        <v>7702</v>
      </c>
      <c r="K4405" s="64" t="str">
        <f>IFERROR(VLOOKUP(I4405,'Issue Code'!H:L,5,0),"")</f>
        <v>Equipment</v>
      </c>
      <c r="L4405" s="64" t="s">
        <v>268</v>
      </c>
      <c r="M4405" s="100">
        <v>0.875</v>
      </c>
      <c r="N4405" s="100">
        <v>0.90277777777777779</v>
      </c>
      <c r="O4405" s="66">
        <f t="shared" si="201"/>
        <v>2.777777777777779E-2</v>
      </c>
      <c r="P4405" s="67">
        <v>0.67</v>
      </c>
      <c r="Q4405" s="68">
        <v>7</v>
      </c>
      <c r="R4405" s="68"/>
      <c r="S4405" s="68">
        <f t="shared" si="202"/>
        <v>4.6900000000000004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2026080068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7687</v>
      </c>
      <c r="F4406" s="64" t="str">
        <f t="shared" ref="F4406:F4469" si="203">IF(RIGHT(E4406,1)="D","1","2")</f>
        <v>2</v>
      </c>
      <c r="G4406" s="72">
        <v>130868017</v>
      </c>
      <c r="H4406" s="63" t="s">
        <v>7692</v>
      </c>
      <c r="I4406" s="64" t="s">
        <v>81</v>
      </c>
      <c r="J4406" s="63" t="s">
        <v>7579</v>
      </c>
      <c r="K4406" s="64" t="str">
        <f>IFERROR(VLOOKUP(I4406,'Issue Code'!H:L,5,0),"")</f>
        <v>Equipment</v>
      </c>
      <c r="L4406" s="64" t="s">
        <v>268</v>
      </c>
      <c r="M4406" s="100">
        <v>0.9375</v>
      </c>
      <c r="N4406" s="100">
        <v>0.94097222222222221</v>
      </c>
      <c r="O4406" s="66">
        <f t="shared" si="201"/>
        <v>3.4722222222222099E-3</v>
      </c>
      <c r="P4406" s="67">
        <v>0.1</v>
      </c>
      <c r="Q4406" s="68">
        <v>6.5</v>
      </c>
      <c r="R4406" s="68"/>
      <c r="S4406" s="68">
        <f t="shared" si="202"/>
        <v>0.65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2026080069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7688</v>
      </c>
      <c r="F4407" s="64" t="str">
        <f t="shared" si="203"/>
        <v>2</v>
      </c>
      <c r="G4407" s="72">
        <v>130868001</v>
      </c>
      <c r="H4407" s="63" t="s">
        <v>7693</v>
      </c>
      <c r="I4407" s="64" t="s">
        <v>81</v>
      </c>
      <c r="J4407" s="63" t="s">
        <v>7703</v>
      </c>
      <c r="K4407" s="64" t="str">
        <f>IFERROR(VLOOKUP(I4407,'Issue Code'!H:L,5,0),"")</f>
        <v>Equipment</v>
      </c>
      <c r="L4407" s="64" t="s">
        <v>268</v>
      </c>
      <c r="M4407" s="100">
        <v>0.91666666666666663</v>
      </c>
      <c r="N4407" s="100">
        <v>0.9243055555555556</v>
      </c>
      <c r="O4407" s="66">
        <f t="shared" si="201"/>
        <v>7.6388888888889728E-3</v>
      </c>
      <c r="P4407" s="67">
        <v>0.18</v>
      </c>
      <c r="Q4407" s="68">
        <v>6.5</v>
      </c>
      <c r="R4407" s="68"/>
      <c r="S4407" s="68">
        <f t="shared" si="202"/>
        <v>1.17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2026080070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1547</v>
      </c>
      <c r="F4408" s="64" t="str">
        <f t="shared" si="203"/>
        <v>1</v>
      </c>
      <c r="G4408" s="72">
        <v>130868014</v>
      </c>
      <c r="H4408" s="63" t="s">
        <v>7694</v>
      </c>
      <c r="I4408" s="64" t="s">
        <v>81</v>
      </c>
      <c r="J4408" s="63" t="s">
        <v>7322</v>
      </c>
      <c r="K4408" s="64" t="str">
        <f>IFERROR(VLOOKUP(I4408,'Issue Code'!H:L,5,0),"")</f>
        <v>Equipment</v>
      </c>
      <c r="L4408" s="64" t="s">
        <v>268</v>
      </c>
      <c r="M4408" s="100">
        <v>0.3125</v>
      </c>
      <c r="N4408" s="100">
        <v>0.34027777777777779</v>
      </c>
      <c r="O4408" s="66">
        <f t="shared" si="201"/>
        <v>2.777777777777779E-2</v>
      </c>
      <c r="P4408" s="67">
        <v>0.67</v>
      </c>
      <c r="Q4408" s="68">
        <v>7</v>
      </c>
      <c r="R4408" s="68"/>
      <c r="S4408" s="68">
        <f t="shared" si="202"/>
        <v>4.6900000000000004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2026080071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18</v>
      </c>
      <c r="D4409" s="64" t="s">
        <v>19</v>
      </c>
      <c r="E4409" s="64" t="s">
        <v>1552</v>
      </c>
      <c r="F4409" s="64" t="str">
        <f t="shared" si="203"/>
        <v>1</v>
      </c>
      <c r="G4409" s="72">
        <v>130597391</v>
      </c>
      <c r="H4409" s="63" t="s">
        <v>7695</v>
      </c>
      <c r="I4409" s="64" t="s">
        <v>81</v>
      </c>
      <c r="J4409" s="63" t="s">
        <v>5288</v>
      </c>
      <c r="K4409" s="64" t="str">
        <f>IFERROR(VLOOKUP(I4409,'Issue Code'!H:L,5,0),"")</f>
        <v>Equipment</v>
      </c>
      <c r="L4409" s="64" t="s">
        <v>268</v>
      </c>
      <c r="M4409" s="100">
        <v>0.33333333333333331</v>
      </c>
      <c r="N4409" s="100">
        <v>0.34375</v>
      </c>
      <c r="O4409" s="66">
        <f t="shared" si="201"/>
        <v>1.0416666666666685E-2</v>
      </c>
      <c r="P4409" s="67">
        <v>0.25</v>
      </c>
      <c r="Q4409" s="68">
        <v>9</v>
      </c>
      <c r="R4409" s="68"/>
      <c r="S4409" s="68">
        <f t="shared" si="202"/>
        <v>2.25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2026080072</v>
      </c>
    </row>
    <row r="4410" spans="1:27" s="71" customFormat="1" ht="23.5" customHeight="1" x14ac:dyDescent="0.35">
      <c r="A4410" s="62">
        <v>46241</v>
      </c>
      <c r="B4410" s="63" t="s">
        <v>34</v>
      </c>
      <c r="C4410" s="64" t="s">
        <v>17</v>
      </c>
      <c r="D4410" s="64" t="s">
        <v>19</v>
      </c>
      <c r="E4410" s="64" t="s">
        <v>5897</v>
      </c>
      <c r="F4410" s="64" t="str">
        <f t="shared" si="203"/>
        <v>2</v>
      </c>
      <c r="G4410" s="85" t="s">
        <v>2465</v>
      </c>
      <c r="H4410" s="63" t="s">
        <v>7696</v>
      </c>
      <c r="I4410" s="64" t="s">
        <v>81</v>
      </c>
      <c r="J4410" s="63" t="s">
        <v>7700</v>
      </c>
      <c r="K4410" s="64" t="str">
        <f>IFERROR(VLOOKUP(I4410,'Issue Code'!H:L,5,0),"")</f>
        <v>Equipment</v>
      </c>
      <c r="L4410" s="64" t="s">
        <v>268</v>
      </c>
      <c r="M4410" s="100">
        <v>0.875</v>
      </c>
      <c r="N4410" s="100">
        <v>0.89583333333333337</v>
      </c>
      <c r="O4410" s="66">
        <f t="shared" si="201"/>
        <v>2.083333333333337E-2</v>
      </c>
      <c r="P4410" s="67">
        <v>0.5</v>
      </c>
      <c r="Q4410" s="68">
        <v>22</v>
      </c>
      <c r="R4410" s="68"/>
      <c r="S4410" s="68">
        <f t="shared" si="202"/>
        <v>11</v>
      </c>
      <c r="T4410" s="69" t="s">
        <v>52</v>
      </c>
      <c r="U4410" s="63" t="s">
        <v>52</v>
      </c>
      <c r="V4410" s="63"/>
      <c r="W4410" s="63"/>
      <c r="X4410" s="63"/>
      <c r="Y4410" s="63"/>
      <c r="Z4410" s="63"/>
      <c r="AA4410" s="63">
        <v>2026080073</v>
      </c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712</v>
      </c>
      <c r="F4411" s="64" t="str">
        <f t="shared" si="203"/>
        <v>2</v>
      </c>
      <c r="G4411" s="85" t="s">
        <v>3338</v>
      </c>
      <c r="H4411" s="63" t="s">
        <v>7714</v>
      </c>
      <c r="I4411" s="64" t="s">
        <v>20</v>
      </c>
      <c r="J4411" s="63" t="s">
        <v>66</v>
      </c>
      <c r="K4411" s="64" t="str">
        <f>IFERROR(VLOOKUP(I4411,'Issue Code'!H:L,5,0),"")</f>
        <v>Change Model</v>
      </c>
      <c r="L4411" s="64" t="s">
        <v>239</v>
      </c>
      <c r="M4411" s="100"/>
      <c r="N4411" s="100"/>
      <c r="O4411" s="66">
        <f t="shared" si="201"/>
        <v>24</v>
      </c>
      <c r="P4411" s="67">
        <v>0.1</v>
      </c>
      <c r="Q4411" s="68">
        <v>23</v>
      </c>
      <c r="R4411" s="68"/>
      <c r="S4411" s="68">
        <f t="shared" si="202"/>
        <v>2.3000000000000003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5898</v>
      </c>
      <c r="F4412" s="64" t="str">
        <f t="shared" si="203"/>
        <v>1</v>
      </c>
      <c r="G4412" s="85" t="s">
        <v>645</v>
      </c>
      <c r="H4412" s="63" t="s">
        <v>7715</v>
      </c>
      <c r="I4412" s="64" t="s">
        <v>20</v>
      </c>
      <c r="J4412" s="63" t="s">
        <v>66</v>
      </c>
      <c r="K4412" s="64" t="str">
        <f>IFERROR(VLOOKUP(I4412,'Issue Code'!H:L,5,0),"")</f>
        <v>Change Model</v>
      </c>
      <c r="L4412" s="64" t="s">
        <v>239</v>
      </c>
      <c r="M4412" s="100"/>
      <c r="N4412" s="100"/>
      <c r="O4412" s="66">
        <f t="shared" si="201"/>
        <v>24</v>
      </c>
      <c r="P4412" s="67">
        <v>0.1</v>
      </c>
      <c r="Q4412" s="68">
        <v>24</v>
      </c>
      <c r="R4412" s="68"/>
      <c r="S4412" s="68">
        <f t="shared" si="202"/>
        <v>2.4000000000000004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6617</v>
      </c>
      <c r="F4413" s="64" t="str">
        <f t="shared" si="203"/>
        <v>2</v>
      </c>
      <c r="G4413" s="85" t="s">
        <v>936</v>
      </c>
      <c r="H4413" s="63" t="s">
        <v>7716</v>
      </c>
      <c r="I4413" s="64" t="s">
        <v>20</v>
      </c>
      <c r="J4413" s="63" t="s">
        <v>66</v>
      </c>
      <c r="K4413" s="64" t="str">
        <f>IFERROR(VLOOKUP(I4413,'Issue Code'!H:L,5,0),"")</f>
        <v>Change Model</v>
      </c>
      <c r="L4413" s="64" t="s">
        <v>239</v>
      </c>
      <c r="M4413" s="100"/>
      <c r="N4413" s="100"/>
      <c r="O4413" s="66">
        <f t="shared" si="201"/>
        <v>24</v>
      </c>
      <c r="P4413" s="67">
        <v>0.1</v>
      </c>
      <c r="Q4413" s="68">
        <v>22</v>
      </c>
      <c r="R4413" s="68"/>
      <c r="S4413" s="68">
        <f t="shared" si="202"/>
        <v>2.2000000000000002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445</v>
      </c>
      <c r="C4414" s="64" t="s">
        <v>17</v>
      </c>
      <c r="D4414" s="64" t="s">
        <v>37</v>
      </c>
      <c r="E4414" s="64" t="s">
        <v>5862</v>
      </c>
      <c r="F4414" s="64" t="str">
        <f t="shared" si="203"/>
        <v>2</v>
      </c>
      <c r="G4414" s="85" t="s">
        <v>1814</v>
      </c>
      <c r="H4414" s="63" t="s">
        <v>7717</v>
      </c>
      <c r="I4414" s="64" t="s">
        <v>20</v>
      </c>
      <c r="J4414" s="63" t="s">
        <v>66</v>
      </c>
      <c r="K4414" s="64" t="str">
        <f>IFERROR(VLOOKUP(I4414,'Issue Code'!H:L,5,0),"")</f>
        <v>Change Model</v>
      </c>
      <c r="L4414" s="64" t="s">
        <v>239</v>
      </c>
      <c r="M4414" s="100"/>
      <c r="N4414" s="100"/>
      <c r="O4414" s="66">
        <f t="shared" si="201"/>
        <v>24</v>
      </c>
      <c r="P4414" s="67">
        <v>0.1</v>
      </c>
      <c r="Q4414" s="68">
        <v>27</v>
      </c>
      <c r="R4414" s="68"/>
      <c r="S4414" s="68">
        <f t="shared" si="202"/>
        <v>2.7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34</v>
      </c>
      <c r="C4415" s="64" t="s">
        <v>17</v>
      </c>
      <c r="D4415" s="64" t="s">
        <v>19</v>
      </c>
      <c r="E4415" s="64" t="s">
        <v>2105</v>
      </c>
      <c r="F4415" s="64" t="str">
        <f t="shared" si="203"/>
        <v>2</v>
      </c>
      <c r="G4415" s="72" t="s">
        <v>7719</v>
      </c>
      <c r="H4415" s="63" t="s">
        <v>7718</v>
      </c>
      <c r="I4415" s="64" t="s">
        <v>20</v>
      </c>
      <c r="J4415" s="63" t="s">
        <v>66</v>
      </c>
      <c r="K4415" s="64" t="str">
        <f>IFERROR(VLOOKUP(I4415,'Issue Code'!H:L,5,0),"")</f>
        <v>Change Model</v>
      </c>
      <c r="L4415" s="64" t="s">
        <v>239</v>
      </c>
      <c r="M4415" s="100"/>
      <c r="N4415" s="100"/>
      <c r="O4415" s="66">
        <f t="shared" si="201"/>
        <v>24</v>
      </c>
      <c r="P4415" s="67">
        <v>0.5</v>
      </c>
      <c r="Q4415" s="68">
        <v>11</v>
      </c>
      <c r="R4415" s="68"/>
      <c r="S4415" s="68">
        <f t="shared" si="202"/>
        <v>5.5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1148</v>
      </c>
      <c r="F4416" s="64" t="str">
        <f t="shared" si="203"/>
        <v>2</v>
      </c>
      <c r="G4416" s="72" t="s">
        <v>7724</v>
      </c>
      <c r="H4416" s="63" t="s">
        <v>7720</v>
      </c>
      <c r="I4416" s="64" t="s">
        <v>20</v>
      </c>
      <c r="J4416" s="63" t="s">
        <v>66</v>
      </c>
      <c r="K4416" s="64" t="str">
        <f>IFERROR(VLOOKUP(I4416,'Issue Code'!H:L,5,0),"")</f>
        <v>Change Model</v>
      </c>
      <c r="L4416" s="64" t="s">
        <v>239</v>
      </c>
      <c r="M4416" s="100"/>
      <c r="N4416" s="100"/>
      <c r="O4416" s="66">
        <f t="shared" si="201"/>
        <v>24</v>
      </c>
      <c r="P4416" s="67">
        <v>0.1</v>
      </c>
      <c r="Q4416" s="68">
        <v>5</v>
      </c>
      <c r="R4416" s="68"/>
      <c r="S4416" s="68">
        <f t="shared" ref="S4416:S4420" si="204">P4416*Q4416</f>
        <v>0.5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2102</v>
      </c>
      <c r="F4417" s="64" t="str">
        <f t="shared" si="203"/>
        <v>2</v>
      </c>
      <c r="G4417" s="85" t="s">
        <v>3363</v>
      </c>
      <c r="H4417" s="63" t="s">
        <v>7721</v>
      </c>
      <c r="I4417" s="64" t="s">
        <v>20</v>
      </c>
      <c r="J4417" s="63" t="s">
        <v>66</v>
      </c>
      <c r="K4417" s="64" t="str">
        <f>IFERROR(VLOOKUP(I4417,'Issue Code'!H:L,5,0),"")</f>
        <v>Change Model</v>
      </c>
      <c r="L4417" s="64" t="s">
        <v>239</v>
      </c>
      <c r="M4417" s="100"/>
      <c r="N4417" s="100"/>
      <c r="O4417" s="66">
        <f t="shared" si="201"/>
        <v>24</v>
      </c>
      <c r="P4417" s="67">
        <v>0.1</v>
      </c>
      <c r="Q4417" s="68">
        <v>21</v>
      </c>
      <c r="R4417" s="68"/>
      <c r="S4417" s="68">
        <f t="shared" si="204"/>
        <v>2.1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1689</v>
      </c>
      <c r="F4418" s="64" t="str">
        <f t="shared" si="203"/>
        <v>2</v>
      </c>
      <c r="G4418" s="85" t="s">
        <v>770</v>
      </c>
      <c r="H4418" s="63" t="s">
        <v>7722</v>
      </c>
      <c r="I4418" s="64" t="s">
        <v>20</v>
      </c>
      <c r="J4418" s="63" t="s">
        <v>66</v>
      </c>
      <c r="K4418" s="64" t="str">
        <f>IFERROR(VLOOKUP(I4418,'Issue Code'!H:L,5,0),"")</f>
        <v>Change Model</v>
      </c>
      <c r="L4418" s="64" t="s">
        <v>239</v>
      </c>
      <c r="M4418" s="100"/>
      <c r="N4418" s="100"/>
      <c r="O4418" s="66">
        <f t="shared" si="201"/>
        <v>24</v>
      </c>
      <c r="P4418" s="67">
        <v>0.1</v>
      </c>
      <c r="Q4418" s="68">
        <v>8</v>
      </c>
      <c r="R4418" s="68"/>
      <c r="S4418" s="68">
        <f t="shared" si="204"/>
        <v>0.8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445</v>
      </c>
      <c r="C4419" s="64" t="s">
        <v>18</v>
      </c>
      <c r="D4419" s="64" t="s">
        <v>37</v>
      </c>
      <c r="E4419" s="64" t="s">
        <v>1690</v>
      </c>
      <c r="F4419" s="64" t="str">
        <f t="shared" si="203"/>
        <v>2</v>
      </c>
      <c r="G4419" s="85" t="s">
        <v>6871</v>
      </c>
      <c r="H4419" s="63" t="s">
        <v>7723</v>
      </c>
      <c r="I4419" s="64" t="s">
        <v>20</v>
      </c>
      <c r="J4419" s="63" t="s">
        <v>66</v>
      </c>
      <c r="K4419" s="64" t="str">
        <f>IFERROR(VLOOKUP(I4419,'Issue Code'!H:L,5,0),"")</f>
        <v>Change Model</v>
      </c>
      <c r="L4419" s="64" t="s">
        <v>239</v>
      </c>
      <c r="M4419" s="100"/>
      <c r="N4419" s="100"/>
      <c r="O4419" s="66">
        <f t="shared" si="201"/>
        <v>24</v>
      </c>
      <c r="P4419" s="67">
        <v>0.1</v>
      </c>
      <c r="Q4419" s="68">
        <v>28</v>
      </c>
      <c r="R4419" s="68"/>
      <c r="S4419" s="68">
        <f t="shared" si="204"/>
        <v>2.8000000000000003</v>
      </c>
      <c r="T4419" s="69" t="s">
        <v>547</v>
      </c>
      <c r="U4419" s="63" t="s">
        <v>52</v>
      </c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17</v>
      </c>
      <c r="D4420" s="64" t="s">
        <v>19</v>
      </c>
      <c r="E4420" s="64" t="s">
        <v>7725</v>
      </c>
      <c r="F4420" s="64" t="str">
        <f t="shared" si="203"/>
        <v>2</v>
      </c>
      <c r="G4420" s="72" t="s">
        <v>7727</v>
      </c>
      <c r="H4420" s="63" t="s">
        <v>7726</v>
      </c>
      <c r="I4420" s="64" t="s">
        <v>81</v>
      </c>
      <c r="J4420" s="63" t="s">
        <v>2223</v>
      </c>
      <c r="K4420" s="64" t="str">
        <f>IFERROR(VLOOKUP(I4420,'Issue Code'!H:L,5,0),"")</f>
        <v>Equipment</v>
      </c>
      <c r="L4420" s="64" t="s">
        <v>268</v>
      </c>
      <c r="M4420" s="100">
        <v>0.125</v>
      </c>
      <c r="N4420" s="100">
        <v>0.1388888888888889</v>
      </c>
      <c r="O4420" s="66">
        <f t="shared" si="201"/>
        <v>1.3888888888888895E-2</v>
      </c>
      <c r="P4420" s="67">
        <v>0.34</v>
      </c>
      <c r="Q4420" s="68">
        <v>12</v>
      </c>
      <c r="R4420" s="68"/>
      <c r="S4420" s="68">
        <f t="shared" si="204"/>
        <v>4.08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2026080074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7684</v>
      </c>
      <c r="F4421" s="64" t="str">
        <f t="shared" si="203"/>
        <v>2</v>
      </c>
      <c r="G4421" s="72">
        <v>130868014</v>
      </c>
      <c r="H4421" s="63" t="s">
        <v>7729</v>
      </c>
      <c r="I4421" s="64" t="s">
        <v>81</v>
      </c>
      <c r="J4421" s="63" t="s">
        <v>2136</v>
      </c>
      <c r="K4421" s="64" t="str">
        <f>IFERROR(VLOOKUP(I4421,'Issue Code'!H:L,5,0),"")</f>
        <v>Equipment</v>
      </c>
      <c r="L4421" s="64" t="s">
        <v>268</v>
      </c>
      <c r="M4421" s="100">
        <v>0.8208333333333333</v>
      </c>
      <c r="N4421" s="100">
        <v>0.82430555555555551</v>
      </c>
      <c r="O4421" s="66">
        <f t="shared" si="201"/>
        <v>3.4722222222222099E-3</v>
      </c>
      <c r="P4421" s="67">
        <v>0.1</v>
      </c>
      <c r="Q4421" s="68">
        <v>6</v>
      </c>
      <c r="R4421" s="68"/>
      <c r="S4421" s="68">
        <f t="shared" ref="S4421:S4428" si="205">P4421*Q4421</f>
        <v>0.60000000000000009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2026080075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7728</v>
      </c>
      <c r="F4422" s="64" t="str">
        <f t="shared" si="203"/>
        <v>2</v>
      </c>
      <c r="G4422" s="72">
        <v>130868014</v>
      </c>
      <c r="H4422" s="63" t="s">
        <v>7730</v>
      </c>
      <c r="I4422" s="64" t="s">
        <v>81</v>
      </c>
      <c r="J4422" s="63" t="s">
        <v>5172</v>
      </c>
      <c r="K4422" s="64" t="str">
        <f>IFERROR(VLOOKUP(I4422,'Issue Code'!H:L,5,0),"")</f>
        <v>Equipment</v>
      </c>
      <c r="L4422" s="64" t="s">
        <v>268</v>
      </c>
      <c r="M4422" s="100">
        <v>0</v>
      </c>
      <c r="N4422" s="100">
        <v>6.9444444444444441E-3</v>
      </c>
      <c r="O4422" s="66">
        <f t="shared" si="201"/>
        <v>6.9444444444444441E-3</v>
      </c>
      <c r="P4422" s="67">
        <v>0.16</v>
      </c>
      <c r="Q4422" s="68">
        <v>7</v>
      </c>
      <c r="R4422" s="68"/>
      <c r="S4422" s="68">
        <f t="shared" si="205"/>
        <v>1.1200000000000001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2026080076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7686</v>
      </c>
      <c r="F4423" s="64" t="str">
        <f t="shared" si="203"/>
        <v>2</v>
      </c>
      <c r="G4423" s="72">
        <v>130868017</v>
      </c>
      <c r="H4423" s="63" t="s">
        <v>7731</v>
      </c>
      <c r="I4423" s="64" t="s">
        <v>81</v>
      </c>
      <c r="J4423" s="63" t="s">
        <v>5172</v>
      </c>
      <c r="K4423" s="64" t="str">
        <f>IFERROR(VLOOKUP(I4423,'Issue Code'!H:L,5,0),"")</f>
        <v>Equipment</v>
      </c>
      <c r="L4423" s="64" t="s">
        <v>268</v>
      </c>
      <c r="M4423" s="100">
        <v>1.3888888888888888E-2</v>
      </c>
      <c r="N4423" s="100">
        <v>2.0833333333333332E-2</v>
      </c>
      <c r="O4423" s="66">
        <f t="shared" si="201"/>
        <v>6.9444444444444441E-3</v>
      </c>
      <c r="P4423" s="67">
        <v>0.16</v>
      </c>
      <c r="Q4423" s="68">
        <v>6</v>
      </c>
      <c r="R4423" s="68"/>
      <c r="S4423" s="68">
        <f t="shared" si="205"/>
        <v>0.96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2026080077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7687</v>
      </c>
      <c r="F4424" s="64" t="str">
        <f t="shared" si="203"/>
        <v>2</v>
      </c>
      <c r="G4424" s="72">
        <v>130868028</v>
      </c>
      <c r="H4424" s="63" t="s">
        <v>7732</v>
      </c>
      <c r="I4424" s="64" t="s">
        <v>81</v>
      </c>
      <c r="J4424" s="63" t="s">
        <v>7579</v>
      </c>
      <c r="K4424" s="64" t="str">
        <f>IFERROR(VLOOKUP(I4424,'Issue Code'!H:L,5,0),"")</f>
        <v>Equipment</v>
      </c>
      <c r="L4424" s="64" t="s">
        <v>268</v>
      </c>
      <c r="M4424" s="100">
        <v>5.5555555555555552E-2</v>
      </c>
      <c r="N4424" s="100">
        <v>5.9027777777777776E-2</v>
      </c>
      <c r="O4424" s="66">
        <f t="shared" si="201"/>
        <v>3.4722222222222238E-3</v>
      </c>
      <c r="P4424" s="67">
        <v>0.08</v>
      </c>
      <c r="Q4424" s="68">
        <v>7</v>
      </c>
      <c r="R4424" s="68"/>
      <c r="S4424" s="68">
        <f t="shared" si="205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2026080078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7688</v>
      </c>
      <c r="F4425" s="64" t="str">
        <f t="shared" si="203"/>
        <v>2</v>
      </c>
      <c r="G4425" s="72">
        <v>130868001</v>
      </c>
      <c r="H4425" s="63" t="s">
        <v>7733</v>
      </c>
      <c r="I4425" s="64" t="s">
        <v>81</v>
      </c>
      <c r="J4425" s="63" t="s">
        <v>2136</v>
      </c>
      <c r="K4425" s="64" t="str">
        <f>IFERROR(VLOOKUP(I4425,'Issue Code'!H:L,5,0),"")</f>
        <v>Equipment</v>
      </c>
      <c r="L4425" s="64" t="s">
        <v>268</v>
      </c>
      <c r="M4425" s="100">
        <v>0</v>
      </c>
      <c r="N4425" s="100">
        <v>3.472222222222222E-3</v>
      </c>
      <c r="O4425" s="66">
        <f t="shared" si="201"/>
        <v>3.472222222222222E-3</v>
      </c>
      <c r="P4425" s="67">
        <v>0.08</v>
      </c>
      <c r="Q4425" s="68">
        <v>7</v>
      </c>
      <c r="R4425" s="68"/>
      <c r="S4425" s="68">
        <f t="shared" si="205"/>
        <v>0.56000000000000005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2026080079</v>
      </c>
    </row>
    <row r="4426" spans="1:27" s="71" customFormat="1" ht="23.5" customHeight="1" x14ac:dyDescent="0.35">
      <c r="A4426" s="62">
        <v>46242</v>
      </c>
      <c r="B4426" s="63" t="s">
        <v>34</v>
      </c>
      <c r="C4426" s="64" t="s">
        <v>18</v>
      </c>
      <c r="D4426" s="64" t="s">
        <v>19</v>
      </c>
      <c r="E4426" s="64" t="s">
        <v>6444</v>
      </c>
      <c r="F4426" s="64" t="str">
        <f t="shared" si="203"/>
        <v>2</v>
      </c>
      <c r="G4426" s="72">
        <v>130868014</v>
      </c>
      <c r="H4426" s="63" t="s">
        <v>7694</v>
      </c>
      <c r="I4426" s="64" t="s">
        <v>81</v>
      </c>
      <c r="J4426" s="63" t="s">
        <v>7579</v>
      </c>
      <c r="K4426" s="64" t="str">
        <f>IFERROR(VLOOKUP(I4426,'Issue Code'!H:L,5,0),"")</f>
        <v>Equipment</v>
      </c>
      <c r="L4426" s="64" t="s">
        <v>268</v>
      </c>
      <c r="M4426" s="100">
        <v>0.82847222222222228</v>
      </c>
      <c r="N4426" s="100">
        <v>0.83819444444444446</v>
      </c>
      <c r="O4426" s="66">
        <f t="shared" si="201"/>
        <v>9.7222222222221877E-3</v>
      </c>
      <c r="P4426" s="67">
        <v>0.23</v>
      </c>
      <c r="Q4426" s="68">
        <v>7</v>
      </c>
      <c r="R4426" s="68"/>
      <c r="S4426" s="68">
        <f t="shared" si="205"/>
        <v>1.61</v>
      </c>
      <c r="T4426" s="69" t="s">
        <v>52</v>
      </c>
      <c r="U4426" s="63" t="s">
        <v>52</v>
      </c>
      <c r="V4426" s="63"/>
      <c r="W4426" s="63"/>
      <c r="X4426" s="63"/>
      <c r="Y4426" s="63"/>
      <c r="Z4426" s="63"/>
      <c r="AA4426" s="63">
        <v>2026080080</v>
      </c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712</v>
      </c>
      <c r="F4427" s="64" t="str">
        <f t="shared" si="203"/>
        <v>2</v>
      </c>
      <c r="G4427" s="85" t="s">
        <v>1284</v>
      </c>
      <c r="H4427" s="63" t="s">
        <v>7737</v>
      </c>
      <c r="I4427" s="64" t="s">
        <v>20</v>
      </c>
      <c r="J4427" s="63" t="s">
        <v>66</v>
      </c>
      <c r="K4427" s="64" t="str">
        <f>IFERROR(VLOOKUP(I4427,'Issue Code'!H:L,5,0),"")</f>
        <v>Change Model</v>
      </c>
      <c r="L4427" s="64" t="s">
        <v>239</v>
      </c>
      <c r="M4427" s="100"/>
      <c r="N4427" s="100"/>
      <c r="O4427" s="66">
        <f t="shared" si="201"/>
        <v>24</v>
      </c>
      <c r="P4427" s="67">
        <v>0.1</v>
      </c>
      <c r="Q4427" s="68">
        <v>21</v>
      </c>
      <c r="R4427" s="68"/>
      <c r="S4427" s="68">
        <f t="shared" si="205"/>
        <v>2.1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17</v>
      </c>
      <c r="D4428" s="64" t="s">
        <v>37</v>
      </c>
      <c r="E4428" s="64" t="s">
        <v>5916</v>
      </c>
      <c r="F4428" s="64" t="str">
        <f t="shared" si="203"/>
        <v>2</v>
      </c>
      <c r="G4428" s="72">
        <v>130597180</v>
      </c>
      <c r="H4428" s="63" t="s">
        <v>7738</v>
      </c>
      <c r="I4428" s="64" t="s">
        <v>20</v>
      </c>
      <c r="J4428" s="63" t="s">
        <v>66</v>
      </c>
      <c r="K4428" s="64" t="str">
        <f>IFERROR(VLOOKUP(I4428,'Issue Code'!H:L,5,0),"")</f>
        <v>Change Model</v>
      </c>
      <c r="L4428" s="64" t="s">
        <v>239</v>
      </c>
      <c r="M4428" s="100"/>
      <c r="N4428" s="100"/>
      <c r="O4428" s="66">
        <f t="shared" si="201"/>
        <v>24</v>
      </c>
      <c r="P4428" s="67">
        <v>0.33</v>
      </c>
      <c r="Q4428" s="68">
        <v>35</v>
      </c>
      <c r="R4428" s="68"/>
      <c r="S4428" s="68">
        <f t="shared" si="205"/>
        <v>11.55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1541</v>
      </c>
      <c r="F4429" s="64" t="str">
        <f t="shared" si="203"/>
        <v>1</v>
      </c>
      <c r="G4429" s="85" t="s">
        <v>7752</v>
      </c>
      <c r="H4429" s="63" t="s">
        <v>7739</v>
      </c>
      <c r="I4429" s="64" t="s">
        <v>20</v>
      </c>
      <c r="J4429" s="63" t="s">
        <v>66</v>
      </c>
      <c r="K4429" s="64" t="str">
        <f>IFERROR(VLOOKUP(I4429,'Issue Code'!H:L,5,0),"")</f>
        <v>Change Model</v>
      </c>
      <c r="L4429" s="64" t="s">
        <v>239</v>
      </c>
      <c r="M4429" s="100"/>
      <c r="N4429" s="100"/>
      <c r="O4429" s="66">
        <f t="shared" ref="O4429:O4452" si="206">IF(N4429-M4429&gt;0,N4429-M4429,N4429-M4429+24)</f>
        <v>24</v>
      </c>
      <c r="P4429" s="67">
        <v>0.1</v>
      </c>
      <c r="Q4429" s="68">
        <v>17</v>
      </c>
      <c r="R4429" s="68"/>
      <c r="S4429" s="68">
        <f t="shared" ref="S4429:S4452" si="207">P4429*Q4429</f>
        <v>1.7000000000000002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868</v>
      </c>
      <c r="F4430" s="64" t="str">
        <f t="shared" si="203"/>
        <v>1</v>
      </c>
      <c r="G4430" s="85" t="s">
        <v>2163</v>
      </c>
      <c r="H4430" s="63" t="s">
        <v>7740</v>
      </c>
      <c r="I4430" s="64" t="s">
        <v>20</v>
      </c>
      <c r="J4430" s="63" t="s">
        <v>66</v>
      </c>
      <c r="K4430" s="64" t="str">
        <f>IFERROR(VLOOKUP(I4430,'Issue Code'!H:L,5,0),"")</f>
        <v>Change Model</v>
      </c>
      <c r="L4430" s="64" t="s">
        <v>239</v>
      </c>
      <c r="M4430" s="100"/>
      <c r="N4430" s="100"/>
      <c r="O4430" s="66">
        <f t="shared" si="206"/>
        <v>24</v>
      </c>
      <c r="P4430" s="67">
        <v>0.8</v>
      </c>
      <c r="Q4430" s="68">
        <v>24</v>
      </c>
      <c r="R4430" s="68"/>
      <c r="S4430" s="68">
        <f t="shared" si="207"/>
        <v>19.200000000000003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249</v>
      </c>
      <c r="F4431" s="64" t="str">
        <f t="shared" si="203"/>
        <v>2</v>
      </c>
      <c r="G4431" s="85" t="s">
        <v>4730</v>
      </c>
      <c r="H4431" s="63" t="s">
        <v>7741</v>
      </c>
      <c r="I4431" s="64" t="s">
        <v>20</v>
      </c>
      <c r="J4431" s="63" t="s">
        <v>66</v>
      </c>
      <c r="K4431" s="64" t="str">
        <f>IFERROR(VLOOKUP(I4431,'Issue Code'!H:L,5,0),"")</f>
        <v>Change Model</v>
      </c>
      <c r="L4431" s="64" t="s">
        <v>239</v>
      </c>
      <c r="M4431" s="100"/>
      <c r="N4431" s="100"/>
      <c r="O4431" s="66">
        <f t="shared" si="206"/>
        <v>24</v>
      </c>
      <c r="P4431" s="67">
        <v>0.1</v>
      </c>
      <c r="Q4431" s="68">
        <v>24</v>
      </c>
      <c r="R4431" s="68"/>
      <c r="S4431" s="68">
        <f t="shared" si="207"/>
        <v>2.4000000000000004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639</v>
      </c>
      <c r="F4432" s="64" t="str">
        <f t="shared" si="203"/>
        <v>1</v>
      </c>
      <c r="G4432" s="72">
        <v>300003120</v>
      </c>
      <c r="H4432" s="63" t="s">
        <v>7742</v>
      </c>
      <c r="I4432" s="64" t="s">
        <v>20</v>
      </c>
      <c r="J4432" s="63" t="s">
        <v>66</v>
      </c>
      <c r="K4432" s="64" t="str">
        <f>IFERROR(VLOOKUP(I4432,'Issue Code'!H:L,5,0),"")</f>
        <v>Change Model</v>
      </c>
      <c r="L4432" s="64" t="s">
        <v>239</v>
      </c>
      <c r="M4432" s="100"/>
      <c r="N4432" s="100"/>
      <c r="O4432" s="66">
        <f t="shared" si="206"/>
        <v>24</v>
      </c>
      <c r="P4432" s="67">
        <v>0.1</v>
      </c>
      <c r="Q4432" s="68">
        <v>8</v>
      </c>
      <c r="R4432" s="68"/>
      <c r="S4432" s="68">
        <f t="shared" si="207"/>
        <v>0.8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815</v>
      </c>
      <c r="F4433" s="64" t="str">
        <f t="shared" si="203"/>
        <v>1</v>
      </c>
      <c r="G4433" s="72">
        <v>317339001</v>
      </c>
      <c r="H4433" s="63" t="s">
        <v>7743</v>
      </c>
      <c r="I4433" s="64" t="s">
        <v>20</v>
      </c>
      <c r="J4433" s="63" t="s">
        <v>66</v>
      </c>
      <c r="K4433" s="64" t="str">
        <f>IFERROR(VLOOKUP(I4433,'Issue Code'!H:L,5,0),"")</f>
        <v>Change Model</v>
      </c>
      <c r="L4433" s="64" t="s">
        <v>239</v>
      </c>
      <c r="M4433" s="100"/>
      <c r="N4433" s="100"/>
      <c r="O4433" s="66">
        <f t="shared" si="206"/>
        <v>24</v>
      </c>
      <c r="P4433" s="67">
        <v>0.1</v>
      </c>
      <c r="Q4433" s="68">
        <v>10</v>
      </c>
      <c r="R4433" s="68"/>
      <c r="S4433" s="68">
        <f t="shared" si="207"/>
        <v>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337</v>
      </c>
      <c r="F4434" s="64" t="str">
        <f t="shared" si="203"/>
        <v>2</v>
      </c>
      <c r="G4434" s="72">
        <v>318597003</v>
      </c>
      <c r="H4434" s="63" t="s">
        <v>7744</v>
      </c>
      <c r="I4434" s="64" t="s">
        <v>20</v>
      </c>
      <c r="J4434" s="63" t="s">
        <v>66</v>
      </c>
      <c r="K4434" s="64" t="str">
        <f>IFERROR(VLOOKUP(I4434,'Issue Code'!H:L,5,0),"")</f>
        <v>Change Model</v>
      </c>
      <c r="L4434" s="64" t="s">
        <v>239</v>
      </c>
      <c r="M4434" s="100"/>
      <c r="N4434" s="100"/>
      <c r="O4434" s="66">
        <f t="shared" si="206"/>
        <v>24</v>
      </c>
      <c r="P4434" s="67">
        <v>0.1</v>
      </c>
      <c r="Q4434" s="68">
        <v>11</v>
      </c>
      <c r="R4434" s="68"/>
      <c r="S4434" s="68">
        <f t="shared" si="207"/>
        <v>1.1000000000000001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1720</v>
      </c>
      <c r="F4435" s="64" t="str">
        <f t="shared" si="203"/>
        <v>2</v>
      </c>
      <c r="G4435" s="85" t="s">
        <v>1308</v>
      </c>
      <c r="H4435" s="63" t="s">
        <v>7745</v>
      </c>
      <c r="I4435" s="64" t="s">
        <v>20</v>
      </c>
      <c r="J4435" s="63" t="s">
        <v>66</v>
      </c>
      <c r="K4435" s="64" t="str">
        <f>IFERROR(VLOOKUP(I4435,'Issue Code'!H:L,5,0),"")</f>
        <v>Change Model</v>
      </c>
      <c r="L4435" s="64" t="s">
        <v>239</v>
      </c>
      <c r="M4435" s="100"/>
      <c r="N4435" s="100"/>
      <c r="O4435" s="66">
        <f t="shared" si="206"/>
        <v>24</v>
      </c>
      <c r="P4435" s="67">
        <v>0.1</v>
      </c>
      <c r="Q4435" s="68">
        <v>24</v>
      </c>
      <c r="R4435" s="68"/>
      <c r="S4435" s="68">
        <f t="shared" si="207"/>
        <v>2.4000000000000004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2064</v>
      </c>
      <c r="F4436" s="64" t="str">
        <f t="shared" si="203"/>
        <v>2</v>
      </c>
      <c r="G4436" s="85" t="s">
        <v>5988</v>
      </c>
      <c r="H4436" s="63" t="s">
        <v>7746</v>
      </c>
      <c r="I4436" s="64" t="s">
        <v>20</v>
      </c>
      <c r="J4436" s="63" t="s">
        <v>66</v>
      </c>
      <c r="K4436" s="64" t="str">
        <f>IFERROR(VLOOKUP(I4436,'Issue Code'!H:L,5,0),"")</f>
        <v>Change Model</v>
      </c>
      <c r="L4436" s="64" t="s">
        <v>239</v>
      </c>
      <c r="M4436" s="100"/>
      <c r="N4436" s="100"/>
      <c r="O4436" s="66">
        <f t="shared" si="206"/>
        <v>24</v>
      </c>
      <c r="P4436" s="67">
        <v>0.8</v>
      </c>
      <c r="Q4436" s="68">
        <v>23</v>
      </c>
      <c r="R4436" s="68"/>
      <c r="S4436" s="68">
        <f t="shared" si="207"/>
        <v>18.400000000000002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255</v>
      </c>
      <c r="F4437" s="64" t="str">
        <f t="shared" si="203"/>
        <v>2</v>
      </c>
      <c r="G4437" s="85" t="s">
        <v>6099</v>
      </c>
      <c r="H4437" s="63" t="s">
        <v>7747</v>
      </c>
      <c r="I4437" s="64" t="s">
        <v>20</v>
      </c>
      <c r="J4437" s="63" t="s">
        <v>66</v>
      </c>
      <c r="K4437" s="64" t="str">
        <f>IFERROR(VLOOKUP(I4437,'Issue Code'!H:L,5,0),"")</f>
        <v>Change Model</v>
      </c>
      <c r="L4437" s="64" t="s">
        <v>239</v>
      </c>
      <c r="M4437" s="100"/>
      <c r="N4437" s="100"/>
      <c r="O4437" s="66">
        <f t="shared" si="206"/>
        <v>24</v>
      </c>
      <c r="P4437" s="67">
        <v>0.1</v>
      </c>
      <c r="Q4437" s="68">
        <v>26</v>
      </c>
      <c r="R4437" s="68"/>
      <c r="S4437" s="68">
        <f t="shared" si="207"/>
        <v>2.6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3457</v>
      </c>
      <c r="F4438" s="64" t="str">
        <f t="shared" si="203"/>
        <v>2</v>
      </c>
      <c r="G4438" s="85" t="s">
        <v>7753</v>
      </c>
      <c r="H4438" s="63" t="s">
        <v>7748</v>
      </c>
      <c r="I4438" s="64" t="s">
        <v>20</v>
      </c>
      <c r="J4438" s="63" t="s">
        <v>66</v>
      </c>
      <c r="K4438" s="64" t="str">
        <f>IFERROR(VLOOKUP(I4438,'Issue Code'!H:L,5,0),"")</f>
        <v>Change Model</v>
      </c>
      <c r="L4438" s="64" t="s">
        <v>239</v>
      </c>
      <c r="M4438" s="100"/>
      <c r="N4438" s="100"/>
      <c r="O4438" s="66">
        <f t="shared" si="206"/>
        <v>24</v>
      </c>
      <c r="P4438" s="67">
        <v>0.1</v>
      </c>
      <c r="Q4438" s="68">
        <v>23</v>
      </c>
      <c r="R4438" s="68"/>
      <c r="S4438" s="68">
        <f t="shared" si="207"/>
        <v>2.3000000000000003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2563</v>
      </c>
      <c r="F4439" s="64" t="str">
        <f t="shared" si="203"/>
        <v>1</v>
      </c>
      <c r="G4439" s="85" t="s">
        <v>7754</v>
      </c>
      <c r="H4439" s="63" t="s">
        <v>7749</v>
      </c>
      <c r="I4439" s="64" t="s">
        <v>20</v>
      </c>
      <c r="J4439" s="63" t="s">
        <v>66</v>
      </c>
      <c r="K4439" s="64" t="str">
        <f>IFERROR(VLOOKUP(I4439,'Issue Code'!H:L,5,0),"")</f>
        <v>Change Model</v>
      </c>
      <c r="L4439" s="64" t="s">
        <v>239</v>
      </c>
      <c r="M4439" s="100"/>
      <c r="N4439" s="100"/>
      <c r="O4439" s="66">
        <f t="shared" si="206"/>
        <v>24</v>
      </c>
      <c r="P4439" s="67">
        <v>0.1</v>
      </c>
      <c r="Q4439" s="68">
        <v>10</v>
      </c>
      <c r="R4439" s="68"/>
      <c r="S4439" s="68">
        <f t="shared" si="207"/>
        <v>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445</v>
      </c>
      <c r="C4440" s="64" t="s">
        <v>18</v>
      </c>
      <c r="D4440" s="64" t="s">
        <v>37</v>
      </c>
      <c r="E4440" s="64" t="s">
        <v>1301</v>
      </c>
      <c r="F4440" s="64" t="str">
        <f t="shared" si="203"/>
        <v>2</v>
      </c>
      <c r="G4440" s="85" t="s">
        <v>3167</v>
      </c>
      <c r="H4440" s="63" t="s">
        <v>7750</v>
      </c>
      <c r="I4440" s="64" t="s">
        <v>20</v>
      </c>
      <c r="J4440" s="63" t="s">
        <v>66</v>
      </c>
      <c r="K4440" s="64" t="str">
        <f>IFERROR(VLOOKUP(I4440,'Issue Code'!H:L,5,0),"")</f>
        <v>Change Model</v>
      </c>
      <c r="L4440" s="64" t="s">
        <v>239</v>
      </c>
      <c r="M4440" s="100"/>
      <c r="N4440" s="100"/>
      <c r="O4440" s="66">
        <f t="shared" si="206"/>
        <v>24</v>
      </c>
      <c r="P4440" s="67">
        <v>0.1</v>
      </c>
      <c r="Q4440" s="68">
        <v>21</v>
      </c>
      <c r="R4440" s="68"/>
      <c r="S4440" s="68">
        <f t="shared" si="207"/>
        <v>2.1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34</v>
      </c>
      <c r="C4441" s="64" t="s">
        <v>18</v>
      </c>
      <c r="D4441" s="64" t="s">
        <v>19</v>
      </c>
      <c r="E4441" s="64" t="s">
        <v>7686</v>
      </c>
      <c r="F4441" s="64" t="str">
        <f t="shared" si="203"/>
        <v>2</v>
      </c>
      <c r="G4441" s="72">
        <v>130868017</v>
      </c>
      <c r="H4441" s="63" t="s">
        <v>7731</v>
      </c>
      <c r="I4441" s="64" t="s">
        <v>20</v>
      </c>
      <c r="J4441" s="63" t="s">
        <v>66</v>
      </c>
      <c r="K4441" s="64" t="str">
        <f>IFERROR(VLOOKUP(I4441,'Issue Code'!H:L,5,0),"")</f>
        <v>Change Model</v>
      </c>
      <c r="L4441" s="64" t="s">
        <v>239</v>
      </c>
      <c r="M4441" s="100"/>
      <c r="N4441" s="100"/>
      <c r="O4441" s="66">
        <f t="shared" si="206"/>
        <v>24</v>
      </c>
      <c r="P4441" s="67">
        <v>0.5</v>
      </c>
      <c r="Q4441" s="68">
        <v>7</v>
      </c>
      <c r="R4441" s="68"/>
      <c r="S4441" s="68">
        <f t="shared" si="207"/>
        <v>3.5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445</v>
      </c>
      <c r="C4442" s="64" t="s">
        <v>18</v>
      </c>
      <c r="D4442" s="64" t="s">
        <v>37</v>
      </c>
      <c r="E4442" s="64" t="s">
        <v>1324</v>
      </c>
      <c r="F4442" s="64" t="str">
        <f t="shared" si="203"/>
        <v>1</v>
      </c>
      <c r="G4442" s="72">
        <v>315636001</v>
      </c>
      <c r="H4442" s="63" t="s">
        <v>7751</v>
      </c>
      <c r="I4442" s="64" t="s">
        <v>20</v>
      </c>
      <c r="J4442" s="63" t="s">
        <v>66</v>
      </c>
      <c r="K4442" s="64" t="str">
        <f>IFERROR(VLOOKUP(I4442,'Issue Code'!H:L,5,0),"")</f>
        <v>Change Model</v>
      </c>
      <c r="L4442" s="64" t="s">
        <v>239</v>
      </c>
      <c r="M4442" s="100"/>
      <c r="N4442" s="100"/>
      <c r="O4442" s="66">
        <f t="shared" si="206"/>
        <v>24</v>
      </c>
      <c r="P4442" s="67">
        <v>0.1</v>
      </c>
      <c r="Q4442" s="68">
        <v>20</v>
      </c>
      <c r="R4442" s="68"/>
      <c r="S4442" s="68">
        <f t="shared" si="207"/>
        <v>2</v>
      </c>
      <c r="T4442" s="69" t="s">
        <v>547</v>
      </c>
      <c r="U4442" s="63" t="s">
        <v>52</v>
      </c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7755</v>
      </c>
      <c r="F4443" s="64" t="str">
        <f t="shared" si="203"/>
        <v>1</v>
      </c>
      <c r="G4443" s="72">
        <v>130514052</v>
      </c>
      <c r="H4443" s="63" t="s">
        <v>7762</v>
      </c>
      <c r="I4443" s="64" t="s">
        <v>81</v>
      </c>
      <c r="J4443" s="63" t="s">
        <v>7774</v>
      </c>
      <c r="K4443" s="64" t="str">
        <f>IFERROR(VLOOKUP(I4443,'Issue Code'!H:L,5,0),"")</f>
        <v>Equipment</v>
      </c>
      <c r="L4443" s="64" t="s">
        <v>268</v>
      </c>
      <c r="M4443" s="100">
        <v>0.3125</v>
      </c>
      <c r="N4443" s="100">
        <v>0.52083333333333337</v>
      </c>
      <c r="O4443" s="66">
        <f t="shared" si="206"/>
        <v>0.20833333333333337</v>
      </c>
      <c r="P4443" s="67">
        <v>5</v>
      </c>
      <c r="Q4443" s="68">
        <v>7</v>
      </c>
      <c r="R4443" s="68"/>
      <c r="S4443" s="68">
        <f t="shared" si="207"/>
        <v>35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2026080081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7756</v>
      </c>
      <c r="F4444" s="64" t="str">
        <f t="shared" si="203"/>
        <v>1</v>
      </c>
      <c r="G4444" s="72" t="s">
        <v>6143</v>
      </c>
      <c r="H4444" s="63" t="s">
        <v>7763</v>
      </c>
      <c r="I4444" s="64" t="s">
        <v>81</v>
      </c>
      <c r="J4444" s="63" t="s">
        <v>7775</v>
      </c>
      <c r="K4444" s="64" t="str">
        <f>IFERROR(VLOOKUP(I4444,'Issue Code'!H:L,5,0),"")</f>
        <v>Equipment</v>
      </c>
      <c r="L4444" s="64" t="s">
        <v>268</v>
      </c>
      <c r="M4444" s="100">
        <v>0.60416666666666663</v>
      </c>
      <c r="N4444" s="100">
        <v>0.64583333333333337</v>
      </c>
      <c r="O4444" s="66">
        <f t="shared" si="206"/>
        <v>4.1666666666666741E-2</v>
      </c>
      <c r="P4444" s="67">
        <v>1</v>
      </c>
      <c r="Q4444" s="68">
        <v>14</v>
      </c>
      <c r="R4444" s="68"/>
      <c r="S4444" s="68">
        <f t="shared" si="207"/>
        <v>14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2026080082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7757</v>
      </c>
      <c r="F4445" s="64" t="str">
        <f t="shared" si="203"/>
        <v>1</v>
      </c>
      <c r="G4445" s="72">
        <v>130868002</v>
      </c>
      <c r="H4445" s="63" t="s">
        <v>7764</v>
      </c>
      <c r="I4445" s="64" t="s">
        <v>81</v>
      </c>
      <c r="J4445" s="63" t="s">
        <v>5288</v>
      </c>
      <c r="K4445" s="64" t="str">
        <f>IFERROR(VLOOKUP(I4445,'Issue Code'!H:L,5,0),"")</f>
        <v>Equipment</v>
      </c>
      <c r="L4445" s="64" t="s">
        <v>268</v>
      </c>
      <c r="M4445" s="100">
        <v>0.31944444444444442</v>
      </c>
      <c r="N4445" s="100">
        <v>0.34722222222222221</v>
      </c>
      <c r="O4445" s="66">
        <f t="shared" si="206"/>
        <v>2.777777777777779E-2</v>
      </c>
      <c r="P4445" s="67">
        <v>0.7</v>
      </c>
      <c r="Q4445" s="68">
        <v>6</v>
      </c>
      <c r="R4445" s="68"/>
      <c r="S4445" s="68">
        <f t="shared" si="207"/>
        <v>4.1999999999999993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2026080083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7685</v>
      </c>
      <c r="F4446" s="64" t="str">
        <f t="shared" si="203"/>
        <v>2</v>
      </c>
      <c r="G4446" s="72">
        <v>130868013</v>
      </c>
      <c r="H4446" s="63" t="s">
        <v>7765</v>
      </c>
      <c r="I4446" s="64" t="s">
        <v>81</v>
      </c>
      <c r="J4446" s="63" t="s">
        <v>1571</v>
      </c>
      <c r="K4446" s="64" t="str">
        <f>IFERROR(VLOOKUP(I4446,'Issue Code'!H:L,5,0),"")</f>
        <v>Equipment</v>
      </c>
      <c r="L4446" s="64" t="s">
        <v>268</v>
      </c>
      <c r="M4446" s="100">
        <v>0.85416666666666663</v>
      </c>
      <c r="N4446" s="100">
        <v>0.85902777777777772</v>
      </c>
      <c r="O4446" s="66">
        <f t="shared" si="206"/>
        <v>4.8611111111110938E-3</v>
      </c>
      <c r="P4446" s="67">
        <v>0.1</v>
      </c>
      <c r="Q4446" s="68">
        <v>7</v>
      </c>
      <c r="R4446" s="68"/>
      <c r="S4446" s="68">
        <f t="shared" si="207"/>
        <v>0.70000000000000007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2026080084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7758</v>
      </c>
      <c r="F4447" s="64" t="str">
        <f t="shared" si="203"/>
        <v>1</v>
      </c>
      <c r="G4447" s="72">
        <v>130868001</v>
      </c>
      <c r="H4447" s="63" t="s">
        <v>7766</v>
      </c>
      <c r="I4447" s="64" t="s">
        <v>81</v>
      </c>
      <c r="J4447" s="63" t="s">
        <v>7776</v>
      </c>
      <c r="K4447" s="64" t="str">
        <f>IFERROR(VLOOKUP(I4447,'Issue Code'!H:L,5,0),"")</f>
        <v>Equipment</v>
      </c>
      <c r="L4447" s="64" t="s">
        <v>268</v>
      </c>
      <c r="M4447" s="100">
        <v>0.31944444444444442</v>
      </c>
      <c r="N4447" s="100">
        <v>0.35416666666666669</v>
      </c>
      <c r="O4447" s="66">
        <f t="shared" si="206"/>
        <v>3.4722222222222265E-2</v>
      </c>
      <c r="P4447" s="67">
        <v>0.8</v>
      </c>
      <c r="Q4447" s="68">
        <v>7</v>
      </c>
      <c r="R4447" s="68"/>
      <c r="S4447" s="68">
        <f t="shared" si="207"/>
        <v>5.6000000000000005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2026080085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7759</v>
      </c>
      <c r="F4448" s="64" t="str">
        <f t="shared" si="203"/>
        <v>1</v>
      </c>
      <c r="G4448" s="72">
        <v>130868017</v>
      </c>
      <c r="H4448" s="63" t="s">
        <v>7731</v>
      </c>
      <c r="I4448" s="64" t="s">
        <v>81</v>
      </c>
      <c r="J4448" s="63" t="s">
        <v>7579</v>
      </c>
      <c r="K4448" s="64" t="str">
        <f>IFERROR(VLOOKUP(I4448,'Issue Code'!H:L,5,0),"")</f>
        <v>Equipment</v>
      </c>
      <c r="L4448" s="64" t="s">
        <v>268</v>
      </c>
      <c r="M4448" s="100">
        <v>0.31944444444444442</v>
      </c>
      <c r="N4448" s="100">
        <v>0.34027777777777779</v>
      </c>
      <c r="O4448" s="66">
        <f t="shared" si="206"/>
        <v>2.083333333333337E-2</v>
      </c>
      <c r="P4448" s="67">
        <v>0.5</v>
      </c>
      <c r="Q4448" s="68">
        <v>8</v>
      </c>
      <c r="R4448" s="68"/>
      <c r="S4448" s="68">
        <f t="shared" si="207"/>
        <v>4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2026080086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7760</v>
      </c>
      <c r="F4449" s="64" t="str">
        <f t="shared" si="203"/>
        <v>2</v>
      </c>
      <c r="G4449" s="72">
        <v>130868001</v>
      </c>
      <c r="H4449" s="63" t="s">
        <v>7767</v>
      </c>
      <c r="I4449" s="64" t="s">
        <v>81</v>
      </c>
      <c r="J4449" s="63" t="s">
        <v>7778</v>
      </c>
      <c r="K4449" s="64" t="str">
        <f>IFERROR(VLOOKUP(I4449,'Issue Code'!H:L,5,0),"")</f>
        <v>Equipment</v>
      </c>
      <c r="L4449" s="64" t="s">
        <v>268</v>
      </c>
      <c r="M4449" s="100">
        <v>6.25E-2</v>
      </c>
      <c r="N4449" s="100">
        <v>0.10416666666666667</v>
      </c>
      <c r="O4449" s="66">
        <f t="shared" si="206"/>
        <v>4.1666666666666671E-2</v>
      </c>
      <c r="P4449" s="67">
        <v>1</v>
      </c>
      <c r="Q4449" s="68">
        <v>7</v>
      </c>
      <c r="R4449" s="68"/>
      <c r="S4449" s="68">
        <f t="shared" si="207"/>
        <v>7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2026080087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7761</v>
      </c>
      <c r="F4450" s="64" t="str">
        <f t="shared" si="203"/>
        <v>2</v>
      </c>
      <c r="G4450" s="72">
        <v>130868014</v>
      </c>
      <c r="H4450" s="63" t="s">
        <v>7768</v>
      </c>
      <c r="I4450" s="64" t="s">
        <v>81</v>
      </c>
      <c r="J4450" s="63" t="s">
        <v>7778</v>
      </c>
      <c r="K4450" s="64" t="str">
        <f>IFERROR(VLOOKUP(I4450,'Issue Code'!H:L,5,0),"")</f>
        <v>Equipment</v>
      </c>
      <c r="L4450" s="64" t="s">
        <v>268</v>
      </c>
      <c r="M4450" s="100">
        <v>0.81944444444444442</v>
      </c>
      <c r="N4450" s="100">
        <v>0.87847222222222221</v>
      </c>
      <c r="O4450" s="66">
        <f t="shared" si="206"/>
        <v>5.902777777777779E-2</v>
      </c>
      <c r="P4450" s="67">
        <v>1.42</v>
      </c>
      <c r="Q4450" s="68">
        <v>7</v>
      </c>
      <c r="R4450" s="68"/>
      <c r="S4450" s="68">
        <f t="shared" si="207"/>
        <v>9.94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2026080088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7688</v>
      </c>
      <c r="F4451" s="64" t="str">
        <f t="shared" si="203"/>
        <v>2</v>
      </c>
      <c r="G4451" s="72">
        <v>130868001</v>
      </c>
      <c r="H4451" s="63" t="s">
        <v>7733</v>
      </c>
      <c r="I4451" s="64" t="s">
        <v>81</v>
      </c>
      <c r="J4451" s="63" t="s">
        <v>7779</v>
      </c>
      <c r="K4451" s="64" t="str">
        <f>IFERROR(VLOOKUP(I4451,'Issue Code'!H:L,5,0),"")</f>
        <v>Equipment</v>
      </c>
      <c r="L4451" s="64" t="s">
        <v>268</v>
      </c>
      <c r="M4451" s="100">
        <v>0.9375</v>
      </c>
      <c r="N4451" s="100">
        <v>0.95833333333333337</v>
      </c>
      <c r="O4451" s="66">
        <f t="shared" si="206"/>
        <v>2.083333333333337E-2</v>
      </c>
      <c r="P4451" s="67">
        <v>0.5</v>
      </c>
      <c r="Q4451" s="68">
        <v>6</v>
      </c>
      <c r="R4451" s="68"/>
      <c r="S4451" s="68">
        <f t="shared" si="207"/>
        <v>3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2026080089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18</v>
      </c>
      <c r="D4452" s="64" t="s">
        <v>19</v>
      </c>
      <c r="E4452" s="64" t="s">
        <v>6444</v>
      </c>
      <c r="F4452" s="64" t="str">
        <f t="shared" si="203"/>
        <v>2</v>
      </c>
      <c r="G4452" s="72">
        <v>130868014</v>
      </c>
      <c r="H4452" s="63" t="s">
        <v>7694</v>
      </c>
      <c r="I4452" s="64" t="s">
        <v>81</v>
      </c>
      <c r="J4452" s="63" t="s">
        <v>7579</v>
      </c>
      <c r="K4452" s="64" t="str">
        <f>IFERROR(VLOOKUP(I4452,'Issue Code'!H:L,5,0),"")</f>
        <v>Equipment</v>
      </c>
      <c r="L4452" s="64" t="s">
        <v>268</v>
      </c>
      <c r="M4452" s="100">
        <v>0.95694444444444449</v>
      </c>
      <c r="N4452" s="100">
        <v>0.96527777777777779</v>
      </c>
      <c r="O4452" s="66">
        <f t="shared" si="206"/>
        <v>8.3333333333333037E-3</v>
      </c>
      <c r="P4452" s="67">
        <v>0.2</v>
      </c>
      <c r="Q4452" s="68">
        <v>6</v>
      </c>
      <c r="R4452" s="68"/>
      <c r="S4452" s="68">
        <f t="shared" si="207"/>
        <v>1.2000000000000002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2026080090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17</v>
      </c>
      <c r="D4453" s="64" t="s">
        <v>19</v>
      </c>
      <c r="E4453" s="64" t="s">
        <v>1548</v>
      </c>
      <c r="F4453" s="64" t="str">
        <f t="shared" si="203"/>
        <v>1</v>
      </c>
      <c r="G4453" s="72">
        <v>130670006</v>
      </c>
      <c r="H4453" s="63" t="s">
        <v>7769</v>
      </c>
      <c r="I4453" s="64" t="s">
        <v>81</v>
      </c>
      <c r="J4453" s="63" t="s">
        <v>7579</v>
      </c>
      <c r="K4453" s="64" t="str">
        <f>IFERROR(VLOOKUP(I4453,'Issue Code'!H:L,5,0),"")</f>
        <v>Equipment</v>
      </c>
      <c r="L4453" s="64" t="s">
        <v>268</v>
      </c>
      <c r="M4453" s="100">
        <v>0.69444444444444442</v>
      </c>
      <c r="N4453" s="100">
        <v>0.70833333333333337</v>
      </c>
      <c r="O4453" s="66">
        <f t="shared" ref="O4453:O4463" si="208">IF(N4453-M4453&gt;0,N4453-M4453,N4453-M4453+24)</f>
        <v>1.3888888888888951E-2</v>
      </c>
      <c r="P4453" s="67">
        <v>0.34</v>
      </c>
      <c r="Q4453" s="68">
        <v>17</v>
      </c>
      <c r="R4453" s="68"/>
      <c r="S4453" s="68">
        <f t="shared" ref="S4453:S4457" si="209">P4453*Q4453</f>
        <v>5.78</v>
      </c>
      <c r="T4453" s="69" t="s">
        <v>52</v>
      </c>
      <c r="U4453" s="63" t="s">
        <v>52</v>
      </c>
      <c r="V4453" s="63"/>
      <c r="W4453" s="63"/>
      <c r="X4453" s="63"/>
      <c r="Y4453" s="63"/>
      <c r="Z4453" s="63"/>
      <c r="AA4453" s="63">
        <v>2026080091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7686</v>
      </c>
      <c r="F4454" s="64" t="str">
        <f t="shared" si="203"/>
        <v>2</v>
      </c>
      <c r="G4454" s="72">
        <v>130868017</v>
      </c>
      <c r="H4454" s="63" t="s">
        <v>7731</v>
      </c>
      <c r="I4454" s="64" t="s">
        <v>50</v>
      </c>
      <c r="J4454" s="63" t="s">
        <v>7777</v>
      </c>
      <c r="K4454" s="64" t="str">
        <f>IFERROR(VLOOKUP(I4454,'Issue Code'!H:L,5,0),"")</f>
        <v>Facilities Issue</v>
      </c>
      <c r="L4454" s="64" t="s">
        <v>268</v>
      </c>
      <c r="M4454" s="100">
        <v>6.5972222222222224E-2</v>
      </c>
      <c r="N4454" s="100">
        <v>7.6388888888888895E-2</v>
      </c>
      <c r="O4454" s="66">
        <f t="shared" ref="O4454:O4456" si="210">IF(N4454-M4454&gt;0,N4454-M4454,N4454-M4454+24)</f>
        <v>1.0416666666666671E-2</v>
      </c>
      <c r="P4454" s="67">
        <v>0.25</v>
      </c>
      <c r="Q4454" s="68">
        <v>7</v>
      </c>
      <c r="R4454" s="68"/>
      <c r="S4454" s="68">
        <f t="shared" si="209"/>
        <v>1.75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2026080092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7771</v>
      </c>
      <c r="F4455" s="64" t="str">
        <f t="shared" si="203"/>
        <v>2</v>
      </c>
      <c r="G4455" s="72">
        <v>130597382</v>
      </c>
      <c r="H4455" s="63" t="s">
        <v>7772</v>
      </c>
      <c r="I4455" s="64" t="s">
        <v>50</v>
      </c>
      <c r="J4455" s="63" t="s">
        <v>7777</v>
      </c>
      <c r="K4455" s="64" t="str">
        <f>IFERROR(VLOOKUP(I4455,'Issue Code'!H:L,5,0),"")</f>
        <v>Facilities Issue</v>
      </c>
      <c r="L4455" s="64" t="s">
        <v>268</v>
      </c>
      <c r="M4455" s="100">
        <v>6.5972222222222224E-2</v>
      </c>
      <c r="N4455" s="100">
        <v>7.2916666666666671E-2</v>
      </c>
      <c r="O4455" s="66">
        <f t="shared" si="210"/>
        <v>6.9444444444444475E-3</v>
      </c>
      <c r="P4455" s="67">
        <v>0.17</v>
      </c>
      <c r="Q4455" s="68">
        <v>9</v>
      </c>
      <c r="R4455" s="68"/>
      <c r="S4455" s="68">
        <f t="shared" si="209"/>
        <v>1.53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2026080093</v>
      </c>
    </row>
    <row r="4456" spans="1:27" s="71" customFormat="1" ht="23.5" customHeight="1" x14ac:dyDescent="0.35">
      <c r="A4456" s="62">
        <v>46244</v>
      </c>
      <c r="B4456" s="63" t="s">
        <v>34</v>
      </c>
      <c r="C4456" s="64" t="s">
        <v>18</v>
      </c>
      <c r="D4456" s="64" t="s">
        <v>19</v>
      </c>
      <c r="E4456" s="64" t="s">
        <v>7687</v>
      </c>
      <c r="F4456" s="64" t="str">
        <f t="shared" si="203"/>
        <v>2</v>
      </c>
      <c r="G4456" s="72">
        <v>130868017</v>
      </c>
      <c r="H4456" s="63" t="s">
        <v>7773</v>
      </c>
      <c r="I4456" s="64" t="s">
        <v>50</v>
      </c>
      <c r="J4456" s="63" t="s">
        <v>7777</v>
      </c>
      <c r="K4456" s="64" t="str">
        <f>IFERROR(VLOOKUP(I4456,'Issue Code'!H:L,5,0),"")</f>
        <v>Facilities Issue</v>
      </c>
      <c r="L4456" s="64" t="s">
        <v>268</v>
      </c>
      <c r="M4456" s="100">
        <v>6.5972222222222224E-2</v>
      </c>
      <c r="N4456" s="100">
        <v>6.9444444444444448E-2</v>
      </c>
      <c r="O4456" s="66">
        <f t="shared" si="210"/>
        <v>3.4722222222222238E-3</v>
      </c>
      <c r="P4456" s="67">
        <v>0.1</v>
      </c>
      <c r="Q4456" s="68">
        <v>7</v>
      </c>
      <c r="R4456" s="68"/>
      <c r="S4456" s="68">
        <f t="shared" si="209"/>
        <v>0.70000000000000007</v>
      </c>
      <c r="T4456" s="69" t="s">
        <v>488</v>
      </c>
      <c r="U4456" s="63" t="s">
        <v>488</v>
      </c>
      <c r="V4456" s="63"/>
      <c r="W4456" s="63"/>
      <c r="X4456" s="63"/>
      <c r="Y4456" s="63"/>
      <c r="Z4456" s="63"/>
      <c r="AA4456" s="63">
        <v>2026080094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17</v>
      </c>
      <c r="D4457" s="64" t="s">
        <v>37</v>
      </c>
      <c r="E4457" s="64" t="s">
        <v>5897</v>
      </c>
      <c r="F4457" s="64" t="str">
        <f t="shared" si="203"/>
        <v>2</v>
      </c>
      <c r="G4457" s="85" t="s">
        <v>2465</v>
      </c>
      <c r="H4457" s="63" t="s">
        <v>7770</v>
      </c>
      <c r="I4457" s="64" t="s">
        <v>21</v>
      </c>
      <c r="J4457" s="63" t="s">
        <v>7781</v>
      </c>
      <c r="K4457" s="64" t="str">
        <f>IFERROR(VLOOKUP(I4457,'Issue Code'!H:L,5,0),"")</f>
        <v>Quality</v>
      </c>
      <c r="L4457" s="64" t="s">
        <v>268</v>
      </c>
      <c r="M4457" s="100">
        <v>0.85416666666666663</v>
      </c>
      <c r="N4457" s="100">
        <v>0.97916666666666663</v>
      </c>
      <c r="O4457" s="66">
        <f t="shared" si="208"/>
        <v>0.125</v>
      </c>
      <c r="P4457" s="67">
        <v>3</v>
      </c>
      <c r="Q4457" s="68">
        <v>22</v>
      </c>
      <c r="R4457" s="68"/>
      <c r="S4457" s="68">
        <f t="shared" si="209"/>
        <v>66</v>
      </c>
      <c r="T4457" s="69" t="s">
        <v>27</v>
      </c>
      <c r="U4457" s="63" t="s">
        <v>30</v>
      </c>
      <c r="V4457" s="63"/>
      <c r="W4457" s="63">
        <v>615872001</v>
      </c>
      <c r="X4457" s="63" t="s">
        <v>7168</v>
      </c>
      <c r="Y4457" s="63"/>
      <c r="Z4457" s="63"/>
      <c r="AA4457" s="63">
        <v>2026080095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900</v>
      </c>
      <c r="F4458" s="64" t="str">
        <f t="shared" si="203"/>
        <v>1</v>
      </c>
      <c r="G4458" s="85" t="s">
        <v>1123</v>
      </c>
      <c r="H4458" s="63" t="s">
        <v>7631</v>
      </c>
      <c r="I4458" s="64" t="s">
        <v>21</v>
      </c>
      <c r="J4458" s="63" t="s">
        <v>7699</v>
      </c>
      <c r="K4458" s="64" t="str">
        <f>IFERROR(VLOOKUP(I4458,'Issue Code'!H:L,5,0),"")</f>
        <v>Quality</v>
      </c>
      <c r="L4458" s="64" t="s">
        <v>268</v>
      </c>
      <c r="M4458" s="100">
        <v>0.3125</v>
      </c>
      <c r="N4458" s="100">
        <v>0.64583333333333337</v>
      </c>
      <c r="O4458" s="66">
        <f t="shared" si="208"/>
        <v>0.33333333333333337</v>
      </c>
      <c r="P4458" s="67">
        <v>8</v>
      </c>
      <c r="Q4458" s="68">
        <v>18</v>
      </c>
      <c r="R4458" s="68"/>
      <c r="S4458" s="68">
        <f t="shared" ref="S4458:S4463" si="211">P4458*Q4458</f>
        <v>144</v>
      </c>
      <c r="T4458" s="69" t="s">
        <v>27</v>
      </c>
      <c r="U4458" s="63" t="s">
        <v>30</v>
      </c>
      <c r="V4458" s="63"/>
      <c r="W4458" s="63">
        <v>315946003</v>
      </c>
      <c r="X4458" s="63" t="s">
        <v>5449</v>
      </c>
      <c r="Y4458" s="63"/>
      <c r="Z4458" s="63"/>
      <c r="AA4458" s="63">
        <v>2026080096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18</v>
      </c>
      <c r="D4459" s="64" t="s">
        <v>37</v>
      </c>
      <c r="E4459" s="64" t="s">
        <v>386</v>
      </c>
      <c r="F4459" s="64" t="str">
        <f t="shared" si="203"/>
        <v>1</v>
      </c>
      <c r="G4459" s="85" t="s">
        <v>7689</v>
      </c>
      <c r="H4459" s="63" t="s">
        <v>7690</v>
      </c>
      <c r="I4459" s="64" t="s">
        <v>21</v>
      </c>
      <c r="J4459" s="63" t="s">
        <v>7780</v>
      </c>
      <c r="K4459" s="64" t="str">
        <f>IFERROR(VLOOKUP(I4459,'Issue Code'!H:L,5,0),"")</f>
        <v>Quality</v>
      </c>
      <c r="L4459" s="64" t="s">
        <v>268</v>
      </c>
      <c r="M4459" s="100">
        <v>0.3125</v>
      </c>
      <c r="N4459" s="100">
        <v>0.64583333333333337</v>
      </c>
      <c r="O4459" s="66">
        <f t="shared" si="208"/>
        <v>0.33333333333333337</v>
      </c>
      <c r="P4459" s="67">
        <v>8</v>
      </c>
      <c r="Q4459" s="68">
        <v>10</v>
      </c>
      <c r="R4459" s="68"/>
      <c r="S4459" s="68">
        <f t="shared" si="211"/>
        <v>80</v>
      </c>
      <c r="T4459" s="69" t="s">
        <v>27</v>
      </c>
      <c r="U4459" s="63" t="s">
        <v>30</v>
      </c>
      <c r="V4459" s="63"/>
      <c r="W4459" s="63">
        <v>644707001</v>
      </c>
      <c r="X4459" s="63" t="s">
        <v>7698</v>
      </c>
      <c r="Y4459" s="63"/>
      <c r="Z4459" s="63"/>
      <c r="AA4459" s="63">
        <v>2026080097</v>
      </c>
    </row>
    <row r="4460" spans="1:27" s="71" customFormat="1" ht="23.5" customHeight="1" x14ac:dyDescent="0.35">
      <c r="A4460" s="62">
        <v>46244</v>
      </c>
      <c r="B4460" s="63" t="s">
        <v>445</v>
      </c>
      <c r="C4460" s="64" t="s">
        <v>17</v>
      </c>
      <c r="D4460" s="64" t="s">
        <v>37</v>
      </c>
      <c r="E4460" s="64" t="s">
        <v>5898</v>
      </c>
      <c r="F4460" s="64" t="str">
        <f t="shared" si="203"/>
        <v>1</v>
      </c>
      <c r="G4460" s="85" t="s">
        <v>936</v>
      </c>
      <c r="H4460" s="63" t="s">
        <v>7716</v>
      </c>
      <c r="I4460" s="64" t="s">
        <v>81</v>
      </c>
      <c r="J4460" s="63" t="s">
        <v>7782</v>
      </c>
      <c r="K4460" s="64" t="str">
        <f>IFERROR(VLOOKUP(I4460,'Issue Code'!H:L,5,0),"")</f>
        <v>Equipment</v>
      </c>
      <c r="L4460" s="64" t="s">
        <v>268</v>
      </c>
      <c r="M4460" s="100">
        <v>0.42708333333333331</v>
      </c>
      <c r="N4460" s="100">
        <v>0.44791666666666669</v>
      </c>
      <c r="O4460" s="66">
        <f t="shared" si="208"/>
        <v>2.083333333333337E-2</v>
      </c>
      <c r="P4460" s="67">
        <v>0.5</v>
      </c>
      <c r="Q4460" s="68">
        <v>21</v>
      </c>
      <c r="R4460" s="68"/>
      <c r="S4460" s="68">
        <f t="shared" si="211"/>
        <v>10.5</v>
      </c>
      <c r="T4460" s="69" t="s">
        <v>27</v>
      </c>
      <c r="U4460" s="63" t="s">
        <v>52</v>
      </c>
      <c r="V4460" s="63"/>
      <c r="W4460" s="63"/>
      <c r="X4460" s="63"/>
      <c r="Y4460" s="63"/>
      <c r="Z4460" s="63"/>
      <c r="AA4460" s="63">
        <v>2026080098</v>
      </c>
    </row>
    <row r="4461" spans="1:27" s="71" customFormat="1" ht="23.5" customHeight="1" x14ac:dyDescent="0.35">
      <c r="A4461" s="62">
        <v>46245</v>
      </c>
      <c r="B4461" s="63" t="s">
        <v>445</v>
      </c>
      <c r="C4461" s="64" t="s">
        <v>17</v>
      </c>
      <c r="D4461" s="64" t="s">
        <v>37</v>
      </c>
      <c r="E4461" s="64" t="s">
        <v>5803</v>
      </c>
      <c r="F4461" s="64" t="str">
        <f t="shared" si="203"/>
        <v>1</v>
      </c>
      <c r="G4461" s="85" t="s">
        <v>904</v>
      </c>
      <c r="H4461" s="63" t="s">
        <v>7791</v>
      </c>
      <c r="I4461" s="64" t="s">
        <v>20</v>
      </c>
      <c r="J4461" s="63" t="s">
        <v>66</v>
      </c>
      <c r="K4461" s="64" t="str">
        <f>IFERROR(VLOOKUP(I4461,'Issue Code'!H:L,5,0),"")</f>
        <v>Change Model</v>
      </c>
      <c r="L4461" s="64" t="s">
        <v>239</v>
      </c>
      <c r="M4461" s="100"/>
      <c r="N4461" s="100"/>
      <c r="O4461" s="66">
        <f t="shared" si="208"/>
        <v>24</v>
      </c>
      <c r="P4461" s="67">
        <v>0.1</v>
      </c>
      <c r="Q4461" s="68">
        <v>25</v>
      </c>
      <c r="R4461" s="68"/>
      <c r="S4461" s="68">
        <f t="shared" si="211"/>
        <v>2.5</v>
      </c>
      <c r="T4461" s="69" t="s">
        <v>547</v>
      </c>
      <c r="U4461" s="63" t="s">
        <v>52</v>
      </c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>
        <v>46245</v>
      </c>
      <c r="B4462" s="63" t="s">
        <v>445</v>
      </c>
      <c r="C4462" s="64" t="s">
        <v>17</v>
      </c>
      <c r="D4462" s="64" t="s">
        <v>37</v>
      </c>
      <c r="E4462" s="64" t="s">
        <v>5897</v>
      </c>
      <c r="F4462" s="64" t="str">
        <f t="shared" si="203"/>
        <v>2</v>
      </c>
      <c r="G4462" s="85" t="s">
        <v>2389</v>
      </c>
      <c r="H4462" s="63" t="s">
        <v>7792</v>
      </c>
      <c r="I4462" s="64" t="s">
        <v>20</v>
      </c>
      <c r="J4462" s="63" t="s">
        <v>66</v>
      </c>
      <c r="K4462" s="64" t="str">
        <f>IFERROR(VLOOKUP(I4462,'Issue Code'!H:L,5,0),"")</f>
        <v>Change Model</v>
      </c>
      <c r="L4462" s="64" t="s">
        <v>239</v>
      </c>
      <c r="M4462" s="100"/>
      <c r="N4462" s="100"/>
      <c r="O4462" s="66">
        <f t="shared" si="208"/>
        <v>24</v>
      </c>
      <c r="P4462" s="67">
        <v>0.1</v>
      </c>
      <c r="Q4462" s="68">
        <v>24</v>
      </c>
      <c r="R4462" s="68"/>
      <c r="S4462" s="68">
        <f t="shared" si="211"/>
        <v>2.4000000000000004</v>
      </c>
      <c r="T4462" s="69" t="s">
        <v>547</v>
      </c>
      <c r="U4462" s="63" t="s">
        <v>52</v>
      </c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>
        <v>46245</v>
      </c>
      <c r="B4463" s="63" t="s">
        <v>445</v>
      </c>
      <c r="C4463" s="64" t="s">
        <v>17</v>
      </c>
      <c r="D4463" s="64" t="s">
        <v>37</v>
      </c>
      <c r="E4463" s="64" t="s">
        <v>6617</v>
      </c>
      <c r="F4463" s="64" t="str">
        <f t="shared" si="203"/>
        <v>2</v>
      </c>
      <c r="G4463" s="85" t="s">
        <v>290</v>
      </c>
      <c r="H4463" s="63" t="s">
        <v>7793</v>
      </c>
      <c r="I4463" s="64" t="s">
        <v>20</v>
      </c>
      <c r="J4463" s="63" t="s">
        <v>66</v>
      </c>
      <c r="K4463" s="64" t="str">
        <f>IFERROR(VLOOKUP(I4463,'Issue Code'!H:L,5,0),"")</f>
        <v>Change Model</v>
      </c>
      <c r="L4463" s="64" t="s">
        <v>239</v>
      </c>
      <c r="M4463" s="100"/>
      <c r="N4463" s="100"/>
      <c r="O4463" s="66">
        <f t="shared" si="208"/>
        <v>24</v>
      </c>
      <c r="P4463" s="67">
        <v>0.1</v>
      </c>
      <c r="Q4463" s="68">
        <v>27</v>
      </c>
      <c r="R4463" s="68"/>
      <c r="S4463" s="68">
        <f t="shared" si="211"/>
        <v>2.7</v>
      </c>
      <c r="T4463" s="69" t="s">
        <v>547</v>
      </c>
      <c r="U4463" s="63" t="s">
        <v>52</v>
      </c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>
        <v>46245</v>
      </c>
      <c r="B4464" s="63" t="s">
        <v>445</v>
      </c>
      <c r="C4464" s="64" t="s">
        <v>18</v>
      </c>
      <c r="D4464" s="64" t="s">
        <v>37</v>
      </c>
      <c r="E4464" s="64" t="s">
        <v>867</v>
      </c>
      <c r="F4464" s="64" t="str">
        <f t="shared" si="203"/>
        <v>1</v>
      </c>
      <c r="G4464" s="72">
        <v>159202007</v>
      </c>
      <c r="H4464" s="63" t="s">
        <v>7794</v>
      </c>
      <c r="I4464" s="64" t="s">
        <v>20</v>
      </c>
      <c r="J4464" s="63" t="s">
        <v>66</v>
      </c>
      <c r="K4464" s="64" t="str">
        <f>IFERROR(VLOOKUP(I4464,'Issue Code'!H:L,5,0),"")</f>
        <v>Change Model</v>
      </c>
      <c r="L4464" s="64" t="s">
        <v>239</v>
      </c>
      <c r="M4464" s="100"/>
      <c r="N4464" s="100"/>
      <c r="O4464" s="66">
        <f t="shared" ref="O4464:O4475" si="212">IF(N4464-M4464&gt;0,N4464-M4464,N4464-M4464+24)</f>
        <v>24</v>
      </c>
      <c r="P4464" s="67">
        <v>0.33</v>
      </c>
      <c r="Q4464" s="68">
        <v>17</v>
      </c>
      <c r="R4464" s="68"/>
      <c r="S4464" s="68">
        <f t="shared" ref="S4464:S4475" si="213">P4464*Q4464</f>
        <v>5.61</v>
      </c>
      <c r="T4464" s="69" t="s">
        <v>547</v>
      </c>
      <c r="U4464" s="63" t="s">
        <v>52</v>
      </c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>
        <v>46245</v>
      </c>
      <c r="B4465" s="63" t="s">
        <v>445</v>
      </c>
      <c r="C4465" s="64" t="s">
        <v>18</v>
      </c>
      <c r="D4465" s="64" t="s">
        <v>37</v>
      </c>
      <c r="E4465" s="64" t="s">
        <v>249</v>
      </c>
      <c r="F4465" s="64" t="str">
        <f t="shared" si="203"/>
        <v>2</v>
      </c>
      <c r="G4465" s="85" t="s">
        <v>4701</v>
      </c>
      <c r="H4465" s="63" t="s">
        <v>7795</v>
      </c>
      <c r="I4465" s="64" t="s">
        <v>20</v>
      </c>
      <c r="J4465" s="63" t="s">
        <v>66</v>
      </c>
      <c r="K4465" s="64" t="str">
        <f>IFERROR(VLOOKUP(I4465,'Issue Code'!H:L,5,0),"")</f>
        <v>Change Model</v>
      </c>
      <c r="L4465" s="64" t="s">
        <v>239</v>
      </c>
      <c r="M4465" s="100"/>
      <c r="N4465" s="100"/>
      <c r="O4465" s="66">
        <f t="shared" si="212"/>
        <v>24</v>
      </c>
      <c r="P4465" s="67">
        <v>0.1</v>
      </c>
      <c r="Q4465" s="68">
        <v>21</v>
      </c>
      <c r="R4465" s="68"/>
      <c r="S4465" s="68">
        <f t="shared" si="213"/>
        <v>2.1</v>
      </c>
      <c r="T4465" s="69" t="s">
        <v>547</v>
      </c>
      <c r="U4465" s="63" t="s">
        <v>52</v>
      </c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>
        <v>46245</v>
      </c>
      <c r="B4466" s="63" t="s">
        <v>445</v>
      </c>
      <c r="C4466" s="64" t="s">
        <v>18</v>
      </c>
      <c r="D4466" s="64" t="s">
        <v>37</v>
      </c>
      <c r="E4466" s="64" t="s">
        <v>553</v>
      </c>
      <c r="F4466" s="64" t="str">
        <f t="shared" si="203"/>
        <v>1</v>
      </c>
      <c r="G4466" s="85" t="s">
        <v>5763</v>
      </c>
      <c r="H4466" s="63" t="s">
        <v>7796</v>
      </c>
      <c r="I4466" s="64" t="s">
        <v>20</v>
      </c>
      <c r="J4466" s="63" t="s">
        <v>66</v>
      </c>
      <c r="K4466" s="64" t="str">
        <f>IFERROR(VLOOKUP(I4466,'Issue Code'!H:L,5,0),"")</f>
        <v>Change Model</v>
      </c>
      <c r="L4466" s="64" t="s">
        <v>239</v>
      </c>
      <c r="M4466" s="100"/>
      <c r="N4466" s="100"/>
      <c r="O4466" s="66">
        <f t="shared" si="212"/>
        <v>24</v>
      </c>
      <c r="P4466" s="67">
        <v>0.1</v>
      </c>
      <c r="Q4466" s="68">
        <v>20</v>
      </c>
      <c r="R4466" s="68"/>
      <c r="S4466" s="68">
        <f t="shared" si="213"/>
        <v>2</v>
      </c>
      <c r="T4466" s="69" t="s">
        <v>547</v>
      </c>
      <c r="U4466" s="63" t="s">
        <v>52</v>
      </c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>
        <v>46245</v>
      </c>
      <c r="B4467" s="63" t="s">
        <v>445</v>
      </c>
      <c r="C4467" s="64" t="s">
        <v>18</v>
      </c>
      <c r="D4467" s="64" t="s">
        <v>37</v>
      </c>
      <c r="E4467" s="64" t="s">
        <v>1302</v>
      </c>
      <c r="F4467" s="64" t="str">
        <f t="shared" si="203"/>
        <v>2</v>
      </c>
      <c r="G4467" s="85" t="s">
        <v>7803</v>
      </c>
      <c r="H4467" s="63" t="s">
        <v>7797</v>
      </c>
      <c r="I4467" s="64" t="s">
        <v>20</v>
      </c>
      <c r="J4467" s="63" t="s">
        <v>66</v>
      </c>
      <c r="K4467" s="64" t="str">
        <f>IFERROR(VLOOKUP(I4467,'Issue Code'!H:L,5,0),"")</f>
        <v>Change Model</v>
      </c>
      <c r="L4467" s="64" t="s">
        <v>239</v>
      </c>
      <c r="M4467" s="100"/>
      <c r="N4467" s="100"/>
      <c r="O4467" s="66">
        <f t="shared" si="212"/>
        <v>24</v>
      </c>
      <c r="P4467" s="67">
        <v>0.1</v>
      </c>
      <c r="Q4467" s="68">
        <v>25</v>
      </c>
      <c r="R4467" s="68"/>
      <c r="S4467" s="68">
        <f t="shared" si="213"/>
        <v>2.5</v>
      </c>
      <c r="T4467" s="69" t="s">
        <v>547</v>
      </c>
      <c r="U4467" s="63" t="s">
        <v>52</v>
      </c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>
        <v>46245</v>
      </c>
      <c r="B4468" s="63" t="s">
        <v>445</v>
      </c>
      <c r="C4468" s="64" t="s">
        <v>18</v>
      </c>
      <c r="D4468" s="64" t="s">
        <v>37</v>
      </c>
      <c r="E4468" s="64" t="s">
        <v>1690</v>
      </c>
      <c r="F4468" s="64" t="str">
        <f t="shared" si="203"/>
        <v>2</v>
      </c>
      <c r="G4468" s="85" t="s">
        <v>1713</v>
      </c>
      <c r="H4468" s="63" t="s">
        <v>7798</v>
      </c>
      <c r="I4468" s="64" t="s">
        <v>20</v>
      </c>
      <c r="J4468" s="63" t="s">
        <v>66</v>
      </c>
      <c r="K4468" s="64" t="str">
        <f>IFERROR(VLOOKUP(I4468,'Issue Code'!H:L,5,0),"")</f>
        <v>Change Model</v>
      </c>
      <c r="L4468" s="64" t="s">
        <v>239</v>
      </c>
      <c r="M4468" s="100"/>
      <c r="N4468" s="100"/>
      <c r="O4468" s="66">
        <f t="shared" si="212"/>
        <v>24</v>
      </c>
      <c r="P4468" s="67">
        <v>0.1</v>
      </c>
      <c r="Q4468" s="68">
        <v>30</v>
      </c>
      <c r="R4468" s="68"/>
      <c r="S4468" s="68">
        <f t="shared" si="213"/>
        <v>3</v>
      </c>
      <c r="T4468" s="69" t="s">
        <v>547</v>
      </c>
      <c r="U4468" s="63" t="s">
        <v>52</v>
      </c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>
        <v>46245</v>
      </c>
      <c r="B4469" s="63" t="s">
        <v>445</v>
      </c>
      <c r="C4469" s="64" t="s">
        <v>18</v>
      </c>
      <c r="D4469" s="64" t="s">
        <v>37</v>
      </c>
      <c r="E4469" s="64" t="s">
        <v>1301</v>
      </c>
      <c r="F4469" s="64" t="str">
        <f t="shared" si="203"/>
        <v>2</v>
      </c>
      <c r="G4469" s="85" t="s">
        <v>7804</v>
      </c>
      <c r="H4469" s="63" t="s">
        <v>7799</v>
      </c>
      <c r="I4469" s="64" t="s">
        <v>20</v>
      </c>
      <c r="J4469" s="63" t="s">
        <v>66</v>
      </c>
      <c r="K4469" s="64" t="str">
        <f>IFERROR(VLOOKUP(I4469,'Issue Code'!H:L,5,0),"")</f>
        <v>Change Model</v>
      </c>
      <c r="L4469" s="64" t="s">
        <v>239</v>
      </c>
      <c r="M4469" s="100"/>
      <c r="N4469" s="100"/>
      <c r="O4469" s="66">
        <f t="shared" si="212"/>
        <v>24</v>
      </c>
      <c r="P4469" s="67">
        <v>0.1</v>
      </c>
      <c r="Q4469" s="68">
        <v>22</v>
      </c>
      <c r="R4469" s="68"/>
      <c r="S4469" s="68">
        <f t="shared" si="213"/>
        <v>2.2000000000000002</v>
      </c>
      <c r="T4469" s="69" t="s">
        <v>547</v>
      </c>
      <c r="U4469" s="63" t="s">
        <v>52</v>
      </c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>
        <v>46245</v>
      </c>
      <c r="B4470" s="63" t="s">
        <v>34</v>
      </c>
      <c r="C4470" s="64" t="s">
        <v>18</v>
      </c>
      <c r="D4470" s="64" t="s">
        <v>19</v>
      </c>
      <c r="E4470" s="64" t="s">
        <v>406</v>
      </c>
      <c r="F4470" s="64" t="str">
        <f t="shared" ref="F4470:F4537" si="214">IF(RIGHT(E4470,1)="D","1","2")</f>
        <v>2</v>
      </c>
      <c r="G4470" s="72">
        <v>130597390</v>
      </c>
      <c r="H4470" s="63" t="s">
        <v>7800</v>
      </c>
      <c r="I4470" s="64" t="s">
        <v>20</v>
      </c>
      <c r="J4470" s="63" t="s">
        <v>66</v>
      </c>
      <c r="K4470" s="64" t="str">
        <f>IFERROR(VLOOKUP(I4470,'Issue Code'!H:L,5,0),"")</f>
        <v>Change Model</v>
      </c>
      <c r="L4470" s="64" t="s">
        <v>239</v>
      </c>
      <c r="M4470" s="100"/>
      <c r="N4470" s="100"/>
      <c r="O4470" s="66">
        <f t="shared" si="212"/>
        <v>24</v>
      </c>
      <c r="P4470" s="67">
        <v>0.5</v>
      </c>
      <c r="Q4470" s="68">
        <v>9</v>
      </c>
      <c r="R4470" s="68"/>
      <c r="S4470" s="68">
        <f t="shared" si="213"/>
        <v>4.5</v>
      </c>
      <c r="T4470" s="69" t="s">
        <v>547</v>
      </c>
      <c r="U4470" s="63" t="s">
        <v>52</v>
      </c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>
        <v>46245</v>
      </c>
      <c r="B4471" s="63" t="s">
        <v>445</v>
      </c>
      <c r="C4471" s="64" t="s">
        <v>18</v>
      </c>
      <c r="D4471" s="64" t="s">
        <v>37</v>
      </c>
      <c r="E4471" s="64" t="s">
        <v>607</v>
      </c>
      <c r="F4471" s="64" t="str">
        <f t="shared" si="214"/>
        <v>1</v>
      </c>
      <c r="G4471" s="72">
        <v>206306009</v>
      </c>
      <c r="H4471" s="63" t="s">
        <v>7801</v>
      </c>
      <c r="I4471" s="64" t="s">
        <v>20</v>
      </c>
      <c r="J4471" s="63" t="s">
        <v>66</v>
      </c>
      <c r="K4471" s="64" t="str">
        <f>IFERROR(VLOOKUP(I4471,'Issue Code'!H:L,5,0),"")</f>
        <v>Change Model</v>
      </c>
      <c r="L4471" s="64" t="s">
        <v>239</v>
      </c>
      <c r="M4471" s="100"/>
      <c r="N4471" s="100"/>
      <c r="O4471" s="66">
        <f t="shared" si="212"/>
        <v>24</v>
      </c>
      <c r="P4471" s="67">
        <v>0.1</v>
      </c>
      <c r="Q4471" s="68">
        <v>2</v>
      </c>
      <c r="R4471" s="68"/>
      <c r="S4471" s="68">
        <f t="shared" si="213"/>
        <v>0.2</v>
      </c>
      <c r="T4471" s="69" t="s">
        <v>547</v>
      </c>
      <c r="U4471" s="63" t="s">
        <v>52</v>
      </c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>
        <v>46245</v>
      </c>
      <c r="B4472" s="63" t="s">
        <v>445</v>
      </c>
      <c r="C4472" s="64" t="s">
        <v>18</v>
      </c>
      <c r="D4472" s="64" t="s">
        <v>37</v>
      </c>
      <c r="E4472" s="64" t="s">
        <v>607</v>
      </c>
      <c r="F4472" s="64" t="str">
        <f t="shared" si="214"/>
        <v>1</v>
      </c>
      <c r="G4472" s="72">
        <v>206819011</v>
      </c>
      <c r="H4472" s="63" t="s">
        <v>7802</v>
      </c>
      <c r="I4472" s="64" t="s">
        <v>20</v>
      </c>
      <c r="J4472" s="63" t="s">
        <v>66</v>
      </c>
      <c r="K4472" s="64" t="str">
        <f>IFERROR(VLOOKUP(I4472,'Issue Code'!H:L,5,0),"")</f>
        <v>Change Model</v>
      </c>
      <c r="L4472" s="64" t="s">
        <v>239</v>
      </c>
      <c r="M4472" s="100"/>
      <c r="N4472" s="100"/>
      <c r="O4472" s="66">
        <f t="shared" si="212"/>
        <v>24</v>
      </c>
      <c r="P4472" s="67">
        <v>0.1</v>
      </c>
      <c r="Q4472" s="68">
        <v>2</v>
      </c>
      <c r="R4472" s="68"/>
      <c r="S4472" s="68">
        <f t="shared" si="213"/>
        <v>0.2</v>
      </c>
      <c r="T4472" s="69" t="s">
        <v>547</v>
      </c>
      <c r="U4472" s="63" t="s">
        <v>52</v>
      </c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>
        <v>46245</v>
      </c>
      <c r="B4473" s="63" t="s">
        <v>445</v>
      </c>
      <c r="C4473" s="64" t="s">
        <v>17</v>
      </c>
      <c r="D4473" s="64" t="s">
        <v>37</v>
      </c>
      <c r="E4473" s="64" t="s">
        <v>6010</v>
      </c>
      <c r="F4473" s="64" t="str">
        <f t="shared" si="214"/>
        <v>1</v>
      </c>
      <c r="G4473" s="85" t="s">
        <v>6068</v>
      </c>
      <c r="H4473" s="63" t="s">
        <v>7805</v>
      </c>
      <c r="I4473" s="64" t="s">
        <v>21</v>
      </c>
      <c r="J4473" s="63" t="s">
        <v>7781</v>
      </c>
      <c r="K4473" s="64" t="str">
        <f>IFERROR(VLOOKUP(I4473,'Issue Code'!H:L,5,0),"")</f>
        <v>Quality</v>
      </c>
      <c r="L4473" s="64" t="s">
        <v>268</v>
      </c>
      <c r="M4473" s="100">
        <v>0.5</v>
      </c>
      <c r="N4473" s="100">
        <v>0.53125</v>
      </c>
      <c r="O4473" s="66">
        <f t="shared" si="212"/>
        <v>3.125E-2</v>
      </c>
      <c r="P4473" s="67">
        <v>0.75</v>
      </c>
      <c r="Q4473" s="68">
        <v>23</v>
      </c>
      <c r="R4473" s="68"/>
      <c r="S4473" s="68">
        <f t="shared" si="213"/>
        <v>17.25</v>
      </c>
      <c r="T4473" s="69" t="s">
        <v>27</v>
      </c>
      <c r="U4473" s="63" t="s">
        <v>30</v>
      </c>
      <c r="V4473" s="63"/>
      <c r="W4473" s="63">
        <v>615872001</v>
      </c>
      <c r="X4473" s="63" t="s">
        <v>7168</v>
      </c>
      <c r="Y4473" s="63"/>
      <c r="Z4473" s="63"/>
      <c r="AA4473" s="63">
        <v>2026080099</v>
      </c>
    </row>
    <row r="4474" spans="1:27" s="71" customFormat="1" ht="23.5" customHeight="1" x14ac:dyDescent="0.35">
      <c r="A4474" s="62">
        <v>46245</v>
      </c>
      <c r="B4474" s="63" t="s">
        <v>445</v>
      </c>
      <c r="C4474" s="64" t="s">
        <v>17</v>
      </c>
      <c r="D4474" s="64" t="s">
        <v>37</v>
      </c>
      <c r="E4474" s="64" t="s">
        <v>6010</v>
      </c>
      <c r="F4474" s="64" t="str">
        <f t="shared" si="214"/>
        <v>1</v>
      </c>
      <c r="G4474" s="85" t="s">
        <v>6068</v>
      </c>
      <c r="H4474" s="63" t="s">
        <v>7806</v>
      </c>
      <c r="I4474" s="64" t="s">
        <v>21</v>
      </c>
      <c r="J4474" s="63" t="s">
        <v>7781</v>
      </c>
      <c r="K4474" s="64" t="str">
        <f>IFERROR(VLOOKUP(I4474,'Issue Code'!H:L,5,0),"")</f>
        <v>Quality</v>
      </c>
      <c r="L4474" s="64" t="s">
        <v>268</v>
      </c>
      <c r="M4474" s="100">
        <v>0.3125</v>
      </c>
      <c r="N4474" s="100">
        <v>0.35416666666666669</v>
      </c>
      <c r="O4474" s="66">
        <f t="shared" si="212"/>
        <v>4.1666666666666685E-2</v>
      </c>
      <c r="P4474" s="67">
        <v>1</v>
      </c>
      <c r="Q4474" s="68">
        <v>23</v>
      </c>
      <c r="R4474" s="68"/>
      <c r="S4474" s="68">
        <f t="shared" si="213"/>
        <v>23</v>
      </c>
      <c r="T4474" s="69" t="s">
        <v>27</v>
      </c>
      <c r="U4474" s="63" t="s">
        <v>30</v>
      </c>
      <c r="V4474" s="63"/>
      <c r="W4474" s="63">
        <v>615872001</v>
      </c>
      <c r="X4474" s="63" t="s">
        <v>7168</v>
      </c>
      <c r="Y4474" s="63"/>
      <c r="Z4474" s="63"/>
      <c r="AA4474" s="63">
        <v>2026080100</v>
      </c>
    </row>
    <row r="4475" spans="1:27" s="71" customFormat="1" ht="23.5" customHeight="1" x14ac:dyDescent="0.35">
      <c r="A4475" s="62">
        <v>46245</v>
      </c>
      <c r="B4475" s="63" t="s">
        <v>445</v>
      </c>
      <c r="C4475" s="64" t="s">
        <v>17</v>
      </c>
      <c r="D4475" s="64" t="s">
        <v>37</v>
      </c>
      <c r="E4475" s="64" t="s">
        <v>5975</v>
      </c>
      <c r="F4475" s="64" t="str">
        <f t="shared" si="214"/>
        <v>1</v>
      </c>
      <c r="G4475" s="85" t="s">
        <v>2465</v>
      </c>
      <c r="H4475" s="63" t="s">
        <v>7770</v>
      </c>
      <c r="I4475" s="64" t="s">
        <v>21</v>
      </c>
      <c r="J4475" s="63" t="s">
        <v>7781</v>
      </c>
      <c r="K4475" s="64" t="str">
        <f>IFERROR(VLOOKUP(I4475,'Issue Code'!H:L,5,0),"")</f>
        <v>Quality</v>
      </c>
      <c r="L4475" s="64" t="s">
        <v>268</v>
      </c>
      <c r="M4475" s="100">
        <v>0.3125</v>
      </c>
      <c r="N4475" s="100">
        <v>0.35416666666666669</v>
      </c>
      <c r="O4475" s="66">
        <f t="shared" si="212"/>
        <v>4.1666666666666685E-2</v>
      </c>
      <c r="P4475" s="67">
        <v>1</v>
      </c>
      <c r="Q4475" s="68">
        <v>7</v>
      </c>
      <c r="R4475" s="68"/>
      <c r="S4475" s="68">
        <f t="shared" si="213"/>
        <v>7</v>
      </c>
      <c r="T4475" s="69" t="s">
        <v>27</v>
      </c>
      <c r="U4475" s="63" t="s">
        <v>30</v>
      </c>
      <c r="V4475" s="63"/>
      <c r="W4475" s="63">
        <v>615872001</v>
      </c>
      <c r="X4475" s="63" t="s">
        <v>7168</v>
      </c>
      <c r="Y4475" s="63"/>
      <c r="Z4475" s="63"/>
      <c r="AA4475" s="63">
        <v>2026080101</v>
      </c>
    </row>
    <row r="4476" spans="1:27" s="71" customFormat="1" ht="23.5" customHeight="1" x14ac:dyDescent="0.35">
      <c r="A4476" s="62">
        <v>46245</v>
      </c>
      <c r="B4476" s="63" t="s">
        <v>445</v>
      </c>
      <c r="C4476" s="64" t="s">
        <v>18</v>
      </c>
      <c r="D4476" s="64" t="s">
        <v>37</v>
      </c>
      <c r="E4476" s="64" t="s">
        <v>386</v>
      </c>
      <c r="F4476" s="64" t="str">
        <f t="shared" si="214"/>
        <v>1</v>
      </c>
      <c r="G4476" s="85" t="s">
        <v>1123</v>
      </c>
      <c r="H4476" s="63" t="s">
        <v>7631</v>
      </c>
      <c r="I4476" s="64" t="s">
        <v>21</v>
      </c>
      <c r="J4476" s="63" t="s">
        <v>7699</v>
      </c>
      <c r="K4476" s="64" t="str">
        <f>IFERROR(VLOOKUP(I4476,'Issue Code'!H:L,5,0),"")</f>
        <v>Quality</v>
      </c>
      <c r="L4476" s="64" t="s">
        <v>268</v>
      </c>
      <c r="M4476" s="100">
        <v>0.3125</v>
      </c>
      <c r="N4476" s="100">
        <v>0.64583333333333337</v>
      </c>
      <c r="O4476" s="66">
        <f t="shared" ref="O4476:O4490" si="215">IF(N4476-M4476&gt;0,N4476-M4476,N4476-M4476+24)</f>
        <v>0.33333333333333337</v>
      </c>
      <c r="P4476" s="67">
        <v>8</v>
      </c>
      <c r="Q4476" s="68">
        <v>18</v>
      </c>
      <c r="R4476" s="68"/>
      <c r="S4476" s="68">
        <f t="shared" ref="S4476:S4490" si="216">P4476*Q4476</f>
        <v>144</v>
      </c>
      <c r="T4476" s="69" t="s">
        <v>27</v>
      </c>
      <c r="U4476" s="63" t="s">
        <v>30</v>
      </c>
      <c r="V4476" s="63"/>
      <c r="W4476" s="63">
        <v>315946003</v>
      </c>
      <c r="X4476" s="63" t="s">
        <v>5449</v>
      </c>
      <c r="Y4476" s="63"/>
      <c r="Z4476" s="63"/>
      <c r="AA4476" s="63">
        <v>2026080102</v>
      </c>
    </row>
    <row r="4477" spans="1:27" s="71" customFormat="1" ht="23.5" customHeight="1" x14ac:dyDescent="0.35">
      <c r="A4477" s="62">
        <v>46245</v>
      </c>
      <c r="B4477" s="63" t="s">
        <v>445</v>
      </c>
      <c r="C4477" s="64" t="s">
        <v>18</v>
      </c>
      <c r="D4477" s="64" t="s">
        <v>37</v>
      </c>
      <c r="E4477" s="64" t="s">
        <v>252</v>
      </c>
      <c r="F4477" s="64" t="str">
        <f t="shared" si="214"/>
        <v>2</v>
      </c>
      <c r="G4477" s="85" t="s">
        <v>250</v>
      </c>
      <c r="H4477" s="63" t="s">
        <v>7808</v>
      </c>
      <c r="I4477" s="64" t="s">
        <v>21</v>
      </c>
      <c r="J4477" s="63" t="s">
        <v>7811</v>
      </c>
      <c r="K4477" s="64" t="str">
        <f>IFERROR(VLOOKUP(I4477,'Issue Code'!H:L,5,0),"")</f>
        <v>Quality</v>
      </c>
      <c r="L4477" s="64" t="s">
        <v>268</v>
      </c>
      <c r="M4477" s="100">
        <v>0.875</v>
      </c>
      <c r="N4477" s="100">
        <v>0.91666666666666663</v>
      </c>
      <c r="O4477" s="66">
        <f t="shared" si="215"/>
        <v>4.166666666666663E-2</v>
      </c>
      <c r="P4477" s="67">
        <v>1</v>
      </c>
      <c r="Q4477" s="68">
        <v>19</v>
      </c>
      <c r="R4477" s="68"/>
      <c r="S4477" s="68">
        <f t="shared" si="216"/>
        <v>19</v>
      </c>
      <c r="T4477" s="69" t="s">
        <v>27</v>
      </c>
      <c r="U4477" s="63" t="s">
        <v>30</v>
      </c>
      <c r="V4477" s="63"/>
      <c r="W4477" s="63">
        <v>280119004</v>
      </c>
      <c r="X4477" s="63" t="s">
        <v>7812</v>
      </c>
      <c r="Y4477" s="63"/>
      <c r="Z4477" s="63"/>
      <c r="AA4477" s="63">
        <v>2026080103</v>
      </c>
    </row>
    <row r="4478" spans="1:27" s="71" customFormat="1" ht="23.5" customHeight="1" x14ac:dyDescent="0.35">
      <c r="A4478" s="62">
        <v>46245</v>
      </c>
      <c r="B4478" s="63" t="s">
        <v>445</v>
      </c>
      <c r="C4478" s="64" t="s">
        <v>18</v>
      </c>
      <c r="D4478" s="64" t="s">
        <v>37</v>
      </c>
      <c r="E4478" s="64" t="s">
        <v>1690</v>
      </c>
      <c r="F4478" s="64" t="str">
        <f t="shared" si="214"/>
        <v>2</v>
      </c>
      <c r="G4478" s="85" t="s">
        <v>1713</v>
      </c>
      <c r="H4478" s="63" t="s">
        <v>7798</v>
      </c>
      <c r="I4478" s="64" t="s">
        <v>81</v>
      </c>
      <c r="J4478" s="63" t="s">
        <v>3229</v>
      </c>
      <c r="K4478" s="64" t="str">
        <f>IFERROR(VLOOKUP(I4478,'Issue Code'!H:L,5,0),"")</f>
        <v>Equipment</v>
      </c>
      <c r="L4478" s="64" t="s">
        <v>268</v>
      </c>
      <c r="M4478" s="100">
        <v>0.95833333333333337</v>
      </c>
      <c r="N4478" s="100">
        <v>0.98958333333333337</v>
      </c>
      <c r="O4478" s="66">
        <f t="shared" si="215"/>
        <v>3.125E-2</v>
      </c>
      <c r="P4478" s="67">
        <v>0.67</v>
      </c>
      <c r="Q4478" s="68">
        <v>30</v>
      </c>
      <c r="R4478" s="68"/>
      <c r="S4478" s="68">
        <f t="shared" si="216"/>
        <v>20.100000000000001</v>
      </c>
      <c r="T4478" s="69" t="s">
        <v>52</v>
      </c>
      <c r="U4478" s="63" t="s">
        <v>52</v>
      </c>
      <c r="V4478" s="63"/>
      <c r="W4478" s="63"/>
      <c r="X4478" s="63"/>
      <c r="Y4478" s="63"/>
      <c r="Z4478" s="63"/>
      <c r="AA4478" s="63">
        <v>2026080104</v>
      </c>
    </row>
    <row r="4479" spans="1:27" s="71" customFormat="1" ht="23.5" customHeight="1" x14ac:dyDescent="0.35">
      <c r="A4479" s="62">
        <v>46245</v>
      </c>
      <c r="B4479" s="63" t="s">
        <v>34</v>
      </c>
      <c r="C4479" s="64" t="s">
        <v>18</v>
      </c>
      <c r="D4479" s="64" t="s">
        <v>19</v>
      </c>
      <c r="E4479" s="64" t="s">
        <v>7686</v>
      </c>
      <c r="F4479" s="64" t="str">
        <f t="shared" si="214"/>
        <v>2</v>
      </c>
      <c r="G4479" s="72">
        <v>130868018</v>
      </c>
      <c r="H4479" s="63" t="s">
        <v>7809</v>
      </c>
      <c r="I4479" s="64" t="s">
        <v>81</v>
      </c>
      <c r="J4479" s="63" t="s">
        <v>7813</v>
      </c>
      <c r="K4479" s="64" t="str">
        <f>IFERROR(VLOOKUP(I4479,'Issue Code'!H:L,5,0),"")</f>
        <v>Equipment</v>
      </c>
      <c r="L4479" s="64" t="s">
        <v>268</v>
      </c>
      <c r="M4479" s="100">
        <v>0.92361111111111116</v>
      </c>
      <c r="N4479" s="100">
        <v>0.93055555555555558</v>
      </c>
      <c r="O4479" s="66">
        <f t="shared" si="215"/>
        <v>6.9444444444444198E-3</v>
      </c>
      <c r="P4479" s="67">
        <v>0.16</v>
      </c>
      <c r="Q4479" s="68">
        <v>7</v>
      </c>
      <c r="R4479" s="68"/>
      <c r="S4479" s="68">
        <f t="shared" si="216"/>
        <v>1.1200000000000001</v>
      </c>
      <c r="T4479" s="69" t="s">
        <v>52</v>
      </c>
      <c r="U4479" s="63" t="s">
        <v>52</v>
      </c>
      <c r="V4479" s="63"/>
      <c r="W4479" s="63"/>
      <c r="X4479" s="63"/>
      <c r="Y4479" s="63"/>
      <c r="Z4479" s="63"/>
      <c r="AA4479" s="63">
        <v>2026080105</v>
      </c>
    </row>
    <row r="4480" spans="1:27" s="71" customFormat="1" ht="23.5" customHeight="1" x14ac:dyDescent="0.35">
      <c r="A4480" s="62">
        <v>46245</v>
      </c>
      <c r="B4480" s="63" t="s">
        <v>34</v>
      </c>
      <c r="C4480" s="64" t="s">
        <v>18</v>
      </c>
      <c r="D4480" s="64" t="s">
        <v>19</v>
      </c>
      <c r="E4480" s="64" t="s">
        <v>7807</v>
      </c>
      <c r="F4480" s="64" t="str">
        <f t="shared" si="214"/>
        <v>1</v>
      </c>
      <c r="G4480" s="72">
        <v>130868001</v>
      </c>
      <c r="H4480" s="63" t="s">
        <v>7767</v>
      </c>
      <c r="I4480" s="64" t="s">
        <v>81</v>
      </c>
      <c r="J4480" s="63" t="s">
        <v>7814</v>
      </c>
      <c r="K4480" s="64" t="str">
        <f>IFERROR(VLOOKUP(I4480,'Issue Code'!H:L,5,0),"")</f>
        <v>Equipment</v>
      </c>
      <c r="L4480" s="64" t="s">
        <v>268</v>
      </c>
      <c r="M4480" s="100">
        <v>0.47916666666666669</v>
      </c>
      <c r="N4480" s="100">
        <v>0.64583333333333337</v>
      </c>
      <c r="O4480" s="66">
        <f t="shared" si="215"/>
        <v>0.16666666666666669</v>
      </c>
      <c r="P4480" s="67">
        <v>4</v>
      </c>
      <c r="Q4480" s="68">
        <v>7</v>
      </c>
      <c r="R4480" s="68"/>
      <c r="S4480" s="68">
        <f t="shared" si="216"/>
        <v>28</v>
      </c>
      <c r="T4480" s="69" t="s">
        <v>52</v>
      </c>
      <c r="U4480" s="63" t="s">
        <v>52</v>
      </c>
      <c r="V4480" s="63"/>
      <c r="W4480" s="63"/>
      <c r="X4480" s="63"/>
      <c r="Y4480" s="63"/>
      <c r="Z4480" s="63"/>
      <c r="AA4480" s="63">
        <v>2026080106</v>
      </c>
    </row>
    <row r="4481" spans="1:27" s="71" customFormat="1" ht="23.5" customHeight="1" x14ac:dyDescent="0.35">
      <c r="A4481" s="62">
        <v>46245</v>
      </c>
      <c r="B4481" s="63" t="s">
        <v>34</v>
      </c>
      <c r="C4481" s="64" t="s">
        <v>18</v>
      </c>
      <c r="D4481" s="64" t="s">
        <v>19</v>
      </c>
      <c r="E4481" s="64" t="s">
        <v>7760</v>
      </c>
      <c r="F4481" s="64" t="str">
        <f t="shared" si="214"/>
        <v>2</v>
      </c>
      <c r="G4481" s="72">
        <v>130868001</v>
      </c>
      <c r="H4481" s="63" t="s">
        <v>7767</v>
      </c>
      <c r="I4481" s="64" t="s">
        <v>81</v>
      </c>
      <c r="J4481" s="63" t="s">
        <v>7814</v>
      </c>
      <c r="K4481" s="64" t="str">
        <f>IFERROR(VLOOKUP(I4481,'Issue Code'!H:L,5,0),"")</f>
        <v>Equipment</v>
      </c>
      <c r="L4481" s="64" t="s">
        <v>268</v>
      </c>
      <c r="M4481" s="100">
        <v>0.86805555555555558</v>
      </c>
      <c r="N4481" s="100">
        <v>0.88888888888888884</v>
      </c>
      <c r="O4481" s="66">
        <f t="shared" si="215"/>
        <v>2.0833333333333259E-2</v>
      </c>
      <c r="P4481" s="67">
        <v>0.5</v>
      </c>
      <c r="Q4481" s="68">
        <v>7</v>
      </c>
      <c r="R4481" s="68"/>
      <c r="S4481" s="68">
        <f t="shared" si="216"/>
        <v>3.5</v>
      </c>
      <c r="T4481" s="69" t="s">
        <v>52</v>
      </c>
      <c r="U4481" s="63" t="s">
        <v>52</v>
      </c>
      <c r="V4481" s="63"/>
      <c r="W4481" s="63"/>
      <c r="X4481" s="63"/>
      <c r="Y4481" s="63"/>
      <c r="Z4481" s="63"/>
      <c r="AA4481" s="63">
        <v>2026080107</v>
      </c>
    </row>
    <row r="4482" spans="1:27" s="71" customFormat="1" ht="23.5" customHeight="1" x14ac:dyDescent="0.35">
      <c r="A4482" s="62">
        <v>46245</v>
      </c>
      <c r="B4482" s="63" t="s">
        <v>34</v>
      </c>
      <c r="C4482" s="64" t="s">
        <v>18</v>
      </c>
      <c r="D4482" s="64" t="s">
        <v>19</v>
      </c>
      <c r="E4482" s="64" t="s">
        <v>7687</v>
      </c>
      <c r="F4482" s="64" t="str">
        <f t="shared" si="214"/>
        <v>2</v>
      </c>
      <c r="G4482" s="72">
        <v>130868017</v>
      </c>
      <c r="H4482" s="63" t="s">
        <v>7773</v>
      </c>
      <c r="I4482" s="64" t="s">
        <v>81</v>
      </c>
      <c r="J4482" s="63" t="s">
        <v>7579</v>
      </c>
      <c r="K4482" s="64" t="str">
        <f>IFERROR(VLOOKUP(I4482,'Issue Code'!H:L,5,0),"")</f>
        <v>Equipment</v>
      </c>
      <c r="L4482" s="64" t="s">
        <v>268</v>
      </c>
      <c r="M4482" s="100">
        <v>2.4305555555555556E-2</v>
      </c>
      <c r="N4482" s="100">
        <v>2.7777777777777776E-2</v>
      </c>
      <c r="O4482" s="66">
        <f t="shared" si="215"/>
        <v>3.4722222222222203E-3</v>
      </c>
      <c r="P4482" s="67">
        <v>0.08</v>
      </c>
      <c r="Q4482" s="68">
        <v>6</v>
      </c>
      <c r="R4482" s="68"/>
      <c r="S4482" s="68">
        <f t="shared" si="216"/>
        <v>0.48</v>
      </c>
      <c r="T4482" s="69" t="s">
        <v>52</v>
      </c>
      <c r="U4482" s="63" t="s">
        <v>52</v>
      </c>
      <c r="V4482" s="63"/>
      <c r="W4482" s="63"/>
      <c r="X4482" s="63"/>
      <c r="Y4482" s="63"/>
      <c r="Z4482" s="63"/>
      <c r="AA4482" s="63">
        <v>2026080108</v>
      </c>
    </row>
    <row r="4483" spans="1:27" s="71" customFormat="1" ht="23.5" customHeight="1" x14ac:dyDescent="0.35">
      <c r="A4483" s="62">
        <v>46245</v>
      </c>
      <c r="B4483" s="63" t="s">
        <v>34</v>
      </c>
      <c r="C4483" s="64" t="s">
        <v>18</v>
      </c>
      <c r="D4483" s="64" t="s">
        <v>19</v>
      </c>
      <c r="E4483" s="64" t="s">
        <v>7688</v>
      </c>
      <c r="F4483" s="64" t="str">
        <f t="shared" si="214"/>
        <v>2</v>
      </c>
      <c r="G4483" s="72">
        <v>130868001</v>
      </c>
      <c r="H4483" s="63" t="s">
        <v>7810</v>
      </c>
      <c r="I4483" s="64" t="s">
        <v>81</v>
      </c>
      <c r="J4483" s="63" t="s">
        <v>7779</v>
      </c>
      <c r="K4483" s="64" t="str">
        <f>IFERROR(VLOOKUP(I4483,'Issue Code'!H:L,5,0),"")</f>
        <v>Equipment</v>
      </c>
      <c r="L4483" s="64" t="s">
        <v>268</v>
      </c>
      <c r="M4483" s="100">
        <v>0.83333333333333337</v>
      </c>
      <c r="N4483" s="100">
        <v>0.83680555555555558</v>
      </c>
      <c r="O4483" s="66">
        <f t="shared" si="215"/>
        <v>3.4722222222222099E-3</v>
      </c>
      <c r="P4483" s="67">
        <v>0.08</v>
      </c>
      <c r="Q4483" s="68">
        <v>6</v>
      </c>
      <c r="R4483" s="68"/>
      <c r="S4483" s="68">
        <f t="shared" si="216"/>
        <v>0.48</v>
      </c>
      <c r="T4483" s="69" t="s">
        <v>52</v>
      </c>
      <c r="U4483" s="63" t="s">
        <v>52</v>
      </c>
      <c r="V4483" s="63"/>
      <c r="W4483" s="63"/>
      <c r="X4483" s="63"/>
      <c r="Y4483" s="63"/>
      <c r="Z4483" s="63"/>
      <c r="AA4483" s="63">
        <v>2026080109</v>
      </c>
    </row>
    <row r="4484" spans="1:27" s="71" customFormat="1" ht="23.5" customHeight="1" x14ac:dyDescent="0.35">
      <c r="A4484" s="62">
        <v>46246</v>
      </c>
      <c r="B4484" s="63" t="s">
        <v>445</v>
      </c>
      <c r="C4484" s="64" t="s">
        <v>17</v>
      </c>
      <c r="D4484" s="64" t="s">
        <v>37</v>
      </c>
      <c r="E4484" s="64" t="s">
        <v>5803</v>
      </c>
      <c r="F4484" s="64" t="str">
        <f t="shared" si="214"/>
        <v>1</v>
      </c>
      <c r="G4484" s="85" t="s">
        <v>1589</v>
      </c>
      <c r="H4484" s="63" t="s">
        <v>7826</v>
      </c>
      <c r="I4484" s="64" t="s">
        <v>20</v>
      </c>
      <c r="J4484" s="63" t="s">
        <v>66</v>
      </c>
      <c r="K4484" s="64" t="str">
        <f>IFERROR(VLOOKUP(I4484,'Issue Code'!H:L,5,0),"")</f>
        <v>Change Model</v>
      </c>
      <c r="L4484" s="64" t="s">
        <v>239</v>
      </c>
      <c r="M4484" s="100"/>
      <c r="N4484" s="100"/>
      <c r="O4484" s="66">
        <f t="shared" si="215"/>
        <v>24</v>
      </c>
      <c r="P4484" s="67">
        <v>0.1</v>
      </c>
      <c r="Q4484" s="68">
        <v>17</v>
      </c>
      <c r="R4484" s="68"/>
      <c r="S4484" s="68">
        <f t="shared" si="216"/>
        <v>1.7000000000000002</v>
      </c>
      <c r="T4484" s="69" t="s">
        <v>547</v>
      </c>
      <c r="U4484" s="63" t="s">
        <v>52</v>
      </c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>
        <v>46246</v>
      </c>
      <c r="B4485" s="63" t="s">
        <v>445</v>
      </c>
      <c r="C4485" s="64" t="s">
        <v>17</v>
      </c>
      <c r="D4485" s="64" t="s">
        <v>37</v>
      </c>
      <c r="E4485" s="64" t="s">
        <v>5897</v>
      </c>
      <c r="F4485" s="64" t="str">
        <f t="shared" si="214"/>
        <v>2</v>
      </c>
      <c r="G4485" s="85" t="s">
        <v>5266</v>
      </c>
      <c r="H4485" s="63" t="s">
        <v>7827</v>
      </c>
      <c r="I4485" s="64" t="s">
        <v>20</v>
      </c>
      <c r="J4485" s="63" t="s">
        <v>66</v>
      </c>
      <c r="K4485" s="64" t="str">
        <f>IFERROR(VLOOKUP(I4485,'Issue Code'!H:L,5,0),"")</f>
        <v>Change Model</v>
      </c>
      <c r="L4485" s="64" t="s">
        <v>239</v>
      </c>
      <c r="M4485" s="100"/>
      <c r="N4485" s="100"/>
      <c r="O4485" s="66">
        <f t="shared" si="215"/>
        <v>24</v>
      </c>
      <c r="P4485" s="67">
        <v>0.1</v>
      </c>
      <c r="Q4485" s="68">
        <v>29</v>
      </c>
      <c r="R4485" s="68"/>
      <c r="S4485" s="68">
        <f t="shared" si="216"/>
        <v>2.9000000000000004</v>
      </c>
      <c r="T4485" s="69" t="s">
        <v>547</v>
      </c>
      <c r="U4485" s="63" t="s">
        <v>52</v>
      </c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>
        <v>46246</v>
      </c>
      <c r="B4486" s="63" t="s">
        <v>445</v>
      </c>
      <c r="C4486" s="64" t="s">
        <v>17</v>
      </c>
      <c r="D4486" s="64" t="s">
        <v>37</v>
      </c>
      <c r="E4486" s="64" t="s">
        <v>5897</v>
      </c>
      <c r="F4486" s="64" t="str">
        <f t="shared" si="214"/>
        <v>2</v>
      </c>
      <c r="G4486" s="85" t="s">
        <v>369</v>
      </c>
      <c r="H4486" s="63" t="s">
        <v>7828</v>
      </c>
      <c r="I4486" s="64" t="s">
        <v>20</v>
      </c>
      <c r="J4486" s="63" t="s">
        <v>66</v>
      </c>
      <c r="K4486" s="64" t="str">
        <f>IFERROR(VLOOKUP(I4486,'Issue Code'!H:L,5,0),"")</f>
        <v>Change Model</v>
      </c>
      <c r="L4486" s="64" t="s">
        <v>239</v>
      </c>
      <c r="M4486" s="100"/>
      <c r="N4486" s="100"/>
      <c r="O4486" s="66">
        <f t="shared" si="215"/>
        <v>24</v>
      </c>
      <c r="P4486" s="67">
        <v>0.1</v>
      </c>
      <c r="Q4486" s="68">
        <v>29</v>
      </c>
      <c r="R4486" s="68"/>
      <c r="S4486" s="68">
        <f t="shared" si="216"/>
        <v>2.9000000000000004</v>
      </c>
      <c r="T4486" s="69" t="s">
        <v>547</v>
      </c>
      <c r="U4486" s="63" t="s">
        <v>52</v>
      </c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>
        <v>46246</v>
      </c>
      <c r="B4487" s="63" t="s">
        <v>445</v>
      </c>
      <c r="C4487" s="64" t="s">
        <v>17</v>
      </c>
      <c r="D4487" s="64" t="s">
        <v>37</v>
      </c>
      <c r="E4487" s="64" t="s">
        <v>5746</v>
      </c>
      <c r="F4487" s="64" t="str">
        <f t="shared" si="214"/>
        <v>1</v>
      </c>
      <c r="G4487" s="85" t="s">
        <v>1444</v>
      </c>
      <c r="H4487" s="63" t="s">
        <v>7829</v>
      </c>
      <c r="I4487" s="64" t="s">
        <v>20</v>
      </c>
      <c r="J4487" s="63" t="s">
        <v>66</v>
      </c>
      <c r="K4487" s="64" t="str">
        <f>IFERROR(VLOOKUP(I4487,'Issue Code'!H:L,5,0),"")</f>
        <v>Change Model</v>
      </c>
      <c r="L4487" s="64" t="s">
        <v>239</v>
      </c>
      <c r="M4487" s="100"/>
      <c r="N4487" s="100"/>
      <c r="O4487" s="66">
        <f t="shared" si="215"/>
        <v>24</v>
      </c>
      <c r="P4487" s="67">
        <v>0.1</v>
      </c>
      <c r="Q4487" s="68">
        <v>33</v>
      </c>
      <c r="R4487" s="68"/>
      <c r="S4487" s="68">
        <f t="shared" si="216"/>
        <v>3.3000000000000003</v>
      </c>
      <c r="T4487" s="69" t="s">
        <v>547</v>
      </c>
      <c r="U4487" s="63" t="s">
        <v>52</v>
      </c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>
        <v>46246</v>
      </c>
      <c r="B4488" s="63" t="s">
        <v>445</v>
      </c>
      <c r="C4488" s="64" t="s">
        <v>17</v>
      </c>
      <c r="D4488" s="64" t="s">
        <v>37</v>
      </c>
      <c r="E4488" s="64" t="s">
        <v>6617</v>
      </c>
      <c r="F4488" s="64" t="str">
        <f t="shared" si="214"/>
        <v>2</v>
      </c>
      <c r="G4488" s="85" t="s">
        <v>7176</v>
      </c>
      <c r="H4488" s="63" t="s">
        <v>7830</v>
      </c>
      <c r="I4488" s="64" t="s">
        <v>20</v>
      </c>
      <c r="J4488" s="63" t="s">
        <v>66</v>
      </c>
      <c r="K4488" s="64" t="str">
        <f>IFERROR(VLOOKUP(I4488,'Issue Code'!H:L,5,0),"")</f>
        <v>Change Model</v>
      </c>
      <c r="L4488" s="64" t="s">
        <v>239</v>
      </c>
      <c r="M4488" s="100"/>
      <c r="N4488" s="100"/>
      <c r="O4488" s="66">
        <f t="shared" si="215"/>
        <v>24</v>
      </c>
      <c r="P4488" s="67">
        <v>0.67</v>
      </c>
      <c r="Q4488" s="68">
        <v>26</v>
      </c>
      <c r="R4488" s="68"/>
      <c r="S4488" s="68">
        <f t="shared" si="216"/>
        <v>17.420000000000002</v>
      </c>
      <c r="T4488" s="69" t="s">
        <v>547</v>
      </c>
      <c r="U4488" s="63" t="s">
        <v>52</v>
      </c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>
        <v>46246</v>
      </c>
      <c r="B4489" s="63" t="s">
        <v>34</v>
      </c>
      <c r="C4489" s="64" t="s">
        <v>17</v>
      </c>
      <c r="D4489" s="64" t="s">
        <v>19</v>
      </c>
      <c r="E4489" s="64" t="s">
        <v>5916</v>
      </c>
      <c r="F4489" s="64" t="str">
        <f t="shared" si="214"/>
        <v>2</v>
      </c>
      <c r="G4489" s="72">
        <v>130597180</v>
      </c>
      <c r="H4489" s="63" t="s">
        <v>7738</v>
      </c>
      <c r="I4489" s="64" t="s">
        <v>20</v>
      </c>
      <c r="J4489" s="63" t="s">
        <v>66</v>
      </c>
      <c r="K4489" s="64" t="str">
        <f>IFERROR(VLOOKUP(I4489,'Issue Code'!H:L,5,0),"")</f>
        <v>Change Model</v>
      </c>
      <c r="L4489" s="64" t="s">
        <v>239</v>
      </c>
      <c r="M4489" s="100"/>
      <c r="N4489" s="100"/>
      <c r="O4489" s="66">
        <f t="shared" si="215"/>
        <v>24</v>
      </c>
      <c r="P4489" s="67">
        <v>0.33</v>
      </c>
      <c r="Q4489" s="68">
        <v>14</v>
      </c>
      <c r="R4489" s="68"/>
      <c r="S4489" s="68">
        <f t="shared" si="216"/>
        <v>4.62</v>
      </c>
      <c r="T4489" s="69" t="s">
        <v>547</v>
      </c>
      <c r="U4489" s="63" t="s">
        <v>52</v>
      </c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>
        <v>46246</v>
      </c>
      <c r="B4490" s="63" t="s">
        <v>34</v>
      </c>
      <c r="C4490" s="64" t="s">
        <v>17</v>
      </c>
      <c r="D4490" s="64" t="s">
        <v>19</v>
      </c>
      <c r="E4490" s="64" t="s">
        <v>5915</v>
      </c>
      <c r="F4490" s="64" t="str">
        <f t="shared" si="214"/>
        <v>2</v>
      </c>
      <c r="G4490" s="72" t="s">
        <v>4204</v>
      </c>
      <c r="H4490" s="63" t="s">
        <v>7831</v>
      </c>
      <c r="I4490" s="64" t="s">
        <v>20</v>
      </c>
      <c r="J4490" s="63" t="s">
        <v>66</v>
      </c>
      <c r="K4490" s="64" t="str">
        <f>IFERROR(VLOOKUP(I4490,'Issue Code'!H:L,5,0),"")</f>
        <v>Change Model</v>
      </c>
      <c r="L4490" s="64" t="s">
        <v>239</v>
      </c>
      <c r="M4490" s="100"/>
      <c r="N4490" s="100"/>
      <c r="O4490" s="66">
        <f t="shared" si="215"/>
        <v>24</v>
      </c>
      <c r="P4490" s="67">
        <v>0.5</v>
      </c>
      <c r="Q4490" s="68">
        <v>12</v>
      </c>
      <c r="R4490" s="68"/>
      <c r="S4490" s="68">
        <f t="shared" si="216"/>
        <v>6</v>
      </c>
      <c r="T4490" s="69" t="s">
        <v>547</v>
      </c>
      <c r="U4490" s="63" t="s">
        <v>52</v>
      </c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>
        <v>46246</v>
      </c>
      <c r="B4491" s="63" t="s">
        <v>445</v>
      </c>
      <c r="C4491" s="64" t="s">
        <v>18</v>
      </c>
      <c r="D4491" s="64" t="s">
        <v>37</v>
      </c>
      <c r="E4491" s="64" t="s">
        <v>386</v>
      </c>
      <c r="F4491" s="64" t="str">
        <f t="shared" si="214"/>
        <v>1</v>
      </c>
      <c r="G4491" s="72">
        <v>159356005</v>
      </c>
      <c r="H4491" s="63" t="s">
        <v>7832</v>
      </c>
      <c r="I4491" s="64" t="s">
        <v>20</v>
      </c>
      <c r="J4491" s="63" t="s">
        <v>66</v>
      </c>
      <c r="K4491" s="64" t="str">
        <f>IFERROR(VLOOKUP(I4491,'Issue Code'!H:L,5,0),"")</f>
        <v>Change Model</v>
      </c>
      <c r="L4491" s="64" t="s">
        <v>239</v>
      </c>
      <c r="M4491" s="100"/>
      <c r="N4491" s="100"/>
      <c r="O4491" s="66">
        <f t="shared" ref="O4491:O4513" si="217">IF(N4491-M4491&gt;0,N4491-M4491,N4491-M4491+24)</f>
        <v>24</v>
      </c>
      <c r="P4491" s="67">
        <v>0.1</v>
      </c>
      <c r="Q4491" s="68">
        <v>23</v>
      </c>
      <c r="R4491" s="68"/>
      <c r="S4491" s="68">
        <f t="shared" ref="S4491:S4513" si="218">P4491*Q4491</f>
        <v>2.3000000000000003</v>
      </c>
      <c r="T4491" s="69" t="s">
        <v>547</v>
      </c>
      <c r="U4491" s="63" t="s">
        <v>52</v>
      </c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>
        <v>46246</v>
      </c>
      <c r="B4492" s="63" t="s">
        <v>445</v>
      </c>
      <c r="C4492" s="64" t="s">
        <v>18</v>
      </c>
      <c r="D4492" s="64" t="s">
        <v>37</v>
      </c>
      <c r="E4492" s="64" t="s">
        <v>868</v>
      </c>
      <c r="F4492" s="64" t="str">
        <f t="shared" si="214"/>
        <v>1</v>
      </c>
      <c r="G4492" s="85" t="s">
        <v>7840</v>
      </c>
      <c r="H4492" s="63" t="s">
        <v>7833</v>
      </c>
      <c r="I4492" s="64" t="s">
        <v>20</v>
      </c>
      <c r="J4492" s="63" t="s">
        <v>66</v>
      </c>
      <c r="K4492" s="64" t="str">
        <f>IFERROR(VLOOKUP(I4492,'Issue Code'!H:L,5,0),"")</f>
        <v>Change Model</v>
      </c>
      <c r="L4492" s="64" t="s">
        <v>239</v>
      </c>
      <c r="M4492" s="100"/>
      <c r="N4492" s="100"/>
      <c r="O4492" s="66">
        <f t="shared" si="217"/>
        <v>24</v>
      </c>
      <c r="P4492" s="67">
        <v>0.8</v>
      </c>
      <c r="Q4492" s="68">
        <v>21</v>
      </c>
      <c r="R4492" s="68"/>
      <c r="S4492" s="68">
        <f t="shared" si="218"/>
        <v>16.8</v>
      </c>
      <c r="T4492" s="69" t="s">
        <v>547</v>
      </c>
      <c r="U4492" s="63" t="s">
        <v>52</v>
      </c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>
        <v>46246</v>
      </c>
      <c r="B4493" s="63" t="s">
        <v>445</v>
      </c>
      <c r="C4493" s="64" t="s">
        <v>18</v>
      </c>
      <c r="D4493" s="64" t="s">
        <v>37</v>
      </c>
      <c r="E4493" s="64" t="s">
        <v>867</v>
      </c>
      <c r="F4493" s="64" t="str">
        <f t="shared" si="214"/>
        <v>1</v>
      </c>
      <c r="G4493" s="85" t="s">
        <v>2423</v>
      </c>
      <c r="H4493" s="63" t="s">
        <v>7834</v>
      </c>
      <c r="I4493" s="64" t="s">
        <v>20</v>
      </c>
      <c r="J4493" s="63" t="s">
        <v>66</v>
      </c>
      <c r="K4493" s="64" t="str">
        <f>IFERROR(VLOOKUP(I4493,'Issue Code'!H:L,5,0),"")</f>
        <v>Change Model</v>
      </c>
      <c r="L4493" s="64" t="s">
        <v>239</v>
      </c>
      <c r="M4493" s="100"/>
      <c r="N4493" s="100"/>
      <c r="O4493" s="66">
        <f t="shared" si="217"/>
        <v>24</v>
      </c>
      <c r="P4493" s="67">
        <v>0.1</v>
      </c>
      <c r="Q4493" s="68">
        <v>22</v>
      </c>
      <c r="R4493" s="68"/>
      <c r="S4493" s="68">
        <f t="shared" si="218"/>
        <v>2.2000000000000002</v>
      </c>
      <c r="T4493" s="69" t="s">
        <v>547</v>
      </c>
      <c r="U4493" s="63" t="s">
        <v>52</v>
      </c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>
        <v>46246</v>
      </c>
      <c r="B4494" s="63" t="s">
        <v>445</v>
      </c>
      <c r="C4494" s="64" t="s">
        <v>18</v>
      </c>
      <c r="D4494" s="64" t="s">
        <v>37</v>
      </c>
      <c r="E4494" s="64" t="s">
        <v>1720</v>
      </c>
      <c r="F4494" s="64" t="str">
        <f t="shared" si="214"/>
        <v>2</v>
      </c>
      <c r="G4494" s="85" t="s">
        <v>4044</v>
      </c>
      <c r="H4494" s="63" t="s">
        <v>7835</v>
      </c>
      <c r="I4494" s="64" t="s">
        <v>20</v>
      </c>
      <c r="J4494" s="63" t="s">
        <v>66</v>
      </c>
      <c r="K4494" s="64" t="str">
        <f>IFERROR(VLOOKUP(I4494,'Issue Code'!H:L,5,0),"")</f>
        <v>Change Model</v>
      </c>
      <c r="L4494" s="64" t="s">
        <v>239</v>
      </c>
      <c r="M4494" s="100"/>
      <c r="N4494" s="100"/>
      <c r="O4494" s="66">
        <f t="shared" si="217"/>
        <v>24</v>
      </c>
      <c r="P4494" s="67">
        <v>0.1</v>
      </c>
      <c r="Q4494" s="68">
        <v>27</v>
      </c>
      <c r="R4494" s="68"/>
      <c r="S4494" s="68">
        <f t="shared" si="218"/>
        <v>2.7</v>
      </c>
      <c r="T4494" s="69" t="s">
        <v>547</v>
      </c>
      <c r="U4494" s="63" t="s">
        <v>52</v>
      </c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>
        <v>46246</v>
      </c>
      <c r="B4495" s="63" t="s">
        <v>445</v>
      </c>
      <c r="C4495" s="64" t="s">
        <v>18</v>
      </c>
      <c r="D4495" s="64" t="s">
        <v>37</v>
      </c>
      <c r="E4495" s="64" t="s">
        <v>553</v>
      </c>
      <c r="F4495" s="64" t="str">
        <f t="shared" si="214"/>
        <v>1</v>
      </c>
      <c r="G4495" s="85" t="s">
        <v>5763</v>
      </c>
      <c r="H4495" s="63" t="s">
        <v>7836</v>
      </c>
      <c r="I4495" s="64" t="s">
        <v>20</v>
      </c>
      <c r="J4495" s="63" t="s">
        <v>66</v>
      </c>
      <c r="K4495" s="64" t="str">
        <f>IFERROR(VLOOKUP(I4495,'Issue Code'!H:L,5,0),"")</f>
        <v>Change Model</v>
      </c>
      <c r="L4495" s="64" t="s">
        <v>239</v>
      </c>
      <c r="M4495" s="100"/>
      <c r="N4495" s="100"/>
      <c r="O4495" s="66">
        <f t="shared" si="217"/>
        <v>24</v>
      </c>
      <c r="P4495" s="67">
        <v>0.1</v>
      </c>
      <c r="Q4495" s="68">
        <v>23</v>
      </c>
      <c r="R4495" s="68"/>
      <c r="S4495" s="68">
        <f t="shared" si="218"/>
        <v>2.3000000000000003</v>
      </c>
      <c r="T4495" s="69" t="s">
        <v>547</v>
      </c>
      <c r="U4495" s="63" t="s">
        <v>52</v>
      </c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>
        <v>46246</v>
      </c>
      <c r="B4496" s="63" t="s">
        <v>445</v>
      </c>
      <c r="C4496" s="64" t="s">
        <v>18</v>
      </c>
      <c r="D4496" s="64" t="s">
        <v>37</v>
      </c>
      <c r="E4496" s="64" t="s">
        <v>1537</v>
      </c>
      <c r="F4496" s="64" t="str">
        <f t="shared" si="214"/>
        <v>1</v>
      </c>
      <c r="G4496" s="72">
        <v>159235006</v>
      </c>
      <c r="H4496" s="63" t="s">
        <v>7837</v>
      </c>
      <c r="I4496" s="64" t="s">
        <v>20</v>
      </c>
      <c r="J4496" s="63" t="s">
        <v>66</v>
      </c>
      <c r="K4496" s="64" t="str">
        <f>IFERROR(VLOOKUP(I4496,'Issue Code'!H:L,5,0),"")</f>
        <v>Change Model</v>
      </c>
      <c r="L4496" s="64" t="s">
        <v>239</v>
      </c>
      <c r="M4496" s="100"/>
      <c r="N4496" s="100"/>
      <c r="O4496" s="66">
        <f t="shared" si="217"/>
        <v>24</v>
      </c>
      <c r="P4496" s="67">
        <v>0.1</v>
      </c>
      <c r="Q4496" s="68">
        <v>17</v>
      </c>
      <c r="R4496" s="68"/>
      <c r="S4496" s="68">
        <f t="shared" si="218"/>
        <v>1.7000000000000002</v>
      </c>
      <c r="T4496" s="69" t="s">
        <v>547</v>
      </c>
      <c r="U4496" s="63" t="s">
        <v>52</v>
      </c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>
        <v>46246</v>
      </c>
      <c r="B4497" s="63" t="s">
        <v>445</v>
      </c>
      <c r="C4497" s="64" t="s">
        <v>18</v>
      </c>
      <c r="D4497" s="64" t="s">
        <v>37</v>
      </c>
      <c r="E4497" s="64" t="s">
        <v>994</v>
      </c>
      <c r="F4497" s="64" t="str">
        <f t="shared" si="214"/>
        <v>2</v>
      </c>
      <c r="G4497" s="85" t="s">
        <v>3316</v>
      </c>
      <c r="H4497" s="63" t="s">
        <v>7838</v>
      </c>
      <c r="I4497" s="64" t="s">
        <v>20</v>
      </c>
      <c r="J4497" s="63" t="s">
        <v>66</v>
      </c>
      <c r="K4497" s="64" t="str">
        <f>IFERROR(VLOOKUP(I4497,'Issue Code'!H:L,5,0),"")</f>
        <v>Change Model</v>
      </c>
      <c r="L4497" s="64" t="s">
        <v>239</v>
      </c>
      <c r="M4497" s="100"/>
      <c r="N4497" s="100"/>
      <c r="O4497" s="66">
        <f t="shared" si="217"/>
        <v>24</v>
      </c>
      <c r="P4497" s="67">
        <v>0.1</v>
      </c>
      <c r="Q4497" s="68">
        <v>19</v>
      </c>
      <c r="R4497" s="68"/>
      <c r="S4497" s="68">
        <f t="shared" si="218"/>
        <v>1.9000000000000001</v>
      </c>
      <c r="T4497" s="69" t="s">
        <v>547</v>
      </c>
      <c r="U4497" s="63" t="s">
        <v>52</v>
      </c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>
        <v>46246</v>
      </c>
      <c r="B4498" s="63" t="s">
        <v>34</v>
      </c>
      <c r="C4498" s="64" t="s">
        <v>18</v>
      </c>
      <c r="D4498" s="64" t="s">
        <v>19</v>
      </c>
      <c r="E4498" s="64" t="s">
        <v>5805</v>
      </c>
      <c r="F4498" s="64" t="str">
        <f t="shared" si="214"/>
        <v>2</v>
      </c>
      <c r="G4498" s="72">
        <v>130597382</v>
      </c>
      <c r="H4498" s="63" t="s">
        <v>7839</v>
      </c>
      <c r="I4498" s="64" t="s">
        <v>20</v>
      </c>
      <c r="J4498" s="63" t="s">
        <v>66</v>
      </c>
      <c r="K4498" s="64" t="str">
        <f>IFERROR(VLOOKUP(I4498,'Issue Code'!H:L,5,0),"")</f>
        <v>Change Model</v>
      </c>
      <c r="L4498" s="64" t="s">
        <v>239</v>
      </c>
      <c r="M4498" s="100"/>
      <c r="N4498" s="100"/>
      <c r="O4498" s="66">
        <f t="shared" si="217"/>
        <v>24</v>
      </c>
      <c r="P4498" s="67">
        <v>0.5</v>
      </c>
      <c r="Q4498" s="68">
        <v>8</v>
      </c>
      <c r="R4498" s="68"/>
      <c r="S4498" s="68">
        <f t="shared" si="218"/>
        <v>4</v>
      </c>
      <c r="T4498" s="69" t="s">
        <v>547</v>
      </c>
      <c r="U4498" s="63" t="s">
        <v>52</v>
      </c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>
        <v>46246</v>
      </c>
      <c r="B4499" s="63" t="s">
        <v>445</v>
      </c>
      <c r="C4499" s="64" t="s">
        <v>18</v>
      </c>
      <c r="D4499" s="64" t="s">
        <v>37</v>
      </c>
      <c r="E4499" s="64" t="s">
        <v>386</v>
      </c>
      <c r="F4499" s="64" t="str">
        <f t="shared" si="214"/>
        <v>1</v>
      </c>
      <c r="G4499" s="85" t="s">
        <v>7689</v>
      </c>
      <c r="H4499" s="63" t="s">
        <v>7690</v>
      </c>
      <c r="I4499" s="64" t="s">
        <v>21</v>
      </c>
      <c r="J4499" s="63" t="s">
        <v>7697</v>
      </c>
      <c r="K4499" s="64" t="str">
        <f>IFERROR(VLOOKUP(I4499,'Issue Code'!H:L,5,0),"")</f>
        <v>Quality</v>
      </c>
      <c r="L4499" s="64" t="s">
        <v>268</v>
      </c>
      <c r="M4499" s="100">
        <v>0.3125</v>
      </c>
      <c r="N4499" s="100">
        <v>0.64583333333333337</v>
      </c>
      <c r="O4499" s="66">
        <f t="shared" si="217"/>
        <v>0.33333333333333337</v>
      </c>
      <c r="P4499" s="67">
        <v>8</v>
      </c>
      <c r="Q4499" s="68">
        <v>22</v>
      </c>
      <c r="R4499" s="68"/>
      <c r="S4499" s="68">
        <f t="shared" si="218"/>
        <v>176</v>
      </c>
      <c r="T4499" s="69" t="s">
        <v>27</v>
      </c>
      <c r="U4499" s="63" t="s">
        <v>30</v>
      </c>
      <c r="V4499" s="63"/>
      <c r="W4499" s="63">
        <v>644707001</v>
      </c>
      <c r="X4499" s="63" t="s">
        <v>7698</v>
      </c>
      <c r="Y4499" s="63"/>
      <c r="Z4499" s="63"/>
      <c r="AA4499" s="63">
        <v>2026080111</v>
      </c>
    </row>
    <row r="4500" spans="1:27" s="71" customFormat="1" ht="23.5" customHeight="1" x14ac:dyDescent="0.35">
      <c r="A4500" s="62">
        <v>46246</v>
      </c>
      <c r="B4500" s="63" t="s">
        <v>34</v>
      </c>
      <c r="C4500" s="64" t="s">
        <v>18</v>
      </c>
      <c r="D4500" s="64" t="s">
        <v>19</v>
      </c>
      <c r="E4500" s="64" t="s">
        <v>7841</v>
      </c>
      <c r="F4500" s="64" t="str">
        <f t="shared" si="214"/>
        <v>1</v>
      </c>
      <c r="G4500" s="72">
        <v>130868014</v>
      </c>
      <c r="H4500" s="63" t="s">
        <v>7842</v>
      </c>
      <c r="I4500" s="64" t="s">
        <v>81</v>
      </c>
      <c r="J4500" s="63" t="s">
        <v>7579</v>
      </c>
      <c r="K4500" s="64" t="str">
        <f>IFERROR(VLOOKUP(I4500,'Issue Code'!H:L,5,0),"")</f>
        <v>Equipment</v>
      </c>
      <c r="L4500" s="64" t="s">
        <v>268</v>
      </c>
      <c r="M4500" s="100">
        <v>0.33333333333333331</v>
      </c>
      <c r="N4500" s="100">
        <v>0.34513888888888888</v>
      </c>
      <c r="O4500" s="66">
        <f t="shared" si="217"/>
        <v>1.1805555555555569E-2</v>
      </c>
      <c r="P4500" s="67">
        <v>0.28000000000000003</v>
      </c>
      <c r="Q4500" s="68">
        <v>7</v>
      </c>
      <c r="R4500" s="68"/>
      <c r="S4500" s="68">
        <f t="shared" si="218"/>
        <v>1.9600000000000002</v>
      </c>
      <c r="T4500" s="69" t="s">
        <v>52</v>
      </c>
      <c r="U4500" s="63" t="s">
        <v>52</v>
      </c>
      <c r="V4500" s="63"/>
      <c r="W4500" s="63"/>
      <c r="X4500" s="63"/>
      <c r="Y4500" s="63"/>
      <c r="Z4500" s="63"/>
      <c r="AA4500" s="63">
        <v>2026080112</v>
      </c>
    </row>
    <row r="4501" spans="1:27" s="71" customFormat="1" ht="23.5" customHeight="1" x14ac:dyDescent="0.35">
      <c r="A4501" s="62">
        <v>46246</v>
      </c>
      <c r="B4501" s="63" t="s">
        <v>34</v>
      </c>
      <c r="C4501" s="64" t="s">
        <v>18</v>
      </c>
      <c r="D4501" s="64" t="s">
        <v>19</v>
      </c>
      <c r="E4501" s="64" t="s">
        <v>7684</v>
      </c>
      <c r="F4501" s="64" t="str">
        <f t="shared" si="214"/>
        <v>2</v>
      </c>
      <c r="G4501" s="72">
        <v>130868014</v>
      </c>
      <c r="H4501" s="63" t="s">
        <v>7843</v>
      </c>
      <c r="I4501" s="64" t="s">
        <v>81</v>
      </c>
      <c r="J4501" s="63" t="s">
        <v>7579</v>
      </c>
      <c r="K4501" s="64" t="str">
        <f>IFERROR(VLOOKUP(I4501,'Issue Code'!H:L,5,0),"")</f>
        <v>Equipment</v>
      </c>
      <c r="L4501" s="64" t="s">
        <v>268</v>
      </c>
      <c r="M4501" s="100">
        <v>0.84722222222222221</v>
      </c>
      <c r="N4501" s="100">
        <v>0.85972222222222228</v>
      </c>
      <c r="O4501" s="66">
        <f t="shared" si="217"/>
        <v>1.2500000000000067E-2</v>
      </c>
      <c r="P4501" s="67">
        <v>0.3</v>
      </c>
      <c r="Q4501" s="68">
        <v>6.5</v>
      </c>
      <c r="R4501" s="68"/>
      <c r="S4501" s="68">
        <f t="shared" si="218"/>
        <v>1.95</v>
      </c>
      <c r="T4501" s="69" t="s">
        <v>52</v>
      </c>
      <c r="U4501" s="63" t="s">
        <v>52</v>
      </c>
      <c r="V4501" s="63"/>
      <c r="W4501" s="63"/>
      <c r="X4501" s="63"/>
      <c r="Y4501" s="63"/>
      <c r="Z4501" s="63"/>
      <c r="AA4501" s="63">
        <v>2026080113</v>
      </c>
    </row>
    <row r="4502" spans="1:27" s="71" customFormat="1" ht="23.5" customHeight="1" x14ac:dyDescent="0.35">
      <c r="A4502" s="62">
        <v>46246</v>
      </c>
      <c r="B4502" s="63" t="s">
        <v>34</v>
      </c>
      <c r="C4502" s="64" t="s">
        <v>18</v>
      </c>
      <c r="D4502" s="64" t="s">
        <v>19</v>
      </c>
      <c r="E4502" s="64" t="s">
        <v>7728</v>
      </c>
      <c r="F4502" s="64" t="str">
        <f t="shared" si="214"/>
        <v>2</v>
      </c>
      <c r="G4502" s="72">
        <v>130868001</v>
      </c>
      <c r="H4502" s="63" t="s">
        <v>7844</v>
      </c>
      <c r="I4502" s="64" t="s">
        <v>81</v>
      </c>
      <c r="J4502" s="63" t="s">
        <v>4131</v>
      </c>
      <c r="K4502" s="64" t="str">
        <f>IFERROR(VLOOKUP(I4502,'Issue Code'!H:L,5,0),"")</f>
        <v>Equipment</v>
      </c>
      <c r="L4502" s="64" t="s">
        <v>268</v>
      </c>
      <c r="M4502" s="100">
        <v>6.5277777777777782E-2</v>
      </c>
      <c r="N4502" s="100">
        <v>7.2222222222222215E-2</v>
      </c>
      <c r="O4502" s="66">
        <f t="shared" si="217"/>
        <v>6.9444444444444337E-3</v>
      </c>
      <c r="P4502" s="67">
        <v>0.17</v>
      </c>
      <c r="Q4502" s="68">
        <v>6.5</v>
      </c>
      <c r="R4502" s="68"/>
      <c r="S4502" s="68">
        <f t="shared" si="218"/>
        <v>1.105</v>
      </c>
      <c r="T4502" s="69" t="s">
        <v>52</v>
      </c>
      <c r="U4502" s="63" t="s">
        <v>52</v>
      </c>
      <c r="V4502" s="63"/>
      <c r="W4502" s="63"/>
      <c r="X4502" s="63"/>
      <c r="Y4502" s="63"/>
      <c r="Z4502" s="63"/>
      <c r="AA4502" s="63">
        <v>2026080114</v>
      </c>
    </row>
    <row r="4503" spans="1:27" s="71" customFormat="1" ht="23.5" customHeight="1" x14ac:dyDescent="0.35">
      <c r="A4503" s="62">
        <v>46246</v>
      </c>
      <c r="B4503" s="63" t="s">
        <v>34</v>
      </c>
      <c r="C4503" s="64" t="s">
        <v>18</v>
      </c>
      <c r="D4503" s="64" t="s">
        <v>19</v>
      </c>
      <c r="E4503" s="64" t="s">
        <v>7686</v>
      </c>
      <c r="F4503" s="64" t="str">
        <f t="shared" si="214"/>
        <v>2</v>
      </c>
      <c r="G4503" s="72">
        <v>130868018</v>
      </c>
      <c r="H4503" s="63" t="s">
        <v>7845</v>
      </c>
      <c r="I4503" s="64" t="s">
        <v>81</v>
      </c>
      <c r="J4503" s="63" t="s">
        <v>5172</v>
      </c>
      <c r="K4503" s="64" t="str">
        <f>IFERROR(VLOOKUP(I4503,'Issue Code'!H:L,5,0),"")</f>
        <v>Equipment</v>
      </c>
      <c r="L4503" s="64" t="s">
        <v>268</v>
      </c>
      <c r="M4503" s="100">
        <v>9.0277777777777776E-2</v>
      </c>
      <c r="N4503" s="100">
        <v>9.583333333333334E-2</v>
      </c>
      <c r="O4503" s="66">
        <f t="shared" si="217"/>
        <v>5.5555555555555636E-3</v>
      </c>
      <c r="P4503" s="67">
        <v>0.13</v>
      </c>
      <c r="Q4503" s="68">
        <v>6</v>
      </c>
      <c r="R4503" s="68"/>
      <c r="S4503" s="68">
        <f t="shared" si="218"/>
        <v>0.78</v>
      </c>
      <c r="T4503" s="69" t="s">
        <v>52</v>
      </c>
      <c r="U4503" s="63" t="s">
        <v>52</v>
      </c>
      <c r="V4503" s="63"/>
      <c r="W4503" s="63"/>
      <c r="X4503" s="63"/>
      <c r="Y4503" s="63"/>
      <c r="Z4503" s="63"/>
      <c r="AA4503" s="63">
        <v>2026080115</v>
      </c>
    </row>
    <row r="4504" spans="1:27" s="71" customFormat="1" ht="23.5" customHeight="1" x14ac:dyDescent="0.35">
      <c r="A4504" s="62">
        <v>46246</v>
      </c>
      <c r="B4504" s="63" t="s">
        <v>34</v>
      </c>
      <c r="C4504" s="64" t="s">
        <v>18</v>
      </c>
      <c r="D4504" s="64" t="s">
        <v>19</v>
      </c>
      <c r="E4504" s="64" t="s">
        <v>7687</v>
      </c>
      <c r="F4504" s="64" t="str">
        <f t="shared" si="214"/>
        <v>2</v>
      </c>
      <c r="G4504" s="72">
        <v>130868017</v>
      </c>
      <c r="H4504" s="63" t="s">
        <v>7846</v>
      </c>
      <c r="I4504" s="64" t="s">
        <v>81</v>
      </c>
      <c r="J4504" s="63" t="s">
        <v>6014</v>
      </c>
      <c r="K4504" s="64" t="str">
        <f>IFERROR(VLOOKUP(I4504,'Issue Code'!H:L,5,0),"")</f>
        <v>Equipment</v>
      </c>
      <c r="L4504" s="64" t="s">
        <v>268</v>
      </c>
      <c r="M4504" s="100">
        <v>0.13194444444444445</v>
      </c>
      <c r="N4504" s="100">
        <v>0.14583333333333334</v>
      </c>
      <c r="O4504" s="66">
        <f t="shared" si="217"/>
        <v>1.3888888888888895E-2</v>
      </c>
      <c r="P4504" s="67">
        <v>0.33</v>
      </c>
      <c r="Q4504" s="68">
        <v>7</v>
      </c>
      <c r="R4504" s="68"/>
      <c r="S4504" s="68">
        <f t="shared" si="218"/>
        <v>2.31</v>
      </c>
      <c r="T4504" s="69" t="s">
        <v>52</v>
      </c>
      <c r="U4504" s="63" t="s">
        <v>52</v>
      </c>
      <c r="V4504" s="63"/>
      <c r="W4504" s="63"/>
      <c r="X4504" s="63"/>
      <c r="Y4504" s="63"/>
      <c r="Z4504" s="63"/>
      <c r="AA4504" s="63">
        <v>2026080116</v>
      </c>
    </row>
    <row r="4505" spans="1:27" s="71" customFormat="1" ht="23.5" customHeight="1" x14ac:dyDescent="0.35">
      <c r="A4505" s="62">
        <v>46246</v>
      </c>
      <c r="B4505" s="63" t="s">
        <v>34</v>
      </c>
      <c r="C4505" s="64" t="s">
        <v>18</v>
      </c>
      <c r="D4505" s="64" t="s">
        <v>19</v>
      </c>
      <c r="E4505" s="64" t="s">
        <v>1543</v>
      </c>
      <c r="F4505" s="64" t="str">
        <f t="shared" si="214"/>
        <v>1</v>
      </c>
      <c r="G4505" s="72">
        <v>130868017</v>
      </c>
      <c r="H4505" s="63" t="s">
        <v>7847</v>
      </c>
      <c r="I4505" s="64" t="s">
        <v>81</v>
      </c>
      <c r="J4505" s="63" t="s">
        <v>2223</v>
      </c>
      <c r="K4505" s="64" t="str">
        <f>IFERROR(VLOOKUP(I4505,'Issue Code'!H:L,5,0),"")</f>
        <v>Equipment</v>
      </c>
      <c r="L4505" s="64" t="s">
        <v>268</v>
      </c>
      <c r="M4505" s="100">
        <v>0.59027777777777779</v>
      </c>
      <c r="N4505" s="100">
        <v>0.60416666666666663</v>
      </c>
      <c r="O4505" s="66">
        <f t="shared" si="217"/>
        <v>1.388888888888884E-2</v>
      </c>
      <c r="P4505" s="67">
        <v>0.34</v>
      </c>
      <c r="Q4505" s="68">
        <v>7</v>
      </c>
      <c r="R4505" s="68"/>
      <c r="S4505" s="68">
        <f t="shared" si="218"/>
        <v>2.3800000000000003</v>
      </c>
      <c r="T4505" s="69" t="s">
        <v>52</v>
      </c>
      <c r="U4505" s="63" t="s">
        <v>52</v>
      </c>
      <c r="V4505" s="63"/>
      <c r="W4505" s="63"/>
      <c r="X4505" s="63"/>
      <c r="Y4505" s="63"/>
      <c r="Z4505" s="63"/>
      <c r="AA4505" s="63">
        <v>2026080117</v>
      </c>
    </row>
    <row r="4506" spans="1:27" s="71" customFormat="1" ht="23.5" customHeight="1" x14ac:dyDescent="0.35">
      <c r="A4506" s="62">
        <v>46246</v>
      </c>
      <c r="B4506" s="63" t="s">
        <v>34</v>
      </c>
      <c r="C4506" s="64" t="s">
        <v>18</v>
      </c>
      <c r="D4506" s="64" t="s">
        <v>19</v>
      </c>
      <c r="E4506" s="64" t="s">
        <v>6444</v>
      </c>
      <c r="F4506" s="64" t="str">
        <f t="shared" si="214"/>
        <v>2</v>
      </c>
      <c r="G4506" s="72">
        <v>130868001</v>
      </c>
      <c r="H4506" s="63" t="s">
        <v>7848</v>
      </c>
      <c r="I4506" s="64" t="s">
        <v>81</v>
      </c>
      <c r="J4506" s="63" t="s">
        <v>3885</v>
      </c>
      <c r="K4506" s="64" t="str">
        <f>IFERROR(VLOOKUP(I4506,'Issue Code'!H:L,5,0),"")</f>
        <v>Equipment</v>
      </c>
      <c r="L4506" s="64" t="s">
        <v>268</v>
      </c>
      <c r="M4506" s="100">
        <v>0.81944444444444442</v>
      </c>
      <c r="N4506" s="100">
        <v>0.82847222222222228</v>
      </c>
      <c r="O4506" s="66">
        <f t="shared" si="217"/>
        <v>9.0277777777778567E-3</v>
      </c>
      <c r="P4506" s="67">
        <v>0.22</v>
      </c>
      <c r="Q4506" s="68">
        <v>6.5</v>
      </c>
      <c r="R4506" s="68"/>
      <c r="S4506" s="68">
        <f t="shared" si="218"/>
        <v>1.43</v>
      </c>
      <c r="T4506" s="69" t="s">
        <v>52</v>
      </c>
      <c r="U4506" s="63" t="s">
        <v>52</v>
      </c>
      <c r="V4506" s="63"/>
      <c r="W4506" s="63"/>
      <c r="X4506" s="63"/>
      <c r="Y4506" s="63"/>
      <c r="Z4506" s="63"/>
      <c r="AA4506" s="63">
        <v>2026080118</v>
      </c>
    </row>
    <row r="4507" spans="1:27" s="71" customFormat="1" ht="23.5" customHeight="1" x14ac:dyDescent="0.35">
      <c r="A4507" s="62">
        <v>46247</v>
      </c>
      <c r="B4507" s="63" t="s">
        <v>445</v>
      </c>
      <c r="C4507" s="64" t="s">
        <v>17</v>
      </c>
      <c r="D4507" s="64" t="s">
        <v>37</v>
      </c>
      <c r="E4507" s="64" t="s">
        <v>712</v>
      </c>
      <c r="F4507" s="64" t="str">
        <f t="shared" si="214"/>
        <v>2</v>
      </c>
      <c r="G4507" s="85" t="s">
        <v>3202</v>
      </c>
      <c r="H4507" s="63" t="s">
        <v>7853</v>
      </c>
      <c r="I4507" s="64" t="s">
        <v>20</v>
      </c>
      <c r="J4507" s="63" t="s">
        <v>66</v>
      </c>
      <c r="K4507" s="64" t="str">
        <f>IFERROR(VLOOKUP(I4507,'Issue Code'!H:L,5,0),"")</f>
        <v>Change Model</v>
      </c>
      <c r="L4507" s="64" t="s">
        <v>239</v>
      </c>
      <c r="M4507" s="100"/>
      <c r="N4507" s="100"/>
      <c r="O4507" s="66">
        <f t="shared" si="217"/>
        <v>24</v>
      </c>
      <c r="P4507" s="67">
        <v>0.1</v>
      </c>
      <c r="Q4507" s="68">
        <v>14</v>
      </c>
      <c r="R4507" s="68"/>
      <c r="S4507" s="68">
        <f t="shared" si="218"/>
        <v>1.4000000000000001</v>
      </c>
      <c r="T4507" s="69" t="s">
        <v>547</v>
      </c>
      <c r="U4507" s="63" t="s">
        <v>52</v>
      </c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>
        <v>46247</v>
      </c>
      <c r="B4508" s="63" t="s">
        <v>445</v>
      </c>
      <c r="C4508" s="64" t="s">
        <v>17</v>
      </c>
      <c r="D4508" s="64" t="s">
        <v>37</v>
      </c>
      <c r="E4508" s="64" t="s">
        <v>5746</v>
      </c>
      <c r="F4508" s="64" t="str">
        <f t="shared" si="214"/>
        <v>1</v>
      </c>
      <c r="G4508" s="85" t="s">
        <v>884</v>
      </c>
      <c r="H4508" s="63" t="s">
        <v>7854</v>
      </c>
      <c r="I4508" s="64" t="s">
        <v>20</v>
      </c>
      <c r="J4508" s="63" t="s">
        <v>66</v>
      </c>
      <c r="K4508" s="64" t="str">
        <f>IFERROR(VLOOKUP(I4508,'Issue Code'!H:L,5,0),"")</f>
        <v>Change Model</v>
      </c>
      <c r="L4508" s="64" t="s">
        <v>239</v>
      </c>
      <c r="M4508" s="100"/>
      <c r="N4508" s="100"/>
      <c r="O4508" s="66">
        <f t="shared" si="217"/>
        <v>24</v>
      </c>
      <c r="P4508" s="67">
        <v>0.1</v>
      </c>
      <c r="Q4508" s="68">
        <v>26</v>
      </c>
      <c r="R4508" s="68"/>
      <c r="S4508" s="68">
        <f t="shared" si="218"/>
        <v>2.6</v>
      </c>
      <c r="T4508" s="69" t="s">
        <v>547</v>
      </c>
      <c r="U4508" s="63" t="s">
        <v>52</v>
      </c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>
        <v>46247</v>
      </c>
      <c r="B4509" s="63" t="s">
        <v>445</v>
      </c>
      <c r="C4509" s="64" t="s">
        <v>17</v>
      </c>
      <c r="D4509" s="64" t="s">
        <v>37</v>
      </c>
      <c r="E4509" s="64" t="s">
        <v>5865</v>
      </c>
      <c r="F4509" s="64" t="str">
        <f t="shared" si="214"/>
        <v>2</v>
      </c>
      <c r="G4509" s="85" t="s">
        <v>1156</v>
      </c>
      <c r="H4509" s="63" t="s">
        <v>7855</v>
      </c>
      <c r="I4509" s="64" t="s">
        <v>20</v>
      </c>
      <c r="J4509" s="63" t="s">
        <v>66</v>
      </c>
      <c r="K4509" s="64" t="str">
        <f>IFERROR(VLOOKUP(I4509,'Issue Code'!H:L,5,0),"")</f>
        <v>Change Model</v>
      </c>
      <c r="L4509" s="64" t="s">
        <v>239</v>
      </c>
      <c r="M4509" s="100"/>
      <c r="N4509" s="100"/>
      <c r="O4509" s="66">
        <f t="shared" si="217"/>
        <v>24</v>
      </c>
      <c r="P4509" s="67">
        <v>0.8</v>
      </c>
      <c r="Q4509" s="68">
        <v>21</v>
      </c>
      <c r="R4509" s="68"/>
      <c r="S4509" s="68">
        <f t="shared" si="218"/>
        <v>16.8</v>
      </c>
      <c r="T4509" s="69" t="s">
        <v>547</v>
      </c>
      <c r="U4509" s="63" t="s">
        <v>52</v>
      </c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>
        <v>46247</v>
      </c>
      <c r="B4510" s="63" t="s">
        <v>445</v>
      </c>
      <c r="C4510" s="64" t="s">
        <v>17</v>
      </c>
      <c r="D4510" s="64" t="s">
        <v>37</v>
      </c>
      <c r="E4510" s="64" t="s">
        <v>7009</v>
      </c>
      <c r="F4510" s="64" t="str">
        <f t="shared" si="214"/>
        <v>1</v>
      </c>
      <c r="G4510" s="85" t="s">
        <v>3759</v>
      </c>
      <c r="H4510" s="63" t="s">
        <v>7856</v>
      </c>
      <c r="I4510" s="64" t="s">
        <v>20</v>
      </c>
      <c r="J4510" s="63" t="s">
        <v>66</v>
      </c>
      <c r="K4510" s="64" t="str">
        <f>IFERROR(VLOOKUP(I4510,'Issue Code'!H:L,5,0),"")</f>
        <v>Change Model</v>
      </c>
      <c r="L4510" s="64" t="s">
        <v>239</v>
      </c>
      <c r="M4510" s="100"/>
      <c r="N4510" s="100"/>
      <c r="O4510" s="66">
        <f t="shared" si="217"/>
        <v>24</v>
      </c>
      <c r="P4510" s="67">
        <v>0.5</v>
      </c>
      <c r="Q4510" s="68">
        <v>2</v>
      </c>
      <c r="R4510" s="68"/>
      <c r="S4510" s="68">
        <f t="shared" si="218"/>
        <v>1</v>
      </c>
      <c r="T4510" s="69" t="s">
        <v>547</v>
      </c>
      <c r="U4510" s="63" t="s">
        <v>52</v>
      </c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>
        <v>46247</v>
      </c>
      <c r="B4511" s="63" t="s">
        <v>445</v>
      </c>
      <c r="C4511" s="64" t="s">
        <v>17</v>
      </c>
      <c r="D4511" s="64" t="s">
        <v>37</v>
      </c>
      <c r="E4511" s="64" t="s">
        <v>7093</v>
      </c>
      <c r="F4511" s="64" t="str">
        <f t="shared" si="214"/>
        <v>2</v>
      </c>
      <c r="G4511" s="85" t="s">
        <v>7860</v>
      </c>
      <c r="H4511" s="63" t="s">
        <v>7857</v>
      </c>
      <c r="I4511" s="64" t="s">
        <v>20</v>
      </c>
      <c r="J4511" s="63" t="s">
        <v>66</v>
      </c>
      <c r="K4511" s="64" t="str">
        <f>IFERROR(VLOOKUP(I4511,'Issue Code'!H:L,5,0),"")</f>
        <v>Change Model</v>
      </c>
      <c r="L4511" s="64" t="s">
        <v>239</v>
      </c>
      <c r="M4511" s="100"/>
      <c r="N4511" s="100"/>
      <c r="O4511" s="66">
        <f t="shared" si="217"/>
        <v>24</v>
      </c>
      <c r="P4511" s="67">
        <v>0.33</v>
      </c>
      <c r="Q4511" s="68">
        <v>6</v>
      </c>
      <c r="R4511" s="68"/>
      <c r="S4511" s="68">
        <f t="shared" si="218"/>
        <v>1.98</v>
      </c>
      <c r="T4511" s="69" t="s">
        <v>547</v>
      </c>
      <c r="U4511" s="63" t="s">
        <v>52</v>
      </c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>
        <v>46247</v>
      </c>
      <c r="B4512" s="63" t="s">
        <v>445</v>
      </c>
      <c r="C4512" s="64" t="s">
        <v>17</v>
      </c>
      <c r="D4512" s="64" t="s">
        <v>37</v>
      </c>
      <c r="E4512" s="64" t="s">
        <v>5747</v>
      </c>
      <c r="F4512" s="64" t="str">
        <f t="shared" si="214"/>
        <v>1</v>
      </c>
      <c r="G4512" s="85" t="s">
        <v>5755</v>
      </c>
      <c r="H4512" s="63" t="s">
        <v>7858</v>
      </c>
      <c r="I4512" s="64" t="s">
        <v>20</v>
      </c>
      <c r="J4512" s="63" t="s">
        <v>66</v>
      </c>
      <c r="K4512" s="64" t="str">
        <f>IFERROR(VLOOKUP(I4512,'Issue Code'!H:L,5,0),"")</f>
        <v>Change Model</v>
      </c>
      <c r="L4512" s="64" t="s">
        <v>239</v>
      </c>
      <c r="M4512" s="100"/>
      <c r="N4512" s="100"/>
      <c r="O4512" s="66">
        <f t="shared" si="217"/>
        <v>24</v>
      </c>
      <c r="P4512" s="67">
        <v>0.5</v>
      </c>
      <c r="Q4512" s="68">
        <v>6</v>
      </c>
      <c r="R4512" s="68"/>
      <c r="S4512" s="68">
        <f t="shared" si="218"/>
        <v>3</v>
      </c>
      <c r="T4512" s="69" t="s">
        <v>547</v>
      </c>
      <c r="U4512" s="63" t="s">
        <v>52</v>
      </c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>
        <v>46247</v>
      </c>
      <c r="B4513" s="63" t="s">
        <v>34</v>
      </c>
      <c r="C4513" s="64" t="s">
        <v>17</v>
      </c>
      <c r="D4513" s="64" t="s">
        <v>19</v>
      </c>
      <c r="E4513" s="64" t="s">
        <v>7852</v>
      </c>
      <c r="F4513" s="64" t="str">
        <f t="shared" si="214"/>
        <v>2</v>
      </c>
      <c r="G4513" s="72" t="s">
        <v>954</v>
      </c>
      <c r="H4513" s="63" t="s">
        <v>7859</v>
      </c>
      <c r="I4513" s="64" t="s">
        <v>20</v>
      </c>
      <c r="J4513" s="63" t="s">
        <v>66</v>
      </c>
      <c r="K4513" s="64" t="str">
        <f>IFERROR(VLOOKUP(I4513,'Issue Code'!H:L,5,0),"")</f>
        <v>Change Model</v>
      </c>
      <c r="L4513" s="64" t="s">
        <v>239</v>
      </c>
      <c r="M4513" s="100"/>
      <c r="N4513" s="100"/>
      <c r="O4513" s="66">
        <f t="shared" si="217"/>
        <v>24</v>
      </c>
      <c r="P4513" s="67">
        <v>0.33</v>
      </c>
      <c r="Q4513" s="68">
        <v>16</v>
      </c>
      <c r="R4513" s="68"/>
      <c r="S4513" s="68">
        <f t="shared" si="218"/>
        <v>5.28</v>
      </c>
      <c r="T4513" s="69" t="s">
        <v>547</v>
      </c>
      <c r="U4513" s="63" t="s">
        <v>52</v>
      </c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>
        <v>46247</v>
      </c>
      <c r="B4514" s="63" t="s">
        <v>445</v>
      </c>
      <c r="C4514" s="64" t="s">
        <v>18</v>
      </c>
      <c r="D4514" s="64" t="s">
        <v>37</v>
      </c>
      <c r="E4514" s="64" t="s">
        <v>1204</v>
      </c>
      <c r="F4514" s="64" t="str">
        <f t="shared" si="214"/>
        <v>1</v>
      </c>
      <c r="G4514" s="85" t="s">
        <v>5232</v>
      </c>
      <c r="H4514" s="63" t="s">
        <v>7861</v>
      </c>
      <c r="I4514" s="64" t="s">
        <v>20</v>
      </c>
      <c r="J4514" s="63" t="s">
        <v>66</v>
      </c>
      <c r="K4514" s="64" t="str">
        <f>IFERROR(VLOOKUP(I4514,'Issue Code'!H:L,5,0),"")</f>
        <v>Change Model</v>
      </c>
      <c r="L4514" s="64" t="s">
        <v>239</v>
      </c>
      <c r="M4514" s="100"/>
      <c r="N4514" s="100"/>
      <c r="O4514" s="66">
        <f t="shared" ref="O4514:O4538" si="219">IF(N4514-M4514&gt;0,N4514-M4514,N4514-M4514+24)</f>
        <v>24</v>
      </c>
      <c r="P4514" s="67">
        <v>0.1</v>
      </c>
      <c r="Q4514" s="68">
        <v>26</v>
      </c>
      <c r="R4514" s="68"/>
      <c r="S4514" s="68">
        <f t="shared" ref="S4514:S4538" si="220">P4514*Q4514</f>
        <v>2.6</v>
      </c>
      <c r="T4514" s="69" t="s">
        <v>547</v>
      </c>
      <c r="U4514" s="63" t="s">
        <v>52</v>
      </c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>
        <v>46247</v>
      </c>
      <c r="B4515" s="63" t="s">
        <v>445</v>
      </c>
      <c r="C4515" s="64" t="s">
        <v>18</v>
      </c>
      <c r="D4515" s="64" t="s">
        <v>37</v>
      </c>
      <c r="E4515" s="64" t="s">
        <v>240</v>
      </c>
      <c r="F4515" s="64" t="str">
        <f t="shared" si="214"/>
        <v>2</v>
      </c>
      <c r="G4515" s="72">
        <v>161021003</v>
      </c>
      <c r="H4515" s="63" t="s">
        <v>7862</v>
      </c>
      <c r="I4515" s="64" t="s">
        <v>20</v>
      </c>
      <c r="J4515" s="63" t="s">
        <v>66</v>
      </c>
      <c r="K4515" s="64" t="str">
        <f>IFERROR(VLOOKUP(I4515,'Issue Code'!H:L,5,0),"")</f>
        <v>Change Model</v>
      </c>
      <c r="L4515" s="64" t="s">
        <v>239</v>
      </c>
      <c r="M4515" s="100"/>
      <c r="N4515" s="100"/>
      <c r="O4515" s="66">
        <f t="shared" si="219"/>
        <v>24</v>
      </c>
      <c r="P4515" s="67">
        <v>0.1</v>
      </c>
      <c r="Q4515" s="68">
        <v>6</v>
      </c>
      <c r="R4515" s="68"/>
      <c r="S4515" s="68">
        <f t="shared" si="220"/>
        <v>0.60000000000000009</v>
      </c>
      <c r="T4515" s="69" t="s">
        <v>547</v>
      </c>
      <c r="U4515" s="63" t="s">
        <v>52</v>
      </c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>
        <v>46247</v>
      </c>
      <c r="B4516" s="63" t="s">
        <v>445</v>
      </c>
      <c r="C4516" s="64" t="s">
        <v>18</v>
      </c>
      <c r="D4516" s="64" t="s">
        <v>37</v>
      </c>
      <c r="E4516" s="64" t="s">
        <v>339</v>
      </c>
      <c r="F4516" s="64" t="str">
        <f t="shared" si="214"/>
        <v>1</v>
      </c>
      <c r="G4516" s="72">
        <v>315630004</v>
      </c>
      <c r="H4516" s="63" t="s">
        <v>7863</v>
      </c>
      <c r="I4516" s="64" t="s">
        <v>20</v>
      </c>
      <c r="J4516" s="63" t="s">
        <v>66</v>
      </c>
      <c r="K4516" s="64" t="str">
        <f>IFERROR(VLOOKUP(I4516,'Issue Code'!H:L,5,0),"")</f>
        <v>Change Model</v>
      </c>
      <c r="L4516" s="64" t="s">
        <v>239</v>
      </c>
      <c r="M4516" s="100"/>
      <c r="N4516" s="100"/>
      <c r="O4516" s="66">
        <f t="shared" si="219"/>
        <v>24</v>
      </c>
      <c r="P4516" s="67">
        <v>0.2</v>
      </c>
      <c r="Q4516" s="68">
        <v>4</v>
      </c>
      <c r="R4516" s="68"/>
      <c r="S4516" s="68">
        <f t="shared" si="220"/>
        <v>0.8</v>
      </c>
      <c r="T4516" s="69" t="s">
        <v>547</v>
      </c>
      <c r="U4516" s="63" t="s">
        <v>52</v>
      </c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>
        <v>46247</v>
      </c>
      <c r="B4517" s="63" t="s">
        <v>445</v>
      </c>
      <c r="C4517" s="64" t="s">
        <v>18</v>
      </c>
      <c r="D4517" s="64" t="s">
        <v>37</v>
      </c>
      <c r="E4517" s="64" t="s">
        <v>339</v>
      </c>
      <c r="F4517" s="64" t="str">
        <f t="shared" si="214"/>
        <v>1</v>
      </c>
      <c r="G4517" s="72">
        <v>317279003</v>
      </c>
      <c r="H4517" s="63" t="s">
        <v>7864</v>
      </c>
      <c r="I4517" s="64" t="s">
        <v>20</v>
      </c>
      <c r="J4517" s="63" t="s">
        <v>66</v>
      </c>
      <c r="K4517" s="64" t="str">
        <f>IFERROR(VLOOKUP(I4517,'Issue Code'!H:L,5,0),"")</f>
        <v>Change Model</v>
      </c>
      <c r="L4517" s="64" t="s">
        <v>239</v>
      </c>
      <c r="M4517" s="100"/>
      <c r="N4517" s="100"/>
      <c r="O4517" s="66">
        <f t="shared" si="219"/>
        <v>24</v>
      </c>
      <c r="P4517" s="67">
        <v>0.1</v>
      </c>
      <c r="Q4517" s="68">
        <v>4</v>
      </c>
      <c r="R4517" s="68"/>
      <c r="S4517" s="68">
        <f t="shared" si="220"/>
        <v>0.4</v>
      </c>
      <c r="T4517" s="69" t="s">
        <v>547</v>
      </c>
      <c r="U4517" s="63" t="s">
        <v>52</v>
      </c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>
        <v>46247</v>
      </c>
      <c r="B4518" s="63" t="s">
        <v>445</v>
      </c>
      <c r="C4518" s="64" t="s">
        <v>18</v>
      </c>
      <c r="D4518" s="64" t="s">
        <v>37</v>
      </c>
      <c r="E4518" s="64" t="s">
        <v>337</v>
      </c>
      <c r="F4518" s="64" t="str">
        <f t="shared" si="214"/>
        <v>2</v>
      </c>
      <c r="G4518" s="72">
        <v>230868001</v>
      </c>
      <c r="H4518" s="63" t="s">
        <v>7865</v>
      </c>
      <c r="I4518" s="64" t="s">
        <v>20</v>
      </c>
      <c r="J4518" s="63" t="s">
        <v>66</v>
      </c>
      <c r="K4518" s="64" t="str">
        <f>IFERROR(VLOOKUP(I4518,'Issue Code'!H:L,5,0),"")</f>
        <v>Change Model</v>
      </c>
      <c r="L4518" s="64" t="s">
        <v>239</v>
      </c>
      <c r="M4518" s="100"/>
      <c r="N4518" s="100"/>
      <c r="O4518" s="66">
        <f t="shared" si="219"/>
        <v>24</v>
      </c>
      <c r="P4518" s="67">
        <v>0.1</v>
      </c>
      <c r="Q4518" s="68">
        <v>2</v>
      </c>
      <c r="R4518" s="68"/>
      <c r="S4518" s="68">
        <f t="shared" si="220"/>
        <v>0.2</v>
      </c>
      <c r="T4518" s="69" t="s">
        <v>547</v>
      </c>
      <c r="U4518" s="63" t="s">
        <v>52</v>
      </c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>
        <v>46247</v>
      </c>
      <c r="B4519" s="63" t="s">
        <v>445</v>
      </c>
      <c r="C4519" s="64" t="s">
        <v>18</v>
      </c>
      <c r="D4519" s="64" t="s">
        <v>37</v>
      </c>
      <c r="E4519" s="64" t="s">
        <v>337</v>
      </c>
      <c r="F4519" s="64" t="str">
        <f t="shared" si="214"/>
        <v>2</v>
      </c>
      <c r="G4519" s="72">
        <v>312980004</v>
      </c>
      <c r="H4519" s="63" t="s">
        <v>7866</v>
      </c>
      <c r="I4519" s="64" t="s">
        <v>20</v>
      </c>
      <c r="J4519" s="63" t="s">
        <v>66</v>
      </c>
      <c r="K4519" s="64" t="str">
        <f>IFERROR(VLOOKUP(I4519,'Issue Code'!H:L,5,0),"")</f>
        <v>Change Model</v>
      </c>
      <c r="L4519" s="64" t="s">
        <v>239</v>
      </c>
      <c r="M4519" s="100"/>
      <c r="N4519" s="100"/>
      <c r="O4519" s="66">
        <f t="shared" si="219"/>
        <v>24</v>
      </c>
      <c r="P4519" s="67">
        <v>0.1</v>
      </c>
      <c r="Q4519" s="68">
        <v>2</v>
      </c>
      <c r="R4519" s="68"/>
      <c r="S4519" s="68">
        <f t="shared" si="220"/>
        <v>0.2</v>
      </c>
      <c r="T4519" s="69" t="s">
        <v>547</v>
      </c>
      <c r="U4519" s="63" t="s">
        <v>52</v>
      </c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>
        <v>46247</v>
      </c>
      <c r="B4520" s="63" t="s">
        <v>445</v>
      </c>
      <c r="C4520" s="64" t="s">
        <v>18</v>
      </c>
      <c r="D4520" s="64" t="s">
        <v>37</v>
      </c>
      <c r="E4520" s="64" t="s">
        <v>2064</v>
      </c>
      <c r="F4520" s="64" t="str">
        <f t="shared" si="214"/>
        <v>2</v>
      </c>
      <c r="G4520" s="72">
        <v>159438006</v>
      </c>
      <c r="H4520" s="63" t="s">
        <v>7867</v>
      </c>
      <c r="I4520" s="64" t="s">
        <v>20</v>
      </c>
      <c r="J4520" s="63" t="s">
        <v>66</v>
      </c>
      <c r="K4520" s="64" t="str">
        <f>IFERROR(VLOOKUP(I4520,'Issue Code'!H:L,5,0),"")</f>
        <v>Change Model</v>
      </c>
      <c r="L4520" s="64" t="s">
        <v>239</v>
      </c>
      <c r="M4520" s="100"/>
      <c r="N4520" s="100"/>
      <c r="O4520" s="66">
        <f t="shared" si="219"/>
        <v>24</v>
      </c>
      <c r="P4520" s="67">
        <v>0.1</v>
      </c>
      <c r="Q4520" s="68">
        <v>13</v>
      </c>
      <c r="R4520" s="68"/>
      <c r="S4520" s="68">
        <f t="shared" si="220"/>
        <v>1.3</v>
      </c>
      <c r="T4520" s="69" t="s">
        <v>547</v>
      </c>
      <c r="U4520" s="63" t="s">
        <v>52</v>
      </c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>
        <v>46247</v>
      </c>
      <c r="B4521" s="63" t="s">
        <v>445</v>
      </c>
      <c r="C4521" s="64" t="s">
        <v>18</v>
      </c>
      <c r="D4521" s="64" t="s">
        <v>37</v>
      </c>
      <c r="E4521" s="64" t="s">
        <v>3457</v>
      </c>
      <c r="F4521" s="64" t="str">
        <f t="shared" si="214"/>
        <v>2</v>
      </c>
      <c r="G4521" s="85" t="s">
        <v>7874</v>
      </c>
      <c r="H4521" s="63" t="s">
        <v>7868</v>
      </c>
      <c r="I4521" s="64" t="s">
        <v>20</v>
      </c>
      <c r="J4521" s="63" t="s">
        <v>66</v>
      </c>
      <c r="K4521" s="64" t="str">
        <f>IFERROR(VLOOKUP(I4521,'Issue Code'!H:L,5,0),"")</f>
        <v>Change Model</v>
      </c>
      <c r="L4521" s="64" t="s">
        <v>239</v>
      </c>
      <c r="M4521" s="100"/>
      <c r="N4521" s="100"/>
      <c r="O4521" s="66">
        <f t="shared" si="219"/>
        <v>24</v>
      </c>
      <c r="P4521" s="67">
        <v>0.1</v>
      </c>
      <c r="Q4521" s="68">
        <v>27</v>
      </c>
      <c r="R4521" s="68"/>
      <c r="S4521" s="68">
        <f t="shared" si="220"/>
        <v>2.7</v>
      </c>
      <c r="T4521" s="69" t="s">
        <v>547</v>
      </c>
      <c r="U4521" s="63" t="s">
        <v>52</v>
      </c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>
        <v>46247</v>
      </c>
      <c r="B4522" s="63" t="s">
        <v>445</v>
      </c>
      <c r="C4522" s="64" t="s">
        <v>18</v>
      </c>
      <c r="D4522" s="64" t="s">
        <v>37</v>
      </c>
      <c r="E4522" s="64" t="s">
        <v>2563</v>
      </c>
      <c r="F4522" s="64" t="str">
        <f t="shared" si="214"/>
        <v>1</v>
      </c>
      <c r="G4522" s="85" t="s">
        <v>3159</v>
      </c>
      <c r="H4522" s="63" t="s">
        <v>7869</v>
      </c>
      <c r="I4522" s="64" t="s">
        <v>20</v>
      </c>
      <c r="J4522" s="63" t="s">
        <v>66</v>
      </c>
      <c r="K4522" s="64" t="str">
        <f>IFERROR(VLOOKUP(I4522,'Issue Code'!H:L,5,0),"")</f>
        <v>Change Model</v>
      </c>
      <c r="L4522" s="64" t="s">
        <v>239</v>
      </c>
      <c r="M4522" s="100"/>
      <c r="N4522" s="100"/>
      <c r="O4522" s="66">
        <f t="shared" si="219"/>
        <v>24</v>
      </c>
      <c r="P4522" s="67">
        <v>0.1</v>
      </c>
      <c r="Q4522" s="68">
        <v>9</v>
      </c>
      <c r="R4522" s="68"/>
      <c r="S4522" s="68">
        <f t="shared" si="220"/>
        <v>0.9</v>
      </c>
      <c r="T4522" s="69" t="s">
        <v>547</v>
      </c>
      <c r="U4522" s="63" t="s">
        <v>52</v>
      </c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>
        <v>46247</v>
      </c>
      <c r="B4523" s="63" t="s">
        <v>445</v>
      </c>
      <c r="C4523" s="64" t="s">
        <v>18</v>
      </c>
      <c r="D4523" s="64" t="s">
        <v>37</v>
      </c>
      <c r="E4523" s="64" t="s">
        <v>840</v>
      </c>
      <c r="F4523" s="64" t="str">
        <f t="shared" si="214"/>
        <v>1</v>
      </c>
      <c r="G4523" s="85" t="s">
        <v>4986</v>
      </c>
      <c r="H4523" s="63" t="s">
        <v>7870</v>
      </c>
      <c r="I4523" s="64" t="s">
        <v>20</v>
      </c>
      <c r="J4523" s="63" t="s">
        <v>66</v>
      </c>
      <c r="K4523" s="64" t="str">
        <f>IFERROR(VLOOKUP(I4523,'Issue Code'!H:L,5,0),"")</f>
        <v>Change Model</v>
      </c>
      <c r="L4523" s="64" t="s">
        <v>239</v>
      </c>
      <c r="M4523" s="100"/>
      <c r="N4523" s="100"/>
      <c r="O4523" s="66">
        <f t="shared" si="219"/>
        <v>24</v>
      </c>
      <c r="P4523" s="67">
        <v>0.8</v>
      </c>
      <c r="Q4523" s="68">
        <v>12</v>
      </c>
      <c r="R4523" s="68"/>
      <c r="S4523" s="68">
        <f t="shared" si="220"/>
        <v>9.6000000000000014</v>
      </c>
      <c r="T4523" s="69" t="s">
        <v>547</v>
      </c>
      <c r="U4523" s="63" t="s">
        <v>52</v>
      </c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>
        <v>46247</v>
      </c>
      <c r="B4524" s="63" t="s">
        <v>34</v>
      </c>
      <c r="C4524" s="64" t="s">
        <v>18</v>
      </c>
      <c r="D4524" s="64" t="s">
        <v>19</v>
      </c>
      <c r="E4524" s="64" t="s">
        <v>7728</v>
      </c>
      <c r="F4524" s="64" t="str">
        <f t="shared" si="214"/>
        <v>2</v>
      </c>
      <c r="G4524" s="72">
        <v>130868014</v>
      </c>
      <c r="H4524" s="63" t="s">
        <v>7871</v>
      </c>
      <c r="I4524" s="64" t="s">
        <v>20</v>
      </c>
      <c r="J4524" s="63" t="s">
        <v>66</v>
      </c>
      <c r="K4524" s="64" t="str">
        <f>IFERROR(VLOOKUP(I4524,'Issue Code'!H:L,5,0),"")</f>
        <v>Change Model</v>
      </c>
      <c r="L4524" s="64" t="s">
        <v>239</v>
      </c>
      <c r="M4524" s="100"/>
      <c r="N4524" s="100"/>
      <c r="O4524" s="66">
        <f t="shared" si="219"/>
        <v>24</v>
      </c>
      <c r="P4524" s="67">
        <v>0.5</v>
      </c>
      <c r="Q4524" s="68">
        <v>6.5</v>
      </c>
      <c r="R4524" s="68"/>
      <c r="S4524" s="68">
        <f t="shared" si="220"/>
        <v>3.25</v>
      </c>
      <c r="T4524" s="69" t="s">
        <v>547</v>
      </c>
      <c r="U4524" s="63" t="s">
        <v>52</v>
      </c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>
        <v>46247</v>
      </c>
      <c r="B4525" s="63" t="s">
        <v>34</v>
      </c>
      <c r="C4525" s="64" t="s">
        <v>18</v>
      </c>
      <c r="D4525" s="64" t="s">
        <v>19</v>
      </c>
      <c r="E4525" s="64" t="s">
        <v>406</v>
      </c>
      <c r="F4525" s="64" t="str">
        <f t="shared" si="214"/>
        <v>2</v>
      </c>
      <c r="G4525" s="72">
        <v>130597289</v>
      </c>
      <c r="H4525" s="63" t="s">
        <v>7872</v>
      </c>
      <c r="I4525" s="64" t="s">
        <v>20</v>
      </c>
      <c r="J4525" s="63" t="s">
        <v>66</v>
      </c>
      <c r="K4525" s="64" t="str">
        <f>IFERROR(VLOOKUP(I4525,'Issue Code'!H:L,5,0),"")</f>
        <v>Change Model</v>
      </c>
      <c r="L4525" s="64" t="s">
        <v>239</v>
      </c>
      <c r="M4525" s="100"/>
      <c r="N4525" s="100"/>
      <c r="O4525" s="66">
        <f t="shared" si="219"/>
        <v>24</v>
      </c>
      <c r="P4525" s="67">
        <v>0.5</v>
      </c>
      <c r="Q4525" s="68">
        <v>9</v>
      </c>
      <c r="R4525" s="68"/>
      <c r="S4525" s="68">
        <f t="shared" si="220"/>
        <v>4.5</v>
      </c>
      <c r="T4525" s="69" t="s">
        <v>547</v>
      </c>
      <c r="U4525" s="63" t="s">
        <v>52</v>
      </c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>
        <v>46247</v>
      </c>
      <c r="B4526" s="63" t="s">
        <v>34</v>
      </c>
      <c r="C4526" s="64" t="s">
        <v>18</v>
      </c>
      <c r="D4526" s="64" t="s">
        <v>19</v>
      </c>
      <c r="E4526" s="64" t="s">
        <v>406</v>
      </c>
      <c r="F4526" s="64" t="str">
        <f t="shared" si="214"/>
        <v>2</v>
      </c>
      <c r="G4526" s="72">
        <v>130597245</v>
      </c>
      <c r="H4526" s="63" t="s">
        <v>7873</v>
      </c>
      <c r="I4526" s="64" t="s">
        <v>20</v>
      </c>
      <c r="J4526" s="63" t="s">
        <v>66</v>
      </c>
      <c r="K4526" s="64" t="str">
        <f>IFERROR(VLOOKUP(I4526,'Issue Code'!H:L,5,0),"")</f>
        <v>Change Model</v>
      </c>
      <c r="L4526" s="64" t="s">
        <v>239</v>
      </c>
      <c r="M4526" s="100"/>
      <c r="N4526" s="100"/>
      <c r="O4526" s="66">
        <f t="shared" si="219"/>
        <v>24</v>
      </c>
      <c r="P4526" s="67">
        <v>0.5</v>
      </c>
      <c r="Q4526" s="68">
        <v>9</v>
      </c>
      <c r="R4526" s="68"/>
      <c r="S4526" s="68">
        <f t="shared" si="220"/>
        <v>4.5</v>
      </c>
      <c r="T4526" s="69" t="s">
        <v>547</v>
      </c>
      <c r="U4526" s="63" t="s">
        <v>52</v>
      </c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>
        <v>46247</v>
      </c>
      <c r="B4527" s="63" t="s">
        <v>445</v>
      </c>
      <c r="C4527" s="64" t="s">
        <v>18</v>
      </c>
      <c r="D4527" s="64" t="s">
        <v>37</v>
      </c>
      <c r="E4527" s="64" t="s">
        <v>1204</v>
      </c>
      <c r="F4527" s="64" t="str">
        <f t="shared" si="214"/>
        <v>1</v>
      </c>
      <c r="G4527" s="85" t="s">
        <v>7840</v>
      </c>
      <c r="H4527" s="63" t="s">
        <v>7833</v>
      </c>
      <c r="I4527" s="64" t="s">
        <v>21</v>
      </c>
      <c r="J4527" s="63" t="s">
        <v>7883</v>
      </c>
      <c r="K4527" s="64" t="str">
        <f>IFERROR(VLOOKUP(I4527,'Issue Code'!H:L,5,0),"")</f>
        <v>Quality</v>
      </c>
      <c r="L4527" s="64" t="s">
        <v>268</v>
      </c>
      <c r="M4527" s="100">
        <v>0.3125</v>
      </c>
      <c r="N4527" s="100">
        <v>0.64583333333333337</v>
      </c>
      <c r="O4527" s="66">
        <f t="shared" si="219"/>
        <v>0.33333333333333337</v>
      </c>
      <c r="P4527" s="67">
        <v>8</v>
      </c>
      <c r="Q4527" s="68">
        <v>21</v>
      </c>
      <c r="R4527" s="68"/>
      <c r="S4527" s="68">
        <f t="shared" si="220"/>
        <v>168</v>
      </c>
      <c r="T4527" s="69" t="s">
        <v>30</v>
      </c>
      <c r="U4527" s="63" t="s">
        <v>30</v>
      </c>
      <c r="V4527" s="63"/>
      <c r="W4527" s="63">
        <v>611575088</v>
      </c>
      <c r="X4527" s="63" t="s">
        <v>6821</v>
      </c>
      <c r="Y4527" s="63"/>
      <c r="Z4527" s="63"/>
      <c r="AA4527" s="63">
        <v>2026080119</v>
      </c>
    </row>
    <row r="4528" spans="1:27" s="71" customFormat="1" ht="23.5" customHeight="1" x14ac:dyDescent="0.35">
      <c r="A4528" s="62">
        <v>46247</v>
      </c>
      <c r="B4528" s="63" t="s">
        <v>445</v>
      </c>
      <c r="C4528" s="64" t="s">
        <v>18</v>
      </c>
      <c r="D4528" s="64" t="s">
        <v>37</v>
      </c>
      <c r="E4528" s="64" t="s">
        <v>1689</v>
      </c>
      <c r="F4528" s="64" t="str">
        <f t="shared" si="214"/>
        <v>2</v>
      </c>
      <c r="G4528" s="85" t="s">
        <v>6879</v>
      </c>
      <c r="H4528" s="63" t="s">
        <v>7879</v>
      </c>
      <c r="I4528" s="64" t="s">
        <v>21</v>
      </c>
      <c r="J4528" s="63" t="s">
        <v>7880</v>
      </c>
      <c r="K4528" s="64" t="str">
        <f>IFERROR(VLOOKUP(I4528,'Issue Code'!H:L,5,0),"")</f>
        <v>Quality</v>
      </c>
      <c r="L4528" s="64" t="s">
        <v>268</v>
      </c>
      <c r="M4528" s="100">
        <v>3.125E-2</v>
      </c>
      <c r="N4528" s="100">
        <v>0.19791666666666666</v>
      </c>
      <c r="O4528" s="66">
        <f t="shared" si="219"/>
        <v>0.16666666666666666</v>
      </c>
      <c r="P4528" s="67">
        <v>4</v>
      </c>
      <c r="Q4528" s="68">
        <v>9</v>
      </c>
      <c r="R4528" s="68"/>
      <c r="S4528" s="68">
        <f t="shared" ref="S4528:S4530" si="221">P4528*Q4528</f>
        <v>36</v>
      </c>
      <c r="T4528" s="69" t="s">
        <v>30</v>
      </c>
      <c r="U4528" s="63" t="s">
        <v>30</v>
      </c>
      <c r="V4528" s="63"/>
      <c r="W4528" s="63">
        <v>910010965</v>
      </c>
      <c r="X4528" s="63" t="s">
        <v>4775</v>
      </c>
      <c r="Y4528" s="63"/>
      <c r="Z4528" s="63"/>
      <c r="AA4528" s="63">
        <v>2026080120</v>
      </c>
    </row>
    <row r="4529" spans="1:27" s="71" customFormat="1" ht="23.5" customHeight="1" x14ac:dyDescent="0.35">
      <c r="A4529" s="62">
        <v>46247</v>
      </c>
      <c r="B4529" s="63" t="s">
        <v>445</v>
      </c>
      <c r="C4529" s="64" t="s">
        <v>17</v>
      </c>
      <c r="D4529" s="64" t="s">
        <v>37</v>
      </c>
      <c r="E4529" s="64" t="s">
        <v>5863</v>
      </c>
      <c r="F4529" s="64" t="str">
        <f t="shared" si="214"/>
        <v>2</v>
      </c>
      <c r="G4529" s="85" t="s">
        <v>6068</v>
      </c>
      <c r="H4529" s="63" t="s">
        <v>7881</v>
      </c>
      <c r="I4529" s="64" t="s">
        <v>21</v>
      </c>
      <c r="J4529" s="63" t="s">
        <v>7781</v>
      </c>
      <c r="K4529" s="64" t="str">
        <f>IFERROR(VLOOKUP(I4529,'Issue Code'!H:L,5,0),"")</f>
        <v>Quality</v>
      </c>
      <c r="L4529" s="64" t="s">
        <v>268</v>
      </c>
      <c r="M4529" s="100">
        <v>0.91666666666666663</v>
      </c>
      <c r="N4529" s="100">
        <v>0.25</v>
      </c>
      <c r="O4529" s="66">
        <f t="shared" si="219"/>
        <v>23.333333333333332</v>
      </c>
      <c r="P4529" s="67">
        <v>8</v>
      </c>
      <c r="Q4529" s="68">
        <v>5</v>
      </c>
      <c r="R4529" s="68"/>
      <c r="S4529" s="68">
        <f t="shared" si="221"/>
        <v>40</v>
      </c>
      <c r="T4529" s="69" t="s">
        <v>30</v>
      </c>
      <c r="U4529" s="63" t="s">
        <v>30</v>
      </c>
      <c r="V4529" s="63"/>
      <c r="W4529" s="63">
        <v>615872001</v>
      </c>
      <c r="X4529" s="63" t="s">
        <v>7168</v>
      </c>
      <c r="Y4529" s="63"/>
      <c r="Z4529" s="63"/>
      <c r="AA4529" s="63">
        <v>2026080121</v>
      </c>
    </row>
    <row r="4530" spans="1:27" s="71" customFormat="1" ht="23.5" customHeight="1" x14ac:dyDescent="0.35">
      <c r="A4530" s="62">
        <v>46247</v>
      </c>
      <c r="B4530" s="63" t="s">
        <v>445</v>
      </c>
      <c r="C4530" s="64" t="s">
        <v>17</v>
      </c>
      <c r="D4530" s="64" t="s">
        <v>37</v>
      </c>
      <c r="E4530" s="64" t="s">
        <v>2105</v>
      </c>
      <c r="F4530" s="64" t="str">
        <f t="shared" si="214"/>
        <v>2</v>
      </c>
      <c r="G4530" s="85" t="s">
        <v>301</v>
      </c>
      <c r="H4530" s="63" t="s">
        <v>7882</v>
      </c>
      <c r="I4530" s="64" t="s">
        <v>21</v>
      </c>
      <c r="J4530" s="63" t="s">
        <v>7884</v>
      </c>
      <c r="K4530" s="64" t="str">
        <f>IFERROR(VLOOKUP(I4530,'Issue Code'!H:L,5,0),"")</f>
        <v>Quality</v>
      </c>
      <c r="L4530" s="64" t="s">
        <v>268</v>
      </c>
      <c r="M4530" s="100">
        <v>0.97916666666666663</v>
      </c>
      <c r="N4530" s="100">
        <v>0</v>
      </c>
      <c r="O4530" s="66">
        <f t="shared" si="219"/>
        <v>23.020833333333332</v>
      </c>
      <c r="P4530" s="67">
        <v>0.5</v>
      </c>
      <c r="Q4530" s="68">
        <v>11</v>
      </c>
      <c r="R4530" s="68"/>
      <c r="S4530" s="68">
        <f t="shared" si="221"/>
        <v>5.5</v>
      </c>
      <c r="T4530" s="69" t="s">
        <v>30</v>
      </c>
      <c r="U4530" s="63" t="s">
        <v>30</v>
      </c>
      <c r="V4530" s="63"/>
      <c r="W4530" s="63">
        <v>541385001</v>
      </c>
      <c r="X4530" s="63" t="s">
        <v>6248</v>
      </c>
      <c r="Y4530" s="63"/>
      <c r="Z4530" s="63"/>
      <c r="AA4530" s="63">
        <v>2026080122</v>
      </c>
    </row>
    <row r="4531" spans="1:27" s="71" customFormat="1" ht="23.5" customHeight="1" x14ac:dyDescent="0.35">
      <c r="A4531" s="62">
        <v>46247</v>
      </c>
      <c r="B4531" s="63" t="s">
        <v>34</v>
      </c>
      <c r="C4531" s="64" t="s">
        <v>18</v>
      </c>
      <c r="D4531" s="64" t="s">
        <v>19</v>
      </c>
      <c r="E4531" s="64" t="s">
        <v>7684</v>
      </c>
      <c r="F4531" s="64" t="str">
        <f t="shared" si="214"/>
        <v>2</v>
      </c>
      <c r="G4531" s="72">
        <v>130868014</v>
      </c>
      <c r="H4531" s="63" t="s">
        <v>7875</v>
      </c>
      <c r="I4531" s="64" t="s">
        <v>81</v>
      </c>
      <c r="J4531" s="63" t="s">
        <v>5172</v>
      </c>
      <c r="K4531" s="64" t="str">
        <f>IFERROR(VLOOKUP(I4531,'Issue Code'!H:L,5,0),"")</f>
        <v>Equipment</v>
      </c>
      <c r="L4531" s="64" t="s">
        <v>268</v>
      </c>
      <c r="M4531" s="100">
        <v>0.90277777777777779</v>
      </c>
      <c r="N4531" s="100">
        <v>0.90625</v>
      </c>
      <c r="O4531" s="66">
        <f t="shared" si="219"/>
        <v>3.4722222222222099E-3</v>
      </c>
      <c r="P4531" s="67">
        <v>0.1</v>
      </c>
      <c r="Q4531" s="68">
        <v>7</v>
      </c>
      <c r="R4531" s="68"/>
      <c r="S4531" s="68">
        <f t="shared" si="220"/>
        <v>0.70000000000000007</v>
      </c>
      <c r="T4531" s="69" t="s">
        <v>52</v>
      </c>
      <c r="U4531" s="63" t="s">
        <v>52</v>
      </c>
      <c r="V4531" s="63"/>
      <c r="W4531" s="63"/>
      <c r="X4531" s="63"/>
      <c r="Y4531" s="63"/>
      <c r="Z4531" s="63"/>
      <c r="AA4531" s="63">
        <v>2026080123</v>
      </c>
    </row>
    <row r="4532" spans="1:27" s="71" customFormat="1" ht="23.5" customHeight="1" x14ac:dyDescent="0.35">
      <c r="A4532" s="62">
        <v>46247</v>
      </c>
      <c r="B4532" s="63" t="s">
        <v>34</v>
      </c>
      <c r="C4532" s="64" t="s">
        <v>18</v>
      </c>
      <c r="D4532" s="64" t="s">
        <v>19</v>
      </c>
      <c r="E4532" s="64" t="s">
        <v>7685</v>
      </c>
      <c r="F4532" s="64" t="str">
        <f t="shared" si="214"/>
        <v>2</v>
      </c>
      <c r="G4532" s="72">
        <v>130868002</v>
      </c>
      <c r="H4532" s="63" t="s">
        <v>7876</v>
      </c>
      <c r="I4532" s="64" t="s">
        <v>81</v>
      </c>
      <c r="J4532" s="63" t="s">
        <v>1861</v>
      </c>
      <c r="K4532" s="64" t="str">
        <f>IFERROR(VLOOKUP(I4532,'Issue Code'!H:L,5,0),"")</f>
        <v>Equipment</v>
      </c>
      <c r="L4532" s="64" t="s">
        <v>268</v>
      </c>
      <c r="M4532" s="100">
        <v>6.805555555555555E-2</v>
      </c>
      <c r="N4532" s="100">
        <v>7.2916666666666671E-2</v>
      </c>
      <c r="O4532" s="66">
        <f t="shared" si="219"/>
        <v>4.8611111111111216E-3</v>
      </c>
      <c r="P4532" s="67">
        <v>0.12</v>
      </c>
      <c r="Q4532" s="68">
        <v>6.5</v>
      </c>
      <c r="R4532" s="68"/>
      <c r="S4532" s="68">
        <f t="shared" si="220"/>
        <v>0.78</v>
      </c>
      <c r="T4532" s="69" t="s">
        <v>52</v>
      </c>
      <c r="U4532" s="63" t="s">
        <v>52</v>
      </c>
      <c r="V4532" s="63"/>
      <c r="W4532" s="63"/>
      <c r="X4532" s="63"/>
      <c r="Y4532" s="63"/>
      <c r="Z4532" s="63"/>
      <c r="AA4532" s="63">
        <v>2026080124</v>
      </c>
    </row>
    <row r="4533" spans="1:27" s="71" customFormat="1" ht="23.5" customHeight="1" x14ac:dyDescent="0.35">
      <c r="A4533" s="62">
        <v>46247</v>
      </c>
      <c r="B4533" s="63" t="s">
        <v>34</v>
      </c>
      <c r="C4533" s="64" t="s">
        <v>18</v>
      </c>
      <c r="D4533" s="64" t="s">
        <v>19</v>
      </c>
      <c r="E4533" s="64" t="s">
        <v>7686</v>
      </c>
      <c r="F4533" s="64" t="str">
        <f t="shared" si="214"/>
        <v>2</v>
      </c>
      <c r="G4533" s="72">
        <v>130868018</v>
      </c>
      <c r="H4533" s="63" t="s">
        <v>7845</v>
      </c>
      <c r="I4533" s="64" t="s">
        <v>81</v>
      </c>
      <c r="J4533" s="63" t="s">
        <v>5172</v>
      </c>
      <c r="K4533" s="64" t="str">
        <f>IFERROR(VLOOKUP(I4533,'Issue Code'!H:L,5,0),"")</f>
        <v>Equipment</v>
      </c>
      <c r="L4533" s="64" t="s">
        <v>268</v>
      </c>
      <c r="M4533" s="100">
        <v>9.7222222222222224E-2</v>
      </c>
      <c r="N4533" s="100">
        <v>0.10208333333333333</v>
      </c>
      <c r="O4533" s="66">
        <f t="shared" si="219"/>
        <v>4.8611111111111077E-3</v>
      </c>
      <c r="P4533" s="67">
        <v>0.12</v>
      </c>
      <c r="Q4533" s="68">
        <v>6</v>
      </c>
      <c r="R4533" s="68"/>
      <c r="S4533" s="68">
        <f t="shared" si="220"/>
        <v>0.72</v>
      </c>
      <c r="T4533" s="69" t="s">
        <v>52</v>
      </c>
      <c r="U4533" s="63" t="s">
        <v>52</v>
      </c>
      <c r="V4533" s="63"/>
      <c r="W4533" s="63"/>
      <c r="X4533" s="63"/>
      <c r="Y4533" s="63"/>
      <c r="Z4533" s="63"/>
      <c r="AA4533" s="63">
        <v>2026080125</v>
      </c>
    </row>
    <row r="4534" spans="1:27" s="71" customFormat="1" ht="23.5" customHeight="1" x14ac:dyDescent="0.35">
      <c r="A4534" s="62">
        <v>46247</v>
      </c>
      <c r="B4534" s="63" t="s">
        <v>34</v>
      </c>
      <c r="C4534" s="64" t="s">
        <v>18</v>
      </c>
      <c r="D4534" s="64" t="s">
        <v>19</v>
      </c>
      <c r="E4534" s="64" t="s">
        <v>7771</v>
      </c>
      <c r="F4534" s="64" t="str">
        <f t="shared" si="214"/>
        <v>2</v>
      </c>
      <c r="G4534" s="72">
        <v>130597382</v>
      </c>
      <c r="H4534" s="63" t="s">
        <v>7877</v>
      </c>
      <c r="I4534" s="64" t="s">
        <v>81</v>
      </c>
      <c r="J4534" s="63" t="s">
        <v>7579</v>
      </c>
      <c r="K4534" s="64" t="str">
        <f>IFERROR(VLOOKUP(I4534,'Issue Code'!H:L,5,0),"")</f>
        <v>Equipment</v>
      </c>
      <c r="L4534" s="64" t="s">
        <v>268</v>
      </c>
      <c r="M4534" s="100">
        <v>0.92361111111111116</v>
      </c>
      <c r="N4534" s="100">
        <v>0.92708333333333337</v>
      </c>
      <c r="O4534" s="66">
        <f t="shared" si="219"/>
        <v>3.4722222222222099E-3</v>
      </c>
      <c r="P4534" s="67">
        <v>0.1</v>
      </c>
      <c r="Q4534" s="68">
        <v>9</v>
      </c>
      <c r="R4534" s="68"/>
      <c r="S4534" s="68">
        <f t="shared" si="220"/>
        <v>0.9</v>
      </c>
      <c r="T4534" s="69" t="s">
        <v>52</v>
      </c>
      <c r="U4534" s="63" t="s">
        <v>52</v>
      </c>
      <c r="V4534" s="63"/>
      <c r="W4534" s="63"/>
      <c r="X4534" s="63"/>
      <c r="Y4534" s="63"/>
      <c r="Z4534" s="63"/>
      <c r="AA4534" s="63">
        <v>2026080126</v>
      </c>
    </row>
    <row r="4535" spans="1:27" s="71" customFormat="1" ht="23.5" customHeight="1" x14ac:dyDescent="0.35">
      <c r="A4535" s="62">
        <v>46247</v>
      </c>
      <c r="B4535" s="63" t="s">
        <v>34</v>
      </c>
      <c r="C4535" s="64" t="s">
        <v>18</v>
      </c>
      <c r="D4535" s="64" t="s">
        <v>19</v>
      </c>
      <c r="E4535" s="64" t="s">
        <v>7687</v>
      </c>
      <c r="F4535" s="64" t="str">
        <f t="shared" si="214"/>
        <v>2</v>
      </c>
      <c r="G4535" s="72">
        <v>130868017</v>
      </c>
      <c r="H4535" s="63" t="s">
        <v>7878</v>
      </c>
      <c r="I4535" s="64" t="s">
        <v>81</v>
      </c>
      <c r="J4535" s="63" t="s">
        <v>2223</v>
      </c>
      <c r="K4535" s="64" t="str">
        <f>IFERROR(VLOOKUP(I4535,'Issue Code'!H:L,5,0),"")</f>
        <v>Equipment</v>
      </c>
      <c r="L4535" s="64" t="s">
        <v>268</v>
      </c>
      <c r="M4535" s="100">
        <v>0.26874999999999999</v>
      </c>
      <c r="N4535" s="100">
        <v>0.27777777777777779</v>
      </c>
      <c r="O4535" s="66">
        <f t="shared" si="219"/>
        <v>9.0277777777778012E-3</v>
      </c>
      <c r="P4535" s="67">
        <v>0.22</v>
      </c>
      <c r="Q4535" s="68">
        <v>7</v>
      </c>
      <c r="R4535" s="68"/>
      <c r="S4535" s="68">
        <f t="shared" si="220"/>
        <v>1.54</v>
      </c>
      <c r="T4535" s="69" t="s">
        <v>52</v>
      </c>
      <c r="U4535" s="63" t="s">
        <v>52</v>
      </c>
      <c r="V4535" s="63"/>
      <c r="W4535" s="63"/>
      <c r="X4535" s="63"/>
      <c r="Y4535" s="63"/>
      <c r="Z4535" s="63"/>
      <c r="AA4535" s="63">
        <v>2026080127</v>
      </c>
    </row>
    <row r="4536" spans="1:27" s="71" customFormat="1" ht="23.5" customHeight="1" x14ac:dyDescent="0.35">
      <c r="A4536" s="62">
        <v>46247</v>
      </c>
      <c r="B4536" s="63" t="s">
        <v>34</v>
      </c>
      <c r="C4536" s="64" t="s">
        <v>18</v>
      </c>
      <c r="D4536" s="64" t="s">
        <v>19</v>
      </c>
      <c r="E4536" s="64" t="s">
        <v>7885</v>
      </c>
      <c r="F4536" s="64" t="str">
        <f t="shared" si="214"/>
        <v>2</v>
      </c>
      <c r="G4536" s="72" t="s">
        <v>7887</v>
      </c>
      <c r="H4536" s="63" t="s">
        <v>7886</v>
      </c>
      <c r="I4536" s="64" t="s">
        <v>81</v>
      </c>
      <c r="J4536" s="63" t="s">
        <v>7579</v>
      </c>
      <c r="K4536" s="64" t="str">
        <f>IFERROR(VLOOKUP(I4536,'Issue Code'!H:L,5,0),"")</f>
        <v>Equipment</v>
      </c>
      <c r="L4536" s="64" t="s">
        <v>268</v>
      </c>
      <c r="M4536" s="100">
        <v>0.92361111111111116</v>
      </c>
      <c r="N4536" s="100">
        <v>0.93055555555555558</v>
      </c>
      <c r="O4536" s="66">
        <f t="shared" si="219"/>
        <v>6.9444444444444198E-3</v>
      </c>
      <c r="P4536" s="67">
        <v>0.17</v>
      </c>
      <c r="Q4536" s="68">
        <v>9</v>
      </c>
      <c r="R4536" s="68"/>
      <c r="S4536" s="68">
        <f t="shared" si="220"/>
        <v>1.53</v>
      </c>
      <c r="T4536" s="69" t="s">
        <v>52</v>
      </c>
      <c r="U4536" s="63" t="s">
        <v>52</v>
      </c>
      <c r="V4536" s="63"/>
      <c r="W4536" s="63"/>
      <c r="X4536" s="63"/>
      <c r="Y4536" s="63"/>
      <c r="Z4536" s="63"/>
      <c r="AA4536" s="63">
        <v>2026080128</v>
      </c>
    </row>
    <row r="4537" spans="1:27" s="71" customFormat="1" ht="23.5" customHeight="1" x14ac:dyDescent="0.35">
      <c r="A4537" s="62">
        <v>46247</v>
      </c>
      <c r="B4537" s="63" t="s">
        <v>34</v>
      </c>
      <c r="C4537" s="64" t="s">
        <v>18</v>
      </c>
      <c r="D4537" s="64" t="s">
        <v>19</v>
      </c>
      <c r="E4537" s="64" t="s">
        <v>1543</v>
      </c>
      <c r="F4537" s="64" t="str">
        <f t="shared" si="214"/>
        <v>1</v>
      </c>
      <c r="G4537" s="72">
        <v>130868017</v>
      </c>
      <c r="H4537" s="63" t="s">
        <v>7847</v>
      </c>
      <c r="I4537" s="64" t="s">
        <v>81</v>
      </c>
      <c r="J4537" s="63" t="s">
        <v>5172</v>
      </c>
      <c r="K4537" s="64" t="str">
        <f>IFERROR(VLOOKUP(I4537,'Issue Code'!H:L,5,0),"")</f>
        <v>Equipment</v>
      </c>
      <c r="L4537" s="64" t="s">
        <v>268</v>
      </c>
      <c r="M4537" s="100">
        <v>0.70833333333333337</v>
      </c>
      <c r="N4537" s="100">
        <v>0.72569444444444442</v>
      </c>
      <c r="O4537" s="66">
        <f t="shared" si="219"/>
        <v>1.7361111111111049E-2</v>
      </c>
      <c r="P4537" s="67">
        <v>0.25</v>
      </c>
      <c r="Q4537" s="68">
        <v>7</v>
      </c>
      <c r="R4537" s="68"/>
      <c r="S4537" s="68">
        <f t="shared" si="220"/>
        <v>1.75</v>
      </c>
      <c r="T4537" s="69" t="s">
        <v>52</v>
      </c>
      <c r="U4537" s="63" t="s">
        <v>52</v>
      </c>
      <c r="V4537" s="63"/>
      <c r="W4537" s="63"/>
      <c r="X4537" s="63"/>
      <c r="Y4537" s="63"/>
      <c r="Z4537" s="63"/>
      <c r="AA4537" s="63">
        <v>2026080129</v>
      </c>
    </row>
    <row r="4538" spans="1:27" s="71" customFormat="1" ht="23.5" customHeight="1" x14ac:dyDescent="0.35">
      <c r="A4538" s="62">
        <v>46247</v>
      </c>
      <c r="B4538" s="63" t="s">
        <v>34</v>
      </c>
      <c r="C4538" s="64" t="s">
        <v>18</v>
      </c>
      <c r="D4538" s="64" t="s">
        <v>19</v>
      </c>
      <c r="E4538" s="64" t="s">
        <v>1543</v>
      </c>
      <c r="F4538" s="64" t="str">
        <f t="shared" ref="F4538" si="222">IF(RIGHT(E4538,1)="D","1","2")</f>
        <v>1</v>
      </c>
      <c r="G4538" s="72">
        <v>130868017</v>
      </c>
      <c r="H4538" s="63" t="s">
        <v>7847</v>
      </c>
      <c r="I4538" s="64" t="s">
        <v>81</v>
      </c>
      <c r="J4538" s="63" t="s">
        <v>2136</v>
      </c>
      <c r="K4538" s="64" t="str">
        <f>IFERROR(VLOOKUP(I4538,'Issue Code'!H:L,5,0),"")</f>
        <v>Equipment</v>
      </c>
      <c r="L4538" s="64" t="s">
        <v>268</v>
      </c>
      <c r="M4538" s="100">
        <v>0.69097222222222221</v>
      </c>
      <c r="N4538" s="100">
        <v>0.70486111111111116</v>
      </c>
      <c r="O4538" s="66">
        <f t="shared" si="219"/>
        <v>1.3888888888888951E-2</v>
      </c>
      <c r="P4538" s="67">
        <v>0.33</v>
      </c>
      <c r="Q4538" s="68">
        <v>7</v>
      </c>
      <c r="R4538" s="68"/>
      <c r="S4538" s="68">
        <f t="shared" si="220"/>
        <v>2.31</v>
      </c>
      <c r="T4538" s="69" t="s">
        <v>52</v>
      </c>
      <c r="U4538" s="63" t="s">
        <v>52</v>
      </c>
      <c r="V4538" s="63"/>
      <c r="W4538" s="63"/>
      <c r="X4538" s="63"/>
      <c r="Y4538" s="63"/>
      <c r="Z4538" s="63"/>
      <c r="AA4538" s="63">
        <v>2026080130</v>
      </c>
    </row>
    <row r="4539" spans="1:27" s="71" customFormat="1" ht="23.5" customHeight="1" x14ac:dyDescent="0.35">
      <c r="A4539" s="62">
        <v>46247</v>
      </c>
      <c r="B4539" s="63" t="s">
        <v>34</v>
      </c>
      <c r="C4539" s="64" t="s">
        <v>17</v>
      </c>
      <c r="D4539" s="64" t="s">
        <v>19</v>
      </c>
      <c r="E4539" s="64" t="s">
        <v>2105</v>
      </c>
      <c r="F4539" s="64" t="str">
        <f>IF(RIGHT(E4539,1)="D","1","2")</f>
        <v>2</v>
      </c>
      <c r="G4539" s="72" t="s">
        <v>301</v>
      </c>
      <c r="H4539" s="63" t="s">
        <v>7882</v>
      </c>
      <c r="I4539" s="64" t="s">
        <v>81</v>
      </c>
      <c r="J4539" s="63" t="s">
        <v>7888</v>
      </c>
      <c r="K4539" s="64" t="str">
        <f>IFERROR(VLOOKUP(I4539,'Issue Code'!H:L,5,0),"")</f>
        <v>Equipment</v>
      </c>
      <c r="L4539" s="64" t="s">
        <v>268</v>
      </c>
      <c r="M4539" s="100">
        <v>0.87777777777777777</v>
      </c>
      <c r="N4539" s="100">
        <v>0.89166666666666672</v>
      </c>
      <c r="O4539" s="66">
        <f>IF(N4539-M4539&gt;0,N4539-M4539,N4539-M4539+24)</f>
        <v>1.3888888888888951E-2</v>
      </c>
      <c r="P4539" s="67">
        <v>0.33</v>
      </c>
      <c r="Q4539" s="68">
        <v>11</v>
      </c>
      <c r="R4539" s="68"/>
      <c r="S4539" s="68">
        <f>P4539*Q4539</f>
        <v>3.6300000000000003</v>
      </c>
      <c r="T4539" s="69" t="s">
        <v>52</v>
      </c>
      <c r="U4539" s="63" t="s">
        <v>52</v>
      </c>
      <c r="V4539" s="63"/>
      <c r="W4539" s="63"/>
      <c r="X4539" s="63"/>
      <c r="Y4539" s="63"/>
      <c r="Z4539" s="63"/>
      <c r="AA4539" s="63">
        <v>2026080131</v>
      </c>
    </row>
    <row r="4540" spans="1:27" s="71" customFormat="1" ht="23.5" customHeight="1" x14ac:dyDescent="0.35">
      <c r="A4540" s="62">
        <v>46248</v>
      </c>
      <c r="B4540" s="63" t="s">
        <v>445</v>
      </c>
      <c r="C4540" s="64" t="s">
        <v>17</v>
      </c>
      <c r="D4540" s="64" t="s">
        <v>37</v>
      </c>
      <c r="E4540" s="64" t="s">
        <v>5803</v>
      </c>
      <c r="F4540" s="64" t="str">
        <f t="shared" ref="F4540:F4603" si="223">IF(RIGHT(E4540,1)="D","1","2")</f>
        <v>1</v>
      </c>
      <c r="G4540" s="85" t="s">
        <v>3715</v>
      </c>
      <c r="H4540" s="63" t="s">
        <v>7896</v>
      </c>
      <c r="I4540" s="64" t="s">
        <v>20</v>
      </c>
      <c r="J4540" s="63" t="s">
        <v>66</v>
      </c>
      <c r="K4540" s="64" t="str">
        <f>IFERROR(VLOOKUP(I4540,'Issue Code'!H:L,5,0),"")</f>
        <v>Change Model</v>
      </c>
      <c r="L4540" s="64" t="s">
        <v>239</v>
      </c>
      <c r="M4540" s="100"/>
      <c r="N4540" s="100"/>
      <c r="O4540" s="66">
        <f t="shared" ref="O4540:O4546" si="224">IF(N4540-M4540&gt;0,N4540-M4540,N4540-M4540+24)</f>
        <v>24</v>
      </c>
      <c r="P4540" s="67">
        <v>0.1</v>
      </c>
      <c r="Q4540" s="68">
        <v>18</v>
      </c>
      <c r="R4540" s="68"/>
      <c r="S4540" s="68">
        <f t="shared" ref="S4540:S4546" si="225">P4540*Q4540</f>
        <v>1.8</v>
      </c>
      <c r="T4540" s="69" t="s">
        <v>547</v>
      </c>
      <c r="U4540" s="63" t="s">
        <v>52</v>
      </c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>
        <v>46248</v>
      </c>
      <c r="B4541" s="63" t="s">
        <v>445</v>
      </c>
      <c r="C4541" s="64" t="s">
        <v>17</v>
      </c>
      <c r="D4541" s="64" t="s">
        <v>37</v>
      </c>
      <c r="E4541" s="64" t="s">
        <v>712</v>
      </c>
      <c r="F4541" s="64" t="str">
        <f t="shared" si="223"/>
        <v>2</v>
      </c>
      <c r="G4541" s="85" t="s">
        <v>1023</v>
      </c>
      <c r="H4541" s="63" t="s">
        <v>7897</v>
      </c>
      <c r="I4541" s="64" t="s">
        <v>20</v>
      </c>
      <c r="J4541" s="63" t="s">
        <v>66</v>
      </c>
      <c r="K4541" s="64" t="str">
        <f>IFERROR(VLOOKUP(I4541,'Issue Code'!H:L,5,0),"")</f>
        <v>Change Model</v>
      </c>
      <c r="L4541" s="64" t="s">
        <v>239</v>
      </c>
      <c r="M4541" s="100"/>
      <c r="N4541" s="100"/>
      <c r="O4541" s="66">
        <f t="shared" si="224"/>
        <v>24</v>
      </c>
      <c r="P4541" s="67">
        <v>0.1</v>
      </c>
      <c r="Q4541" s="68">
        <v>30</v>
      </c>
      <c r="R4541" s="68"/>
      <c r="S4541" s="68">
        <f t="shared" si="225"/>
        <v>3</v>
      </c>
      <c r="T4541" s="69" t="s">
        <v>547</v>
      </c>
      <c r="U4541" s="63" t="s">
        <v>52</v>
      </c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>
        <v>46248</v>
      </c>
      <c r="B4542" s="63" t="s">
        <v>445</v>
      </c>
      <c r="C4542" s="64" t="s">
        <v>17</v>
      </c>
      <c r="D4542" s="64" t="s">
        <v>37</v>
      </c>
      <c r="E4542" s="64" t="s">
        <v>5898</v>
      </c>
      <c r="F4542" s="64" t="str">
        <f t="shared" si="223"/>
        <v>1</v>
      </c>
      <c r="G4542" s="85" t="s">
        <v>645</v>
      </c>
      <c r="H4542" s="63" t="s">
        <v>7898</v>
      </c>
      <c r="I4542" s="64" t="s">
        <v>20</v>
      </c>
      <c r="J4542" s="63" t="s">
        <v>66</v>
      </c>
      <c r="K4542" s="64" t="str">
        <f>IFERROR(VLOOKUP(I4542,'Issue Code'!H:L,5,0),"")</f>
        <v>Change Model</v>
      </c>
      <c r="L4542" s="64" t="s">
        <v>239</v>
      </c>
      <c r="M4542" s="100"/>
      <c r="N4542" s="100"/>
      <c r="O4542" s="66">
        <f t="shared" si="224"/>
        <v>24</v>
      </c>
      <c r="P4542" s="67">
        <v>0.1</v>
      </c>
      <c r="Q4542" s="68">
        <v>25</v>
      </c>
      <c r="R4542" s="68"/>
      <c r="S4542" s="68">
        <f t="shared" si="225"/>
        <v>2.5</v>
      </c>
      <c r="T4542" s="69" t="s">
        <v>547</v>
      </c>
      <c r="U4542" s="63" t="s">
        <v>52</v>
      </c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>
        <v>46248</v>
      </c>
      <c r="B4543" s="63" t="s">
        <v>445</v>
      </c>
      <c r="C4543" s="64" t="s">
        <v>17</v>
      </c>
      <c r="D4543" s="64" t="s">
        <v>37</v>
      </c>
      <c r="E4543" s="64" t="s">
        <v>5865</v>
      </c>
      <c r="F4543" s="64" t="str">
        <f t="shared" si="223"/>
        <v>2</v>
      </c>
      <c r="G4543" s="85" t="s">
        <v>2800</v>
      </c>
      <c r="H4543" s="63" t="s">
        <v>7899</v>
      </c>
      <c r="I4543" s="64" t="s">
        <v>20</v>
      </c>
      <c r="J4543" s="63" t="s">
        <v>66</v>
      </c>
      <c r="K4543" s="64" t="str">
        <f>IFERROR(VLOOKUP(I4543,'Issue Code'!H:L,5,0),"")</f>
        <v>Change Model</v>
      </c>
      <c r="L4543" s="64" t="s">
        <v>239</v>
      </c>
      <c r="M4543" s="100"/>
      <c r="N4543" s="100"/>
      <c r="O4543" s="66">
        <f t="shared" si="224"/>
        <v>24</v>
      </c>
      <c r="P4543" s="67">
        <v>0.1</v>
      </c>
      <c r="Q4543" s="68">
        <v>17</v>
      </c>
      <c r="R4543" s="68"/>
      <c r="S4543" s="68">
        <f t="shared" si="225"/>
        <v>1.7000000000000002</v>
      </c>
      <c r="T4543" s="69" t="s">
        <v>547</v>
      </c>
      <c r="U4543" s="63" t="s">
        <v>52</v>
      </c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>
        <v>46248</v>
      </c>
      <c r="B4544" s="63" t="s">
        <v>445</v>
      </c>
      <c r="C4544" s="64" t="s">
        <v>17</v>
      </c>
      <c r="D4544" s="64" t="s">
        <v>37</v>
      </c>
      <c r="E4544" s="64" t="s">
        <v>5865</v>
      </c>
      <c r="F4544" s="64" t="str">
        <f t="shared" si="223"/>
        <v>2</v>
      </c>
      <c r="G4544" s="85" t="s">
        <v>1074</v>
      </c>
      <c r="H4544" s="63" t="s">
        <v>7900</v>
      </c>
      <c r="I4544" s="64" t="s">
        <v>20</v>
      </c>
      <c r="J4544" s="63" t="s">
        <v>66</v>
      </c>
      <c r="K4544" s="64" t="str">
        <f>IFERROR(VLOOKUP(I4544,'Issue Code'!H:L,5,0),"")</f>
        <v>Change Model</v>
      </c>
      <c r="L4544" s="64" t="s">
        <v>239</v>
      </c>
      <c r="M4544" s="100"/>
      <c r="N4544" s="100"/>
      <c r="O4544" s="66">
        <f t="shared" si="224"/>
        <v>24</v>
      </c>
      <c r="P4544" s="67">
        <v>0.1</v>
      </c>
      <c r="Q4544" s="68">
        <v>17</v>
      </c>
      <c r="R4544" s="68"/>
      <c r="S4544" s="68">
        <f t="shared" si="225"/>
        <v>1.7000000000000002</v>
      </c>
      <c r="T4544" s="69" t="s">
        <v>547</v>
      </c>
      <c r="U4544" s="63" t="s">
        <v>52</v>
      </c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>
        <v>46248</v>
      </c>
      <c r="B4545" s="63" t="s">
        <v>445</v>
      </c>
      <c r="C4545" s="64" t="s">
        <v>17</v>
      </c>
      <c r="D4545" s="64" t="s">
        <v>37</v>
      </c>
      <c r="E4545" s="64" t="s">
        <v>7009</v>
      </c>
      <c r="F4545" s="64" t="str">
        <f t="shared" si="223"/>
        <v>1</v>
      </c>
      <c r="G4545" s="85" t="s">
        <v>3642</v>
      </c>
      <c r="H4545" s="63" t="s">
        <v>7901</v>
      </c>
      <c r="I4545" s="64" t="s">
        <v>20</v>
      </c>
      <c r="J4545" s="63" t="s">
        <v>66</v>
      </c>
      <c r="K4545" s="64" t="str">
        <f>IFERROR(VLOOKUP(I4545,'Issue Code'!H:L,5,0),"")</f>
        <v>Change Model</v>
      </c>
      <c r="L4545" s="64" t="s">
        <v>239</v>
      </c>
      <c r="M4545" s="100"/>
      <c r="N4545" s="100"/>
      <c r="O4545" s="66">
        <f t="shared" si="224"/>
        <v>24</v>
      </c>
      <c r="P4545" s="67">
        <v>0.33</v>
      </c>
      <c r="Q4545" s="68">
        <v>5</v>
      </c>
      <c r="R4545" s="68"/>
      <c r="S4545" s="68">
        <f t="shared" si="225"/>
        <v>1.6500000000000001</v>
      </c>
      <c r="T4545" s="69" t="s">
        <v>547</v>
      </c>
      <c r="U4545" s="63" t="s">
        <v>52</v>
      </c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>
        <v>46248</v>
      </c>
      <c r="B4546" s="63" t="s">
        <v>445</v>
      </c>
      <c r="C4546" s="64" t="s">
        <v>17</v>
      </c>
      <c r="D4546" s="64" t="s">
        <v>37</v>
      </c>
      <c r="E4546" s="64" t="s">
        <v>5747</v>
      </c>
      <c r="F4546" s="64" t="str">
        <f t="shared" si="223"/>
        <v>1</v>
      </c>
      <c r="G4546" s="85" t="s">
        <v>3092</v>
      </c>
      <c r="H4546" s="63" t="s">
        <v>7902</v>
      </c>
      <c r="I4546" s="64" t="s">
        <v>20</v>
      </c>
      <c r="J4546" s="63" t="s">
        <v>66</v>
      </c>
      <c r="K4546" s="64" t="str">
        <f>IFERROR(VLOOKUP(I4546,'Issue Code'!H:L,5,0),"")</f>
        <v>Change Model</v>
      </c>
      <c r="L4546" s="64" t="s">
        <v>239</v>
      </c>
      <c r="M4546" s="100"/>
      <c r="N4546" s="100"/>
      <c r="O4546" s="66">
        <f t="shared" si="224"/>
        <v>24</v>
      </c>
      <c r="P4546" s="67">
        <v>0.33</v>
      </c>
      <c r="Q4546" s="68">
        <v>9</v>
      </c>
      <c r="R4546" s="68"/>
      <c r="S4546" s="68">
        <f t="shared" si="225"/>
        <v>2.97</v>
      </c>
      <c r="T4546" s="69" t="s">
        <v>547</v>
      </c>
      <c r="U4546" s="63" t="s">
        <v>52</v>
      </c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>
        <v>46248</v>
      </c>
      <c r="B4547" s="63" t="s">
        <v>445</v>
      </c>
      <c r="C4547" s="64" t="s">
        <v>18</v>
      </c>
      <c r="D4547" s="64" t="s">
        <v>37</v>
      </c>
      <c r="E4547" s="64" t="s">
        <v>386</v>
      </c>
      <c r="F4547" s="64" t="str">
        <f t="shared" si="223"/>
        <v>1</v>
      </c>
      <c r="G4547" s="72" t="s">
        <v>3475</v>
      </c>
      <c r="H4547" s="63" t="s">
        <v>7903</v>
      </c>
      <c r="I4547" s="64" t="s">
        <v>20</v>
      </c>
      <c r="J4547" s="63" t="s">
        <v>66</v>
      </c>
      <c r="K4547" s="64" t="str">
        <f>IFERROR(VLOOKUP(I4547,'Issue Code'!H:L,5,0),"")</f>
        <v>Change Model</v>
      </c>
      <c r="L4547" s="64" t="s">
        <v>239</v>
      </c>
      <c r="M4547" s="100"/>
      <c r="N4547" s="100"/>
      <c r="O4547" s="66">
        <f t="shared" ref="O4547:O4559" si="226">IF(N4547-M4547&gt;0,N4547-M4547,N4547-M4547+24)</f>
        <v>24</v>
      </c>
      <c r="P4547" s="67">
        <v>0.1</v>
      </c>
      <c r="Q4547" s="68">
        <v>24</v>
      </c>
      <c r="R4547" s="68"/>
      <c r="S4547" s="68">
        <f t="shared" ref="S4547:S4559" si="227">P4547*Q4547</f>
        <v>2.4000000000000004</v>
      </c>
      <c r="T4547" s="69" t="s">
        <v>547</v>
      </c>
      <c r="U4547" s="63" t="s">
        <v>52</v>
      </c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>
        <v>46248</v>
      </c>
      <c r="B4548" s="63" t="s">
        <v>445</v>
      </c>
      <c r="C4548" s="64" t="s">
        <v>18</v>
      </c>
      <c r="D4548" s="64" t="s">
        <v>37</v>
      </c>
      <c r="E4548" s="64" t="s">
        <v>1441</v>
      </c>
      <c r="F4548" s="64" t="str">
        <f t="shared" si="223"/>
        <v>2</v>
      </c>
      <c r="G4548" s="72" t="s">
        <v>3923</v>
      </c>
      <c r="H4548" s="63" t="s">
        <v>7904</v>
      </c>
      <c r="I4548" s="64" t="s">
        <v>20</v>
      </c>
      <c r="J4548" s="63" t="s">
        <v>66</v>
      </c>
      <c r="K4548" s="64" t="str">
        <f>IFERROR(VLOOKUP(I4548,'Issue Code'!H:L,5,0),"")</f>
        <v>Change Model</v>
      </c>
      <c r="L4548" s="64" t="s">
        <v>239</v>
      </c>
      <c r="M4548" s="100"/>
      <c r="N4548" s="100"/>
      <c r="O4548" s="66">
        <f t="shared" si="226"/>
        <v>24</v>
      </c>
      <c r="P4548" s="67">
        <v>0.27</v>
      </c>
      <c r="Q4548" s="68">
        <v>20.5</v>
      </c>
      <c r="R4548" s="68"/>
      <c r="S4548" s="68">
        <f t="shared" si="227"/>
        <v>5.5350000000000001</v>
      </c>
      <c r="T4548" s="69" t="s">
        <v>547</v>
      </c>
      <c r="U4548" s="63" t="s">
        <v>52</v>
      </c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>
        <v>46248</v>
      </c>
      <c r="B4549" s="63" t="s">
        <v>445</v>
      </c>
      <c r="C4549" s="64" t="s">
        <v>18</v>
      </c>
      <c r="D4549" s="64" t="s">
        <v>37</v>
      </c>
      <c r="E4549" s="64" t="s">
        <v>599</v>
      </c>
      <c r="F4549" s="64" t="str">
        <f t="shared" si="223"/>
        <v>1</v>
      </c>
      <c r="G4549" s="72" t="s">
        <v>6645</v>
      </c>
      <c r="H4549" s="63" t="s">
        <v>7905</v>
      </c>
      <c r="I4549" s="64" t="s">
        <v>20</v>
      </c>
      <c r="J4549" s="63" t="s">
        <v>66</v>
      </c>
      <c r="K4549" s="64" t="str">
        <f>IFERROR(VLOOKUP(I4549,'Issue Code'!H:L,5,0),"")</f>
        <v>Change Model</v>
      </c>
      <c r="L4549" s="64" t="s">
        <v>239</v>
      </c>
      <c r="M4549" s="100"/>
      <c r="N4549" s="100"/>
      <c r="O4549" s="66">
        <f t="shared" si="226"/>
        <v>24</v>
      </c>
      <c r="P4549" s="67">
        <v>0.1</v>
      </c>
      <c r="Q4549" s="68">
        <v>21</v>
      </c>
      <c r="R4549" s="68"/>
      <c r="S4549" s="68">
        <f t="shared" si="227"/>
        <v>2.1</v>
      </c>
      <c r="T4549" s="69" t="s">
        <v>547</v>
      </c>
      <c r="U4549" s="63" t="s">
        <v>52</v>
      </c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>
        <v>46248</v>
      </c>
      <c r="B4550" s="63" t="s">
        <v>445</v>
      </c>
      <c r="C4550" s="64" t="s">
        <v>18</v>
      </c>
      <c r="D4550" s="64" t="s">
        <v>37</v>
      </c>
      <c r="E4550" s="64" t="s">
        <v>337</v>
      </c>
      <c r="F4550" s="64" t="str">
        <f t="shared" si="223"/>
        <v>2</v>
      </c>
      <c r="G4550" s="72" t="s">
        <v>7916</v>
      </c>
      <c r="H4550" s="63" t="s">
        <v>7906</v>
      </c>
      <c r="I4550" s="64" t="s">
        <v>20</v>
      </c>
      <c r="J4550" s="63" t="s">
        <v>66</v>
      </c>
      <c r="K4550" s="64" t="str">
        <f>IFERROR(VLOOKUP(I4550,'Issue Code'!H:L,5,0),"")</f>
        <v>Change Model</v>
      </c>
      <c r="L4550" s="64" t="s">
        <v>239</v>
      </c>
      <c r="M4550" s="100"/>
      <c r="N4550" s="100"/>
      <c r="O4550" s="66">
        <f t="shared" si="226"/>
        <v>24</v>
      </c>
      <c r="P4550" s="67">
        <v>0.1</v>
      </c>
      <c r="Q4550" s="68">
        <v>4</v>
      </c>
      <c r="R4550" s="68"/>
      <c r="S4550" s="68">
        <f t="shared" si="227"/>
        <v>0.4</v>
      </c>
      <c r="T4550" s="69" t="s">
        <v>547</v>
      </c>
      <c r="U4550" s="63" t="s">
        <v>52</v>
      </c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>
        <v>46248</v>
      </c>
      <c r="B4551" s="63" t="s">
        <v>445</v>
      </c>
      <c r="C4551" s="64" t="s">
        <v>18</v>
      </c>
      <c r="D4551" s="64" t="s">
        <v>37</v>
      </c>
      <c r="E4551" s="64" t="s">
        <v>615</v>
      </c>
      <c r="F4551" s="64" t="str">
        <f t="shared" si="223"/>
        <v>1</v>
      </c>
      <c r="G4551" s="72" t="s">
        <v>7917</v>
      </c>
      <c r="H4551" s="63" t="s">
        <v>7907</v>
      </c>
      <c r="I4551" s="64" t="s">
        <v>20</v>
      </c>
      <c r="J4551" s="63" t="s">
        <v>66</v>
      </c>
      <c r="K4551" s="64" t="str">
        <f>IFERROR(VLOOKUP(I4551,'Issue Code'!H:L,5,0),"")</f>
        <v>Change Model</v>
      </c>
      <c r="L4551" s="64" t="s">
        <v>239</v>
      </c>
      <c r="M4551" s="100"/>
      <c r="N4551" s="100"/>
      <c r="O4551" s="66">
        <f t="shared" si="226"/>
        <v>24</v>
      </c>
      <c r="P4551" s="67">
        <v>0.1</v>
      </c>
      <c r="Q4551" s="68">
        <v>3</v>
      </c>
      <c r="R4551" s="68"/>
      <c r="S4551" s="68">
        <f t="shared" si="227"/>
        <v>0.30000000000000004</v>
      </c>
      <c r="T4551" s="69" t="s">
        <v>547</v>
      </c>
      <c r="U4551" s="63" t="s">
        <v>52</v>
      </c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>
        <v>46248</v>
      </c>
      <c r="B4552" s="63" t="s">
        <v>445</v>
      </c>
      <c r="C4552" s="64" t="s">
        <v>18</v>
      </c>
      <c r="D4552" s="64" t="s">
        <v>37</v>
      </c>
      <c r="E4552" s="64" t="s">
        <v>2102</v>
      </c>
      <c r="F4552" s="64" t="str">
        <f t="shared" si="223"/>
        <v>2</v>
      </c>
      <c r="G4552" s="72" t="s">
        <v>7480</v>
      </c>
      <c r="H4552" s="63" t="s">
        <v>7908</v>
      </c>
      <c r="I4552" s="64" t="s">
        <v>20</v>
      </c>
      <c r="J4552" s="63" t="s">
        <v>66</v>
      </c>
      <c r="K4552" s="64" t="str">
        <f>IFERROR(VLOOKUP(I4552,'Issue Code'!H:L,5,0),"")</f>
        <v>Change Model</v>
      </c>
      <c r="L4552" s="64" t="s">
        <v>239</v>
      </c>
      <c r="M4552" s="100"/>
      <c r="N4552" s="100"/>
      <c r="O4552" s="66">
        <f t="shared" si="226"/>
        <v>24</v>
      </c>
      <c r="P4552" s="67">
        <v>0.8</v>
      </c>
      <c r="Q4552" s="68">
        <v>22</v>
      </c>
      <c r="R4552" s="68"/>
      <c r="S4552" s="68">
        <f t="shared" si="227"/>
        <v>17.600000000000001</v>
      </c>
      <c r="T4552" s="69" t="s">
        <v>547</v>
      </c>
      <c r="U4552" s="63" t="s">
        <v>52</v>
      </c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>
        <v>46248</v>
      </c>
      <c r="B4553" s="63" t="s">
        <v>445</v>
      </c>
      <c r="C4553" s="64" t="s">
        <v>18</v>
      </c>
      <c r="D4553" s="64" t="s">
        <v>37</v>
      </c>
      <c r="E4553" s="64" t="s">
        <v>1536</v>
      </c>
      <c r="F4553" s="64" t="str">
        <f t="shared" si="223"/>
        <v>1</v>
      </c>
      <c r="G4553" s="72" t="s">
        <v>3920</v>
      </c>
      <c r="H4553" s="63" t="s">
        <v>7909</v>
      </c>
      <c r="I4553" s="64" t="s">
        <v>20</v>
      </c>
      <c r="J4553" s="63" t="s">
        <v>66</v>
      </c>
      <c r="K4553" s="64" t="str">
        <f>IFERROR(VLOOKUP(I4553,'Issue Code'!H:L,5,0),"")</f>
        <v>Change Model</v>
      </c>
      <c r="L4553" s="64" t="s">
        <v>239</v>
      </c>
      <c r="M4553" s="100"/>
      <c r="N4553" s="100"/>
      <c r="O4553" s="66">
        <f t="shared" si="226"/>
        <v>24</v>
      </c>
      <c r="P4553" s="67">
        <v>0.1</v>
      </c>
      <c r="Q4553" s="68">
        <v>18</v>
      </c>
      <c r="R4553" s="68"/>
      <c r="S4553" s="68">
        <f t="shared" si="227"/>
        <v>1.8</v>
      </c>
      <c r="T4553" s="69" t="s">
        <v>547</v>
      </c>
      <c r="U4553" s="63" t="s">
        <v>52</v>
      </c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>
        <v>46248</v>
      </c>
      <c r="B4554" s="63" t="s">
        <v>445</v>
      </c>
      <c r="C4554" s="64" t="s">
        <v>18</v>
      </c>
      <c r="D4554" s="64" t="s">
        <v>37</v>
      </c>
      <c r="E4554" s="64" t="s">
        <v>255</v>
      </c>
      <c r="F4554" s="64" t="str">
        <f t="shared" si="223"/>
        <v>2</v>
      </c>
      <c r="G4554" s="72" t="s">
        <v>5643</v>
      </c>
      <c r="H4554" s="63" t="s">
        <v>7910</v>
      </c>
      <c r="I4554" s="64" t="s">
        <v>20</v>
      </c>
      <c r="J4554" s="63" t="s">
        <v>66</v>
      </c>
      <c r="K4554" s="64" t="str">
        <f>IFERROR(VLOOKUP(I4554,'Issue Code'!H:L,5,0),"")</f>
        <v>Change Model</v>
      </c>
      <c r="L4554" s="64" t="s">
        <v>239</v>
      </c>
      <c r="M4554" s="100"/>
      <c r="N4554" s="100"/>
      <c r="O4554" s="66">
        <f t="shared" si="226"/>
        <v>24</v>
      </c>
      <c r="P4554" s="67">
        <v>0.1</v>
      </c>
      <c r="Q4554" s="68">
        <v>18</v>
      </c>
      <c r="R4554" s="68"/>
      <c r="S4554" s="68">
        <f t="shared" si="227"/>
        <v>1.8</v>
      </c>
      <c r="T4554" s="69" t="s">
        <v>547</v>
      </c>
      <c r="U4554" s="63" t="s">
        <v>52</v>
      </c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>
        <v>46248</v>
      </c>
      <c r="B4555" s="63" t="s">
        <v>445</v>
      </c>
      <c r="C4555" s="64" t="s">
        <v>18</v>
      </c>
      <c r="D4555" s="64" t="s">
        <v>37</v>
      </c>
      <c r="E4555" s="64" t="s">
        <v>377</v>
      </c>
      <c r="F4555" s="64" t="str">
        <f t="shared" si="223"/>
        <v>1</v>
      </c>
      <c r="G4555" s="72" t="s">
        <v>1408</v>
      </c>
      <c r="H4555" s="63" t="s">
        <v>7911</v>
      </c>
      <c r="I4555" s="64" t="s">
        <v>20</v>
      </c>
      <c r="J4555" s="63" t="s">
        <v>66</v>
      </c>
      <c r="K4555" s="64" t="str">
        <f>IFERROR(VLOOKUP(I4555,'Issue Code'!H:L,5,0),"")</f>
        <v>Change Model</v>
      </c>
      <c r="L4555" s="64" t="s">
        <v>239</v>
      </c>
      <c r="M4555" s="100"/>
      <c r="N4555" s="100"/>
      <c r="O4555" s="66">
        <f t="shared" si="226"/>
        <v>24</v>
      </c>
      <c r="P4555" s="67">
        <v>0.1</v>
      </c>
      <c r="Q4555" s="68">
        <v>9</v>
      </c>
      <c r="R4555" s="68"/>
      <c r="S4555" s="68">
        <f t="shared" si="227"/>
        <v>0.9</v>
      </c>
      <c r="T4555" s="69" t="s">
        <v>547</v>
      </c>
      <c r="U4555" s="63" t="s">
        <v>52</v>
      </c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>
        <v>46248</v>
      </c>
      <c r="B4556" s="63" t="s">
        <v>445</v>
      </c>
      <c r="C4556" s="64" t="s">
        <v>18</v>
      </c>
      <c r="D4556" s="64" t="s">
        <v>37</v>
      </c>
      <c r="E4556" s="64" t="s">
        <v>994</v>
      </c>
      <c r="F4556" s="64" t="str">
        <f t="shared" si="223"/>
        <v>2</v>
      </c>
      <c r="G4556" s="72" t="s">
        <v>7918</v>
      </c>
      <c r="H4556" s="63" t="s">
        <v>7912</v>
      </c>
      <c r="I4556" s="64" t="s">
        <v>20</v>
      </c>
      <c r="J4556" s="63" t="s">
        <v>66</v>
      </c>
      <c r="K4556" s="64" t="str">
        <f>IFERROR(VLOOKUP(I4556,'Issue Code'!H:L,5,0),"")</f>
        <v>Change Model</v>
      </c>
      <c r="L4556" s="64" t="s">
        <v>239</v>
      </c>
      <c r="M4556" s="100"/>
      <c r="N4556" s="100"/>
      <c r="O4556" s="66">
        <f t="shared" si="226"/>
        <v>24</v>
      </c>
      <c r="P4556" s="67">
        <v>0.1</v>
      </c>
      <c r="Q4556" s="68">
        <v>25</v>
      </c>
      <c r="R4556" s="68"/>
      <c r="S4556" s="68">
        <f t="shared" si="227"/>
        <v>2.5</v>
      </c>
      <c r="T4556" s="69" t="s">
        <v>547</v>
      </c>
      <c r="U4556" s="63" t="s">
        <v>52</v>
      </c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>
        <v>46248</v>
      </c>
      <c r="B4557" s="63" t="s">
        <v>445</v>
      </c>
      <c r="C4557" s="64" t="s">
        <v>18</v>
      </c>
      <c r="D4557" s="64" t="s">
        <v>37</v>
      </c>
      <c r="E4557" s="64" t="s">
        <v>323</v>
      </c>
      <c r="F4557" s="64" t="str">
        <f t="shared" si="223"/>
        <v>1</v>
      </c>
      <c r="G4557" s="72" t="s">
        <v>2265</v>
      </c>
      <c r="H4557" s="63" t="s">
        <v>7913</v>
      </c>
      <c r="I4557" s="64" t="s">
        <v>20</v>
      </c>
      <c r="J4557" s="63" t="s">
        <v>66</v>
      </c>
      <c r="K4557" s="64" t="str">
        <f>IFERROR(VLOOKUP(I4557,'Issue Code'!H:L,5,0),"")</f>
        <v>Change Model</v>
      </c>
      <c r="L4557" s="64" t="s">
        <v>239</v>
      </c>
      <c r="M4557" s="100"/>
      <c r="N4557" s="100"/>
      <c r="O4557" s="66">
        <f t="shared" si="226"/>
        <v>24</v>
      </c>
      <c r="P4557" s="67">
        <v>0.1</v>
      </c>
      <c r="Q4557" s="68">
        <v>24</v>
      </c>
      <c r="R4557" s="68"/>
      <c r="S4557" s="68">
        <f t="shared" si="227"/>
        <v>2.4000000000000004</v>
      </c>
      <c r="T4557" s="69" t="s">
        <v>547</v>
      </c>
      <c r="U4557" s="63" t="s">
        <v>52</v>
      </c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>
        <v>46248</v>
      </c>
      <c r="B4558" s="63" t="s">
        <v>445</v>
      </c>
      <c r="C4558" s="64" t="s">
        <v>18</v>
      </c>
      <c r="D4558" s="64" t="s">
        <v>37</v>
      </c>
      <c r="E4558" s="64" t="s">
        <v>323</v>
      </c>
      <c r="F4558" s="64" t="str">
        <f t="shared" si="223"/>
        <v>1</v>
      </c>
      <c r="G4558" s="72" t="s">
        <v>2896</v>
      </c>
      <c r="H4558" s="63" t="s">
        <v>7914</v>
      </c>
      <c r="I4558" s="64" t="s">
        <v>20</v>
      </c>
      <c r="J4558" s="63" t="s">
        <v>66</v>
      </c>
      <c r="K4558" s="64" t="str">
        <f>IFERROR(VLOOKUP(I4558,'Issue Code'!H:L,5,0),"")</f>
        <v>Change Model</v>
      </c>
      <c r="L4558" s="64" t="s">
        <v>239</v>
      </c>
      <c r="M4558" s="100"/>
      <c r="N4558" s="100"/>
      <c r="O4558" s="66">
        <f t="shared" si="226"/>
        <v>24</v>
      </c>
      <c r="P4558" s="67">
        <v>0.1</v>
      </c>
      <c r="Q4558" s="68">
        <v>24</v>
      </c>
      <c r="R4558" s="68"/>
      <c r="S4558" s="68">
        <f t="shared" si="227"/>
        <v>2.4000000000000004</v>
      </c>
      <c r="T4558" s="69" t="s">
        <v>547</v>
      </c>
      <c r="U4558" s="63" t="s">
        <v>52</v>
      </c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>
        <v>46248</v>
      </c>
      <c r="B4559" s="63" t="s">
        <v>445</v>
      </c>
      <c r="C4559" s="64" t="s">
        <v>18</v>
      </c>
      <c r="D4559" s="64" t="s">
        <v>37</v>
      </c>
      <c r="E4559" s="64" t="s">
        <v>556</v>
      </c>
      <c r="F4559" s="64" t="str">
        <f t="shared" si="223"/>
        <v>1</v>
      </c>
      <c r="G4559" s="72" t="s">
        <v>7919</v>
      </c>
      <c r="H4559" s="63" t="s">
        <v>7915</v>
      </c>
      <c r="I4559" s="64" t="s">
        <v>20</v>
      </c>
      <c r="J4559" s="63" t="s">
        <v>66</v>
      </c>
      <c r="K4559" s="64" t="str">
        <f>IFERROR(VLOOKUP(I4559,'Issue Code'!H:L,5,0),"")</f>
        <v>Change Model</v>
      </c>
      <c r="L4559" s="64" t="s">
        <v>239</v>
      </c>
      <c r="M4559" s="100"/>
      <c r="N4559" s="100"/>
      <c r="O4559" s="66">
        <f t="shared" si="226"/>
        <v>24</v>
      </c>
      <c r="P4559" s="67">
        <v>0.33</v>
      </c>
      <c r="Q4559" s="68">
        <v>3</v>
      </c>
      <c r="R4559" s="68"/>
      <c r="S4559" s="68">
        <f t="shared" si="227"/>
        <v>0.99</v>
      </c>
      <c r="T4559" s="69" t="s">
        <v>547</v>
      </c>
      <c r="U4559" s="63" t="s">
        <v>52</v>
      </c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>
        <v>46248</v>
      </c>
      <c r="B4560" s="63" t="s">
        <v>445</v>
      </c>
      <c r="C4560" s="64" t="s">
        <v>17</v>
      </c>
      <c r="D4560" s="64" t="s">
        <v>37</v>
      </c>
      <c r="E4560" s="64" t="s">
        <v>6010</v>
      </c>
      <c r="F4560" s="64" t="str">
        <f>IF(RIGHT(E4560,1)="D","1","2")</f>
        <v>1</v>
      </c>
      <c r="G4560" s="85" t="s">
        <v>6068</v>
      </c>
      <c r="H4560" s="63" t="s">
        <v>7881</v>
      </c>
      <c r="I4560" s="64" t="s">
        <v>21</v>
      </c>
      <c r="J4560" s="63" t="s">
        <v>7781</v>
      </c>
      <c r="K4560" s="64" t="str">
        <f>IFERROR(VLOOKUP(I4560,'Issue Code'!H:L,5,0),"")</f>
        <v>Quality</v>
      </c>
      <c r="L4560" s="64" t="s">
        <v>268</v>
      </c>
      <c r="M4560" s="100">
        <v>0.3125</v>
      </c>
      <c r="N4560" s="100">
        <v>0.64583333333333337</v>
      </c>
      <c r="O4560" s="66">
        <f>IF(N4560-M4560&gt;0,N4560-M4560,N4560-M4560+24)</f>
        <v>0.33333333333333337</v>
      </c>
      <c r="P4560" s="67">
        <v>8</v>
      </c>
      <c r="Q4560" s="68">
        <v>5</v>
      </c>
      <c r="R4560" s="68"/>
      <c r="S4560" s="68">
        <f>P4560*Q4560</f>
        <v>40</v>
      </c>
      <c r="T4560" s="69" t="s">
        <v>30</v>
      </c>
      <c r="U4560" s="63" t="s">
        <v>30</v>
      </c>
      <c r="V4560" s="63"/>
      <c r="W4560" s="63">
        <v>615872001</v>
      </c>
      <c r="X4560" s="63" t="s">
        <v>7168</v>
      </c>
      <c r="Y4560" s="63"/>
      <c r="Z4560" s="63"/>
      <c r="AA4560" s="63">
        <v>2026080132</v>
      </c>
    </row>
    <row r="4561" spans="1:27" s="71" customFormat="1" ht="23.5" customHeight="1" x14ac:dyDescent="0.35">
      <c r="A4561" s="62">
        <v>46248</v>
      </c>
      <c r="B4561" s="63" t="s">
        <v>445</v>
      </c>
      <c r="C4561" s="64" t="s">
        <v>18</v>
      </c>
      <c r="D4561" s="64" t="s">
        <v>37</v>
      </c>
      <c r="E4561" s="64" t="s">
        <v>1204</v>
      </c>
      <c r="F4561" s="64" t="str">
        <f t="shared" si="223"/>
        <v>1</v>
      </c>
      <c r="G4561" s="72" t="s">
        <v>7840</v>
      </c>
      <c r="H4561" s="63" t="s">
        <v>7833</v>
      </c>
      <c r="I4561" s="64" t="s">
        <v>21</v>
      </c>
      <c r="J4561" s="63" t="s">
        <v>7883</v>
      </c>
      <c r="K4561" s="64" t="str">
        <f>IFERROR(VLOOKUP(I4561,'Issue Code'!H:L,5,0),"")</f>
        <v>Quality</v>
      </c>
      <c r="L4561" s="64" t="s">
        <v>268</v>
      </c>
      <c r="M4561" s="100">
        <v>0.3125</v>
      </c>
      <c r="N4561" s="100">
        <v>0.64583333333333337</v>
      </c>
      <c r="O4561" s="66">
        <f t="shared" ref="O4561:O4577" si="228">IF(N4561-M4561&gt;0,N4561-M4561,N4561-M4561+24)</f>
        <v>0.33333333333333337</v>
      </c>
      <c r="P4561" s="67">
        <v>8</v>
      </c>
      <c r="Q4561" s="68">
        <v>21</v>
      </c>
      <c r="R4561" s="68"/>
      <c r="S4561" s="68">
        <f t="shared" ref="S4561:S4562" si="229">P4561*Q4561</f>
        <v>168</v>
      </c>
      <c r="T4561" s="69" t="s">
        <v>30</v>
      </c>
      <c r="U4561" s="63" t="s">
        <v>30</v>
      </c>
      <c r="V4561" s="63"/>
      <c r="W4561" s="63">
        <v>611575088</v>
      </c>
      <c r="X4561" s="63" t="s">
        <v>6821</v>
      </c>
      <c r="Y4561" s="63"/>
      <c r="Z4561" s="63"/>
      <c r="AA4561" s="63">
        <v>2026080133</v>
      </c>
    </row>
    <row r="4562" spans="1:27" s="71" customFormat="1" ht="23.5" customHeight="1" x14ac:dyDescent="0.35">
      <c r="A4562" s="62">
        <v>46248</v>
      </c>
      <c r="B4562" s="63" t="s">
        <v>445</v>
      </c>
      <c r="C4562" s="64" t="s">
        <v>18</v>
      </c>
      <c r="D4562" s="64" t="s">
        <v>37</v>
      </c>
      <c r="E4562" s="64" t="s">
        <v>255</v>
      </c>
      <c r="F4562" s="64" t="str">
        <f t="shared" si="223"/>
        <v>2</v>
      </c>
      <c r="G4562" s="72" t="s">
        <v>4449</v>
      </c>
      <c r="H4562" s="63" t="s">
        <v>7921</v>
      </c>
      <c r="I4562" s="64" t="s">
        <v>21</v>
      </c>
      <c r="J4562" s="63" t="s">
        <v>7928</v>
      </c>
      <c r="K4562" s="64" t="str">
        <f>IFERROR(VLOOKUP(I4562,'Issue Code'!H:L,5,0),"")</f>
        <v>Quality</v>
      </c>
      <c r="L4562" s="64" t="s">
        <v>268</v>
      </c>
      <c r="M4562" s="100">
        <v>0.125</v>
      </c>
      <c r="N4562" s="100">
        <v>0.19791666666666666</v>
      </c>
      <c r="O4562" s="66">
        <f t="shared" si="228"/>
        <v>7.2916666666666657E-2</v>
      </c>
      <c r="P4562" s="67">
        <v>1.75</v>
      </c>
      <c r="Q4562" s="68">
        <v>18</v>
      </c>
      <c r="R4562" s="68"/>
      <c r="S4562" s="68">
        <f t="shared" si="229"/>
        <v>31.5</v>
      </c>
      <c r="T4562" s="69" t="s">
        <v>30</v>
      </c>
      <c r="U4562" s="63" t="s">
        <v>30</v>
      </c>
      <c r="V4562" s="63"/>
      <c r="W4562" s="63">
        <v>742809001</v>
      </c>
      <c r="X4562" s="63"/>
      <c r="Y4562" s="63"/>
      <c r="Z4562" s="63"/>
      <c r="AA4562" s="63">
        <v>2026080134</v>
      </c>
    </row>
    <row r="4563" spans="1:27" s="71" customFormat="1" ht="23.5" customHeight="1" x14ac:dyDescent="0.35">
      <c r="A4563" s="62">
        <v>46248</v>
      </c>
      <c r="B4563" s="63" t="s">
        <v>445</v>
      </c>
      <c r="C4563" s="64" t="s">
        <v>18</v>
      </c>
      <c r="D4563" s="64" t="s">
        <v>37</v>
      </c>
      <c r="E4563" s="64" t="s">
        <v>1341</v>
      </c>
      <c r="F4563" s="64" t="str">
        <f t="shared" si="223"/>
        <v>1</v>
      </c>
      <c r="G4563" s="72" t="s">
        <v>6879</v>
      </c>
      <c r="H4563" s="63" t="s">
        <v>7879</v>
      </c>
      <c r="I4563" s="64" t="s">
        <v>21</v>
      </c>
      <c r="J4563" s="63" t="s">
        <v>7929</v>
      </c>
      <c r="K4563" s="64" t="str">
        <f>IFERROR(VLOOKUP(I4563,'Issue Code'!H:L,5,0),"")</f>
        <v>Quality</v>
      </c>
      <c r="L4563" s="64" t="s">
        <v>268</v>
      </c>
      <c r="M4563" s="100">
        <v>0.5625</v>
      </c>
      <c r="N4563" s="100">
        <v>0.64583333333333337</v>
      </c>
      <c r="O4563" s="66">
        <f t="shared" si="228"/>
        <v>8.333333333333337E-2</v>
      </c>
      <c r="P4563" s="67">
        <v>2</v>
      </c>
      <c r="Q4563" s="68">
        <v>9</v>
      </c>
      <c r="R4563" s="68"/>
      <c r="S4563" s="68">
        <f t="shared" ref="S4563:S4577" si="230">P4563*Q4563</f>
        <v>18</v>
      </c>
      <c r="T4563" s="69" t="s">
        <v>30</v>
      </c>
      <c r="U4563" s="63" t="s">
        <v>30</v>
      </c>
      <c r="V4563" s="63"/>
      <c r="W4563" s="63">
        <v>910010465</v>
      </c>
      <c r="X4563" s="63" t="s">
        <v>4775</v>
      </c>
      <c r="Y4563" s="63"/>
      <c r="Z4563" s="63"/>
      <c r="AA4563" s="63">
        <v>2026080135</v>
      </c>
    </row>
    <row r="4564" spans="1:27" s="71" customFormat="1" ht="23.5" customHeight="1" x14ac:dyDescent="0.35">
      <c r="A4564" s="62">
        <v>46248</v>
      </c>
      <c r="B4564" s="63" t="s">
        <v>34</v>
      </c>
      <c r="C4564" s="64" t="s">
        <v>18</v>
      </c>
      <c r="D4564" s="64" t="s">
        <v>19</v>
      </c>
      <c r="E4564" s="64" t="s">
        <v>7920</v>
      </c>
      <c r="F4564" s="64" t="str">
        <f t="shared" si="223"/>
        <v>1</v>
      </c>
      <c r="G4564" s="72" t="s">
        <v>7925</v>
      </c>
      <c r="H4564" s="63" t="s">
        <v>7922</v>
      </c>
      <c r="I4564" s="64" t="s">
        <v>81</v>
      </c>
      <c r="J4564" s="63" t="s">
        <v>7930</v>
      </c>
      <c r="K4564" s="64" t="str">
        <f>IFERROR(VLOOKUP(I4564,'Issue Code'!H:L,5,0),"")</f>
        <v>Equipment</v>
      </c>
      <c r="L4564" s="64" t="s">
        <v>268</v>
      </c>
      <c r="M4564" s="100">
        <v>0.3298611111111111</v>
      </c>
      <c r="N4564" s="100">
        <v>0.37361111111111112</v>
      </c>
      <c r="O4564" s="66">
        <f t="shared" si="228"/>
        <v>4.3750000000000011E-2</v>
      </c>
      <c r="P4564" s="67">
        <v>1.05</v>
      </c>
      <c r="Q4564" s="68">
        <v>11</v>
      </c>
      <c r="R4564" s="68"/>
      <c r="S4564" s="68">
        <f t="shared" si="230"/>
        <v>11.55</v>
      </c>
      <c r="T4564" s="69" t="s">
        <v>52</v>
      </c>
      <c r="U4564" s="63" t="s">
        <v>52</v>
      </c>
      <c r="V4564" s="63"/>
      <c r="W4564" s="63"/>
      <c r="X4564" s="63"/>
      <c r="Y4564" s="63"/>
      <c r="Z4564" s="63"/>
      <c r="AA4564" s="63">
        <v>2026080136</v>
      </c>
    </row>
    <row r="4565" spans="1:27" s="71" customFormat="1" ht="23.5" customHeight="1" x14ac:dyDescent="0.35">
      <c r="A4565" s="62">
        <v>46248</v>
      </c>
      <c r="B4565" s="63" t="s">
        <v>34</v>
      </c>
      <c r="C4565" s="64" t="s">
        <v>18</v>
      </c>
      <c r="D4565" s="64" t="s">
        <v>19</v>
      </c>
      <c r="E4565" s="64" t="s">
        <v>7684</v>
      </c>
      <c r="F4565" s="64" t="str">
        <f t="shared" si="223"/>
        <v>2</v>
      </c>
      <c r="G4565" s="72" t="s">
        <v>7926</v>
      </c>
      <c r="H4565" s="63" t="s">
        <v>7875</v>
      </c>
      <c r="I4565" s="64" t="s">
        <v>81</v>
      </c>
      <c r="J4565" s="63" t="s">
        <v>7579</v>
      </c>
      <c r="K4565" s="64" t="str">
        <f>IFERROR(VLOOKUP(I4565,'Issue Code'!H:L,5,0),"")</f>
        <v>Equipment</v>
      </c>
      <c r="L4565" s="64" t="s">
        <v>268</v>
      </c>
      <c r="M4565" s="100">
        <v>8.6805555555555552E-2</v>
      </c>
      <c r="N4565" s="100">
        <v>0.15972222222222221</v>
      </c>
      <c r="O4565" s="66">
        <f t="shared" si="228"/>
        <v>7.2916666666666657E-2</v>
      </c>
      <c r="P4565" s="67">
        <v>0.1</v>
      </c>
      <c r="Q4565" s="68">
        <v>7</v>
      </c>
      <c r="R4565" s="68"/>
      <c r="S4565" s="68">
        <f t="shared" si="230"/>
        <v>0.70000000000000007</v>
      </c>
      <c r="T4565" s="69" t="s">
        <v>52</v>
      </c>
      <c r="U4565" s="63" t="s">
        <v>52</v>
      </c>
      <c r="V4565" s="63"/>
      <c r="W4565" s="63"/>
      <c r="X4565" s="63"/>
      <c r="Y4565" s="63"/>
      <c r="Z4565" s="63"/>
      <c r="AA4565" s="63">
        <v>2026080137</v>
      </c>
    </row>
    <row r="4566" spans="1:27" s="71" customFormat="1" ht="23.5" customHeight="1" x14ac:dyDescent="0.35">
      <c r="A4566" s="62">
        <v>46248</v>
      </c>
      <c r="B4566" s="63" t="s">
        <v>34</v>
      </c>
      <c r="C4566" s="64" t="s">
        <v>18</v>
      </c>
      <c r="D4566" s="64" t="s">
        <v>19</v>
      </c>
      <c r="E4566" s="64" t="s">
        <v>7687</v>
      </c>
      <c r="F4566" s="64" t="str">
        <f t="shared" si="223"/>
        <v>2</v>
      </c>
      <c r="G4566" s="72" t="s">
        <v>7927</v>
      </c>
      <c r="H4566" s="63" t="s">
        <v>7923</v>
      </c>
      <c r="I4566" s="64" t="s">
        <v>81</v>
      </c>
      <c r="J4566" s="63" t="s">
        <v>5172</v>
      </c>
      <c r="K4566" s="64" t="str">
        <f>IFERROR(VLOOKUP(I4566,'Issue Code'!H:L,5,0),"")</f>
        <v>Equipment</v>
      </c>
      <c r="L4566" s="64" t="s">
        <v>268</v>
      </c>
      <c r="M4566" s="100">
        <v>4.1666666666666664E-2</v>
      </c>
      <c r="N4566" s="100">
        <v>4.8611111111111112E-2</v>
      </c>
      <c r="O4566" s="66">
        <f t="shared" si="228"/>
        <v>6.9444444444444475E-3</v>
      </c>
      <c r="P4566" s="67">
        <v>0.17</v>
      </c>
      <c r="Q4566" s="68">
        <v>7</v>
      </c>
      <c r="R4566" s="68"/>
      <c r="S4566" s="68">
        <f t="shared" si="230"/>
        <v>1.1900000000000002</v>
      </c>
      <c r="T4566" s="69" t="s">
        <v>52</v>
      </c>
      <c r="U4566" s="63" t="s">
        <v>52</v>
      </c>
      <c r="V4566" s="63"/>
      <c r="W4566" s="63"/>
      <c r="X4566" s="63"/>
      <c r="Y4566" s="63"/>
      <c r="Z4566" s="63"/>
      <c r="AA4566" s="63">
        <v>2026080138</v>
      </c>
    </row>
    <row r="4567" spans="1:27" s="71" customFormat="1" ht="23.5" customHeight="1" x14ac:dyDescent="0.35">
      <c r="A4567" s="62">
        <v>46248</v>
      </c>
      <c r="B4567" s="63" t="s">
        <v>34</v>
      </c>
      <c r="C4567" s="64" t="s">
        <v>18</v>
      </c>
      <c r="D4567" s="64" t="s">
        <v>19</v>
      </c>
      <c r="E4567" s="64" t="s">
        <v>1543</v>
      </c>
      <c r="F4567" s="64" t="str">
        <f t="shared" si="223"/>
        <v>1</v>
      </c>
      <c r="G4567" s="72" t="s">
        <v>7927</v>
      </c>
      <c r="H4567" s="63" t="s">
        <v>7924</v>
      </c>
      <c r="I4567" s="64" t="s">
        <v>81</v>
      </c>
      <c r="J4567" s="63" t="s">
        <v>7888</v>
      </c>
      <c r="K4567" s="64" t="str">
        <f>IFERROR(VLOOKUP(I4567,'Issue Code'!H:L,5,0),"")</f>
        <v>Equipment</v>
      </c>
      <c r="L4567" s="64" t="s">
        <v>268</v>
      </c>
      <c r="M4567" s="100">
        <v>0.59722222222222221</v>
      </c>
      <c r="N4567" s="100">
        <v>0.61111111111111116</v>
      </c>
      <c r="O4567" s="66">
        <f t="shared" si="228"/>
        <v>1.3888888888888951E-2</v>
      </c>
      <c r="P4567" s="67">
        <v>0.34</v>
      </c>
      <c r="Q4567" s="68">
        <v>7</v>
      </c>
      <c r="R4567" s="68"/>
      <c r="S4567" s="68">
        <f t="shared" si="230"/>
        <v>2.3800000000000003</v>
      </c>
      <c r="T4567" s="69" t="s">
        <v>52</v>
      </c>
      <c r="U4567" s="63" t="s">
        <v>52</v>
      </c>
      <c r="V4567" s="63"/>
      <c r="W4567" s="63"/>
      <c r="X4567" s="63"/>
      <c r="Y4567" s="63"/>
      <c r="Z4567" s="63"/>
      <c r="AA4567" s="63">
        <v>2026080139</v>
      </c>
    </row>
    <row r="4568" spans="1:27" s="71" customFormat="1" ht="23.5" customHeight="1" x14ac:dyDescent="0.35">
      <c r="A4568" s="62">
        <v>46249</v>
      </c>
      <c r="B4568" s="63" t="s">
        <v>445</v>
      </c>
      <c r="C4568" s="64" t="s">
        <v>17</v>
      </c>
      <c r="D4568" s="64" t="s">
        <v>37</v>
      </c>
      <c r="E4568" s="64" t="s">
        <v>712</v>
      </c>
      <c r="F4568" s="64" t="str">
        <f t="shared" si="223"/>
        <v>2</v>
      </c>
      <c r="G4568" s="85" t="s">
        <v>7943</v>
      </c>
      <c r="H4568" s="63" t="s">
        <v>7933</v>
      </c>
      <c r="I4568" s="64" t="s">
        <v>20</v>
      </c>
      <c r="J4568" s="63" t="s">
        <v>66</v>
      </c>
      <c r="K4568" s="64" t="str">
        <f>IFERROR(VLOOKUP(I4568,'Issue Code'!H:L,5,0),"")</f>
        <v>Change Model</v>
      </c>
      <c r="L4568" s="64" t="s">
        <v>239</v>
      </c>
      <c r="M4568" s="100"/>
      <c r="N4568" s="100"/>
      <c r="O4568" s="66">
        <f t="shared" si="228"/>
        <v>24</v>
      </c>
      <c r="P4568" s="67">
        <v>0.1</v>
      </c>
      <c r="Q4568" s="68">
        <v>30</v>
      </c>
      <c r="R4568" s="68"/>
      <c r="S4568" s="68">
        <f t="shared" si="230"/>
        <v>3</v>
      </c>
      <c r="T4568" s="69" t="s">
        <v>547</v>
      </c>
      <c r="U4568" s="63" t="s">
        <v>52</v>
      </c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>
        <v>46249</v>
      </c>
      <c r="B4569" s="63" t="s">
        <v>445</v>
      </c>
      <c r="C4569" s="64" t="s">
        <v>17</v>
      </c>
      <c r="D4569" s="64" t="s">
        <v>37</v>
      </c>
      <c r="E4569" s="64" t="s">
        <v>712</v>
      </c>
      <c r="F4569" s="64" t="str">
        <f t="shared" si="223"/>
        <v>2</v>
      </c>
      <c r="G4569" s="85" t="s">
        <v>1060</v>
      </c>
      <c r="H4569" s="63" t="s">
        <v>7934</v>
      </c>
      <c r="I4569" s="64" t="s">
        <v>20</v>
      </c>
      <c r="J4569" s="63" t="s">
        <v>66</v>
      </c>
      <c r="K4569" s="64" t="str">
        <f>IFERROR(VLOOKUP(I4569,'Issue Code'!H:L,5,0),"")</f>
        <v>Change Model</v>
      </c>
      <c r="L4569" s="64" t="s">
        <v>239</v>
      </c>
      <c r="M4569" s="100"/>
      <c r="N4569" s="100"/>
      <c r="O4569" s="66">
        <f t="shared" si="228"/>
        <v>24</v>
      </c>
      <c r="P4569" s="67">
        <v>0.1</v>
      </c>
      <c r="Q4569" s="68">
        <v>30</v>
      </c>
      <c r="R4569" s="68"/>
      <c r="S4569" s="68">
        <f t="shared" si="230"/>
        <v>3</v>
      </c>
      <c r="T4569" s="69" t="s">
        <v>547</v>
      </c>
      <c r="U4569" s="63" t="s">
        <v>52</v>
      </c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>
        <v>46249</v>
      </c>
      <c r="B4570" s="63" t="s">
        <v>445</v>
      </c>
      <c r="C4570" s="64" t="s">
        <v>17</v>
      </c>
      <c r="D4570" s="64" t="s">
        <v>37</v>
      </c>
      <c r="E4570" s="64" t="s">
        <v>5897</v>
      </c>
      <c r="F4570" s="64" t="str">
        <f t="shared" si="223"/>
        <v>2</v>
      </c>
      <c r="G4570" s="85" t="s">
        <v>729</v>
      </c>
      <c r="H4570" s="63" t="s">
        <v>7935</v>
      </c>
      <c r="I4570" s="64" t="s">
        <v>20</v>
      </c>
      <c r="J4570" s="63" t="s">
        <v>66</v>
      </c>
      <c r="K4570" s="64" t="str">
        <f>IFERROR(VLOOKUP(I4570,'Issue Code'!H:L,5,0),"")</f>
        <v>Change Model</v>
      </c>
      <c r="L4570" s="64" t="s">
        <v>239</v>
      </c>
      <c r="M4570" s="100"/>
      <c r="N4570" s="100"/>
      <c r="O4570" s="66">
        <f t="shared" si="228"/>
        <v>24</v>
      </c>
      <c r="P4570" s="67">
        <v>0.1</v>
      </c>
      <c r="Q4570" s="68">
        <v>30</v>
      </c>
      <c r="R4570" s="68"/>
      <c r="S4570" s="68">
        <f t="shared" si="230"/>
        <v>3</v>
      </c>
      <c r="T4570" s="69" t="s">
        <v>547</v>
      </c>
      <c r="U4570" s="63" t="s">
        <v>52</v>
      </c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>
        <v>46249</v>
      </c>
      <c r="B4571" s="63" t="s">
        <v>445</v>
      </c>
      <c r="C4571" s="64" t="s">
        <v>17</v>
      </c>
      <c r="D4571" s="64" t="s">
        <v>37</v>
      </c>
      <c r="E4571" s="64" t="s">
        <v>7932</v>
      </c>
      <c r="F4571" s="64" t="str">
        <f t="shared" si="223"/>
        <v>2</v>
      </c>
      <c r="G4571" s="85" t="s">
        <v>936</v>
      </c>
      <c r="H4571" s="63" t="s">
        <v>7936</v>
      </c>
      <c r="I4571" s="64" t="s">
        <v>20</v>
      </c>
      <c r="J4571" s="63" t="s">
        <v>66</v>
      </c>
      <c r="K4571" s="64" t="str">
        <f>IFERROR(VLOOKUP(I4571,'Issue Code'!H:L,5,0),"")</f>
        <v>Change Model</v>
      </c>
      <c r="L4571" s="64" t="s">
        <v>239</v>
      </c>
      <c r="M4571" s="100"/>
      <c r="N4571" s="100"/>
      <c r="O4571" s="66">
        <f t="shared" si="228"/>
        <v>24</v>
      </c>
      <c r="P4571" s="67">
        <v>0.8</v>
      </c>
      <c r="Q4571" s="68">
        <v>21</v>
      </c>
      <c r="R4571" s="68"/>
      <c r="S4571" s="68">
        <f t="shared" si="230"/>
        <v>16.8</v>
      </c>
      <c r="T4571" s="69" t="s">
        <v>547</v>
      </c>
      <c r="U4571" s="63" t="s">
        <v>52</v>
      </c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>
        <v>46249</v>
      </c>
      <c r="B4572" s="63" t="s">
        <v>445</v>
      </c>
      <c r="C4572" s="64" t="s">
        <v>17</v>
      </c>
      <c r="D4572" s="64" t="s">
        <v>37</v>
      </c>
      <c r="E4572" s="64" t="s">
        <v>6085</v>
      </c>
      <c r="F4572" s="64" t="str">
        <f t="shared" si="223"/>
        <v>1</v>
      </c>
      <c r="G4572" s="85" t="s">
        <v>4826</v>
      </c>
      <c r="H4572" s="63" t="s">
        <v>7937</v>
      </c>
      <c r="I4572" s="64" t="s">
        <v>20</v>
      </c>
      <c r="J4572" s="63" t="s">
        <v>66</v>
      </c>
      <c r="K4572" s="64" t="str">
        <f>IFERROR(VLOOKUP(I4572,'Issue Code'!H:L,5,0),"")</f>
        <v>Change Model</v>
      </c>
      <c r="L4572" s="64" t="s">
        <v>239</v>
      </c>
      <c r="M4572" s="100"/>
      <c r="N4572" s="100"/>
      <c r="O4572" s="66">
        <f t="shared" si="228"/>
        <v>24</v>
      </c>
      <c r="P4572" s="67">
        <v>0.33</v>
      </c>
      <c r="Q4572" s="68">
        <v>4</v>
      </c>
      <c r="R4572" s="68"/>
      <c r="S4572" s="68">
        <f t="shared" si="230"/>
        <v>1.32</v>
      </c>
      <c r="T4572" s="69" t="s">
        <v>547</v>
      </c>
      <c r="U4572" s="63" t="s">
        <v>52</v>
      </c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>
        <v>46249</v>
      </c>
      <c r="B4573" s="63" t="s">
        <v>445</v>
      </c>
      <c r="C4573" s="64" t="s">
        <v>17</v>
      </c>
      <c r="D4573" s="64" t="s">
        <v>37</v>
      </c>
      <c r="E4573" s="64" t="s">
        <v>6085</v>
      </c>
      <c r="F4573" s="64" t="str">
        <f t="shared" si="223"/>
        <v>1</v>
      </c>
      <c r="G4573" s="85" t="s">
        <v>6544</v>
      </c>
      <c r="H4573" s="63" t="s">
        <v>7938</v>
      </c>
      <c r="I4573" s="64" t="s">
        <v>20</v>
      </c>
      <c r="J4573" s="63" t="s">
        <v>66</v>
      </c>
      <c r="K4573" s="64" t="str">
        <f>IFERROR(VLOOKUP(I4573,'Issue Code'!H:L,5,0),"")</f>
        <v>Change Model</v>
      </c>
      <c r="L4573" s="64" t="s">
        <v>239</v>
      </c>
      <c r="M4573" s="100"/>
      <c r="N4573" s="100"/>
      <c r="O4573" s="66">
        <f t="shared" si="228"/>
        <v>24</v>
      </c>
      <c r="P4573" s="67">
        <v>0.5</v>
      </c>
      <c r="Q4573" s="68">
        <v>4</v>
      </c>
      <c r="R4573" s="68"/>
      <c r="S4573" s="68">
        <f t="shared" si="230"/>
        <v>2</v>
      </c>
      <c r="T4573" s="69" t="s">
        <v>547</v>
      </c>
      <c r="U4573" s="63" t="s">
        <v>52</v>
      </c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>
        <v>46249</v>
      </c>
      <c r="B4574" s="63" t="s">
        <v>445</v>
      </c>
      <c r="C4574" s="64" t="s">
        <v>17</v>
      </c>
      <c r="D4574" s="64" t="s">
        <v>37</v>
      </c>
      <c r="E4574" s="64" t="s">
        <v>5747</v>
      </c>
      <c r="F4574" s="64" t="str">
        <f t="shared" si="223"/>
        <v>1</v>
      </c>
      <c r="G4574" s="85" t="s">
        <v>3053</v>
      </c>
      <c r="H4574" s="63" t="s">
        <v>7939</v>
      </c>
      <c r="I4574" s="64" t="s">
        <v>20</v>
      </c>
      <c r="J4574" s="63" t="s">
        <v>66</v>
      </c>
      <c r="K4574" s="64" t="str">
        <f>IFERROR(VLOOKUP(I4574,'Issue Code'!H:L,5,0),"")</f>
        <v>Change Model</v>
      </c>
      <c r="L4574" s="64" t="s">
        <v>239</v>
      </c>
      <c r="M4574" s="100"/>
      <c r="N4574" s="100"/>
      <c r="O4574" s="66">
        <f t="shared" si="228"/>
        <v>24</v>
      </c>
      <c r="P4574" s="67">
        <v>0.33</v>
      </c>
      <c r="Q4574" s="68">
        <v>11</v>
      </c>
      <c r="R4574" s="68"/>
      <c r="S4574" s="68">
        <f t="shared" si="230"/>
        <v>3.6300000000000003</v>
      </c>
      <c r="T4574" s="69" t="s">
        <v>547</v>
      </c>
      <c r="U4574" s="63" t="s">
        <v>52</v>
      </c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>
        <v>46249</v>
      </c>
      <c r="B4575" s="63" t="s">
        <v>34</v>
      </c>
      <c r="C4575" s="64" t="s">
        <v>17</v>
      </c>
      <c r="D4575" s="64" t="s">
        <v>19</v>
      </c>
      <c r="E4575" s="64" t="s">
        <v>5915</v>
      </c>
      <c r="F4575" s="64" t="str">
        <f t="shared" si="223"/>
        <v>2</v>
      </c>
      <c r="G4575" s="72" t="s">
        <v>4204</v>
      </c>
      <c r="H4575" s="63" t="s">
        <v>7940</v>
      </c>
      <c r="I4575" s="64" t="s">
        <v>20</v>
      </c>
      <c r="J4575" s="63" t="s">
        <v>66</v>
      </c>
      <c r="K4575" s="64" t="str">
        <f>IFERROR(VLOOKUP(I4575,'Issue Code'!H:L,5,0),"")</f>
        <v>Change Model</v>
      </c>
      <c r="L4575" s="64" t="s">
        <v>239</v>
      </c>
      <c r="M4575" s="100"/>
      <c r="N4575" s="100"/>
      <c r="O4575" s="66">
        <f t="shared" si="228"/>
        <v>24</v>
      </c>
      <c r="P4575" s="67">
        <v>0.5</v>
      </c>
      <c r="Q4575" s="68">
        <v>12</v>
      </c>
      <c r="R4575" s="68"/>
      <c r="S4575" s="68">
        <f t="shared" si="230"/>
        <v>6</v>
      </c>
      <c r="T4575" s="69" t="s">
        <v>547</v>
      </c>
      <c r="U4575" s="63" t="s">
        <v>52</v>
      </c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>
        <v>46249</v>
      </c>
      <c r="B4576" s="63" t="s">
        <v>34</v>
      </c>
      <c r="C4576" s="64" t="s">
        <v>17</v>
      </c>
      <c r="D4576" s="64" t="s">
        <v>19</v>
      </c>
      <c r="E4576" s="64" t="s">
        <v>1303</v>
      </c>
      <c r="F4576" s="64" t="str">
        <f t="shared" si="223"/>
        <v>1</v>
      </c>
      <c r="G4576" s="72" t="s">
        <v>301</v>
      </c>
      <c r="H4576" s="63" t="s">
        <v>7941</v>
      </c>
      <c r="I4576" s="64" t="s">
        <v>20</v>
      </c>
      <c r="J4576" s="63" t="s">
        <v>66</v>
      </c>
      <c r="K4576" s="64" t="str">
        <f>IFERROR(VLOOKUP(I4576,'Issue Code'!H:L,5,0),"")</f>
        <v>Change Model</v>
      </c>
      <c r="L4576" s="64" t="s">
        <v>239</v>
      </c>
      <c r="M4576" s="100"/>
      <c r="N4576" s="100"/>
      <c r="O4576" s="66">
        <f t="shared" si="228"/>
        <v>24</v>
      </c>
      <c r="P4576" s="67">
        <v>0.33</v>
      </c>
      <c r="Q4576" s="68">
        <v>13</v>
      </c>
      <c r="R4576" s="68"/>
      <c r="S4576" s="68">
        <f t="shared" si="230"/>
        <v>4.29</v>
      </c>
      <c r="T4576" s="69" t="s">
        <v>547</v>
      </c>
      <c r="U4576" s="63" t="s">
        <v>52</v>
      </c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>
        <v>46249</v>
      </c>
      <c r="B4577" s="63" t="s">
        <v>34</v>
      </c>
      <c r="C4577" s="64" t="s">
        <v>17</v>
      </c>
      <c r="D4577" s="64" t="s">
        <v>19</v>
      </c>
      <c r="E4577" s="64" t="s">
        <v>5900</v>
      </c>
      <c r="F4577" s="64" t="str">
        <f t="shared" si="223"/>
        <v>2</v>
      </c>
      <c r="G4577" s="72" t="s">
        <v>301</v>
      </c>
      <c r="H4577" s="63" t="s">
        <v>7942</v>
      </c>
      <c r="I4577" s="64" t="s">
        <v>20</v>
      </c>
      <c r="J4577" s="63" t="s">
        <v>66</v>
      </c>
      <c r="K4577" s="64" t="str">
        <f>IFERROR(VLOOKUP(I4577,'Issue Code'!H:L,5,0),"")</f>
        <v>Change Model</v>
      </c>
      <c r="L4577" s="64" t="s">
        <v>239</v>
      </c>
      <c r="M4577" s="100"/>
      <c r="N4577" s="100"/>
      <c r="O4577" s="66">
        <f t="shared" si="228"/>
        <v>24</v>
      </c>
      <c r="P4577" s="67">
        <v>0.33</v>
      </c>
      <c r="Q4577" s="68">
        <v>12</v>
      </c>
      <c r="R4577" s="68"/>
      <c r="S4577" s="68">
        <f t="shared" si="230"/>
        <v>3.96</v>
      </c>
      <c r="T4577" s="69" t="s">
        <v>547</v>
      </c>
      <c r="U4577" s="63" t="s">
        <v>52</v>
      </c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>
        <v>46249</v>
      </c>
      <c r="B4578" s="63" t="s">
        <v>445</v>
      </c>
      <c r="C4578" s="64" t="s">
        <v>18</v>
      </c>
      <c r="D4578" s="64" t="s">
        <v>37</v>
      </c>
      <c r="E4578" s="64" t="s">
        <v>752</v>
      </c>
      <c r="F4578" s="64" t="str">
        <f t="shared" si="223"/>
        <v>2</v>
      </c>
      <c r="G4578" s="72">
        <v>317336001</v>
      </c>
      <c r="H4578" s="63" t="s">
        <v>7945</v>
      </c>
      <c r="I4578" s="64" t="s">
        <v>20</v>
      </c>
      <c r="J4578" s="63" t="s">
        <v>66</v>
      </c>
      <c r="K4578" s="64" t="str">
        <f>IFERROR(VLOOKUP(I4578,'Issue Code'!H:L,5,0),"")</f>
        <v>Change Model</v>
      </c>
      <c r="L4578" s="64" t="s">
        <v>239</v>
      </c>
      <c r="M4578" s="100"/>
      <c r="N4578" s="100"/>
      <c r="O4578" s="66">
        <f t="shared" ref="O4578:O4598" si="231">IF(N4578-M4578&gt;0,N4578-M4578,N4578-M4578+24)</f>
        <v>24</v>
      </c>
      <c r="P4578" s="67">
        <v>0.1</v>
      </c>
      <c r="Q4578" s="68">
        <v>6</v>
      </c>
      <c r="R4578" s="68"/>
      <c r="S4578" s="68">
        <f t="shared" ref="S4578:S4598" si="232">P4578*Q4578</f>
        <v>0.60000000000000009</v>
      </c>
      <c r="T4578" s="69" t="s">
        <v>547</v>
      </c>
      <c r="U4578" s="63" t="s">
        <v>52</v>
      </c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>
        <v>46249</v>
      </c>
      <c r="B4579" s="63" t="s">
        <v>445</v>
      </c>
      <c r="C4579" s="64" t="s">
        <v>18</v>
      </c>
      <c r="D4579" s="64" t="s">
        <v>37</v>
      </c>
      <c r="E4579" s="64" t="s">
        <v>752</v>
      </c>
      <c r="F4579" s="64" t="str">
        <f t="shared" si="223"/>
        <v>2</v>
      </c>
      <c r="G4579" s="72">
        <v>317339001</v>
      </c>
      <c r="H4579" s="63" t="s">
        <v>7946</v>
      </c>
      <c r="I4579" s="64" t="s">
        <v>20</v>
      </c>
      <c r="J4579" s="63" t="s">
        <v>66</v>
      </c>
      <c r="K4579" s="64" t="str">
        <f>IFERROR(VLOOKUP(I4579,'Issue Code'!H:L,5,0),"")</f>
        <v>Change Model</v>
      </c>
      <c r="L4579" s="64" t="s">
        <v>239</v>
      </c>
      <c r="M4579" s="100"/>
      <c r="N4579" s="100"/>
      <c r="O4579" s="66">
        <f t="shared" si="231"/>
        <v>24</v>
      </c>
      <c r="P4579" s="67">
        <v>0.1</v>
      </c>
      <c r="Q4579" s="68">
        <v>6</v>
      </c>
      <c r="R4579" s="68"/>
      <c r="S4579" s="68">
        <f t="shared" si="232"/>
        <v>0.60000000000000009</v>
      </c>
      <c r="T4579" s="69" t="s">
        <v>547</v>
      </c>
      <c r="U4579" s="63" t="s">
        <v>52</v>
      </c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>
        <v>46249</v>
      </c>
      <c r="B4580" s="63" t="s">
        <v>445</v>
      </c>
      <c r="C4580" s="64" t="s">
        <v>18</v>
      </c>
      <c r="D4580" s="64" t="s">
        <v>37</v>
      </c>
      <c r="E4580" s="64" t="s">
        <v>752</v>
      </c>
      <c r="F4580" s="64" t="str">
        <f t="shared" si="223"/>
        <v>2</v>
      </c>
      <c r="G4580" s="72">
        <v>317342001</v>
      </c>
      <c r="H4580" s="63" t="s">
        <v>7947</v>
      </c>
      <c r="I4580" s="64" t="s">
        <v>20</v>
      </c>
      <c r="J4580" s="63" t="s">
        <v>66</v>
      </c>
      <c r="K4580" s="64" t="str">
        <f>IFERROR(VLOOKUP(I4580,'Issue Code'!H:L,5,0),"")</f>
        <v>Change Model</v>
      </c>
      <c r="L4580" s="64" t="s">
        <v>239</v>
      </c>
      <c r="M4580" s="100"/>
      <c r="N4580" s="100"/>
      <c r="O4580" s="66">
        <f t="shared" si="231"/>
        <v>24</v>
      </c>
      <c r="P4580" s="67">
        <v>0.1</v>
      </c>
      <c r="Q4580" s="68">
        <v>6</v>
      </c>
      <c r="R4580" s="68"/>
      <c r="S4580" s="68">
        <f t="shared" si="232"/>
        <v>0.60000000000000009</v>
      </c>
      <c r="T4580" s="69" t="s">
        <v>547</v>
      </c>
      <c r="U4580" s="63" t="s">
        <v>52</v>
      </c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>
        <v>46249</v>
      </c>
      <c r="B4581" s="63" t="s">
        <v>445</v>
      </c>
      <c r="C4581" s="64" t="s">
        <v>18</v>
      </c>
      <c r="D4581" s="64" t="s">
        <v>37</v>
      </c>
      <c r="E4581" s="64" t="s">
        <v>339</v>
      </c>
      <c r="F4581" s="64" t="str">
        <f t="shared" si="223"/>
        <v>1</v>
      </c>
      <c r="G4581" s="72">
        <v>319158002</v>
      </c>
      <c r="H4581" s="63" t="s">
        <v>7948</v>
      </c>
      <c r="I4581" s="64" t="s">
        <v>20</v>
      </c>
      <c r="J4581" s="63" t="s">
        <v>66</v>
      </c>
      <c r="K4581" s="64" t="str">
        <f>IFERROR(VLOOKUP(I4581,'Issue Code'!H:L,5,0),"")</f>
        <v>Change Model</v>
      </c>
      <c r="L4581" s="64" t="s">
        <v>239</v>
      </c>
      <c r="M4581" s="100"/>
      <c r="N4581" s="100"/>
      <c r="O4581" s="66">
        <f t="shared" si="231"/>
        <v>24</v>
      </c>
      <c r="P4581" s="67">
        <v>0.1</v>
      </c>
      <c r="Q4581" s="68">
        <v>5</v>
      </c>
      <c r="R4581" s="68"/>
      <c r="S4581" s="68">
        <f t="shared" si="232"/>
        <v>0.5</v>
      </c>
      <c r="T4581" s="69" t="s">
        <v>547</v>
      </c>
      <c r="U4581" s="63" t="s">
        <v>52</v>
      </c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>
        <v>46249</v>
      </c>
      <c r="B4582" s="63" t="s">
        <v>445</v>
      </c>
      <c r="C4582" s="64" t="s">
        <v>18</v>
      </c>
      <c r="D4582" s="64" t="s">
        <v>37</v>
      </c>
      <c r="E4582" s="64" t="s">
        <v>680</v>
      </c>
      <c r="F4582" s="64" t="str">
        <f t="shared" si="223"/>
        <v>2</v>
      </c>
      <c r="G4582" s="72">
        <v>316292007</v>
      </c>
      <c r="H4582" s="63" t="s">
        <v>7949</v>
      </c>
      <c r="I4582" s="64" t="s">
        <v>20</v>
      </c>
      <c r="J4582" s="63" t="s">
        <v>66</v>
      </c>
      <c r="K4582" s="64" t="str">
        <f>IFERROR(VLOOKUP(I4582,'Issue Code'!H:L,5,0),"")</f>
        <v>Change Model</v>
      </c>
      <c r="L4582" s="64" t="s">
        <v>239</v>
      </c>
      <c r="M4582" s="100"/>
      <c r="N4582" s="100"/>
      <c r="O4582" s="66">
        <f t="shared" si="231"/>
        <v>24</v>
      </c>
      <c r="P4582" s="67">
        <v>0.1</v>
      </c>
      <c r="Q4582" s="68">
        <v>8</v>
      </c>
      <c r="R4582" s="68"/>
      <c r="S4582" s="68">
        <f t="shared" si="232"/>
        <v>0.8</v>
      </c>
      <c r="T4582" s="69" t="s">
        <v>547</v>
      </c>
      <c r="U4582" s="63" t="s">
        <v>52</v>
      </c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>
        <v>46249</v>
      </c>
      <c r="B4583" s="63" t="s">
        <v>445</v>
      </c>
      <c r="C4583" s="64" t="s">
        <v>18</v>
      </c>
      <c r="D4583" s="64" t="s">
        <v>37</v>
      </c>
      <c r="E4583" s="64" t="s">
        <v>337</v>
      </c>
      <c r="F4583" s="64" t="str">
        <f t="shared" si="223"/>
        <v>2</v>
      </c>
      <c r="G4583" s="72">
        <v>230527007</v>
      </c>
      <c r="H4583" s="63" t="s">
        <v>7950</v>
      </c>
      <c r="I4583" s="64" t="s">
        <v>20</v>
      </c>
      <c r="J4583" s="63" t="s">
        <v>66</v>
      </c>
      <c r="K4583" s="64" t="str">
        <f>IFERROR(VLOOKUP(I4583,'Issue Code'!H:L,5,0),"")</f>
        <v>Change Model</v>
      </c>
      <c r="L4583" s="64" t="s">
        <v>239</v>
      </c>
      <c r="M4583" s="100"/>
      <c r="N4583" s="100"/>
      <c r="O4583" s="66">
        <f t="shared" si="231"/>
        <v>24</v>
      </c>
      <c r="P4583" s="67">
        <v>0.1</v>
      </c>
      <c r="Q4583" s="68">
        <v>4</v>
      </c>
      <c r="R4583" s="68"/>
      <c r="S4583" s="68">
        <f t="shared" si="232"/>
        <v>0.4</v>
      </c>
      <c r="T4583" s="69" t="s">
        <v>547</v>
      </c>
      <c r="U4583" s="63" t="s">
        <v>52</v>
      </c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>
        <v>46249</v>
      </c>
      <c r="B4584" s="63" t="s">
        <v>445</v>
      </c>
      <c r="C4584" s="64" t="s">
        <v>18</v>
      </c>
      <c r="D4584" s="64" t="s">
        <v>37</v>
      </c>
      <c r="E4584" s="64" t="s">
        <v>335</v>
      </c>
      <c r="F4584" s="64" t="str">
        <f t="shared" si="223"/>
        <v>1</v>
      </c>
      <c r="G4584" s="72">
        <v>306527006</v>
      </c>
      <c r="H4584" s="63" t="s">
        <v>7951</v>
      </c>
      <c r="I4584" s="64" t="s">
        <v>20</v>
      </c>
      <c r="J4584" s="63" t="s">
        <v>66</v>
      </c>
      <c r="K4584" s="64" t="str">
        <f>IFERROR(VLOOKUP(I4584,'Issue Code'!H:L,5,0),"")</f>
        <v>Change Model</v>
      </c>
      <c r="L4584" s="64" t="s">
        <v>239</v>
      </c>
      <c r="M4584" s="100"/>
      <c r="N4584" s="100"/>
      <c r="O4584" s="66">
        <f t="shared" si="231"/>
        <v>24</v>
      </c>
      <c r="P4584" s="67">
        <v>0.1</v>
      </c>
      <c r="Q4584" s="68">
        <v>8</v>
      </c>
      <c r="R4584" s="68"/>
      <c r="S4584" s="68">
        <f t="shared" si="232"/>
        <v>0.8</v>
      </c>
      <c r="T4584" s="69" t="s">
        <v>547</v>
      </c>
      <c r="U4584" s="63" t="s">
        <v>52</v>
      </c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>
        <v>46249</v>
      </c>
      <c r="B4585" s="63" t="s">
        <v>445</v>
      </c>
      <c r="C4585" s="64" t="s">
        <v>18</v>
      </c>
      <c r="D4585" s="64" t="s">
        <v>37</v>
      </c>
      <c r="E4585" s="64" t="s">
        <v>261</v>
      </c>
      <c r="F4585" s="64" t="str">
        <f t="shared" si="223"/>
        <v>2</v>
      </c>
      <c r="G4585" s="85" t="s">
        <v>6628</v>
      </c>
      <c r="H4585" s="63" t="s">
        <v>7952</v>
      </c>
      <c r="I4585" s="64" t="s">
        <v>20</v>
      </c>
      <c r="J4585" s="63" t="s">
        <v>66</v>
      </c>
      <c r="K4585" s="64" t="str">
        <f>IFERROR(VLOOKUP(I4585,'Issue Code'!H:L,5,0),"")</f>
        <v>Change Model</v>
      </c>
      <c r="L4585" s="64" t="s">
        <v>239</v>
      </c>
      <c r="M4585" s="100"/>
      <c r="N4585" s="100"/>
      <c r="O4585" s="66">
        <f t="shared" si="231"/>
        <v>24</v>
      </c>
      <c r="P4585" s="67">
        <v>0.1</v>
      </c>
      <c r="Q4585" s="68">
        <v>18</v>
      </c>
      <c r="R4585" s="68"/>
      <c r="S4585" s="68">
        <f t="shared" si="232"/>
        <v>1.8</v>
      </c>
      <c r="T4585" s="69" t="s">
        <v>547</v>
      </c>
      <c r="U4585" s="63" t="s">
        <v>52</v>
      </c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>
        <v>46249</v>
      </c>
      <c r="B4586" s="63" t="s">
        <v>445</v>
      </c>
      <c r="C4586" s="64" t="s">
        <v>18</v>
      </c>
      <c r="D4586" s="64" t="s">
        <v>37</v>
      </c>
      <c r="E4586" s="64" t="s">
        <v>1537</v>
      </c>
      <c r="F4586" s="64" t="str">
        <f t="shared" si="223"/>
        <v>1</v>
      </c>
      <c r="G4586" s="85" t="s">
        <v>2851</v>
      </c>
      <c r="H4586" s="63" t="s">
        <v>7953</v>
      </c>
      <c r="I4586" s="64" t="s">
        <v>20</v>
      </c>
      <c r="J4586" s="63" t="s">
        <v>66</v>
      </c>
      <c r="K4586" s="64" t="str">
        <f>IFERROR(VLOOKUP(I4586,'Issue Code'!H:L,5,0),"")</f>
        <v>Change Model</v>
      </c>
      <c r="L4586" s="64" t="s">
        <v>239</v>
      </c>
      <c r="M4586" s="100"/>
      <c r="N4586" s="100"/>
      <c r="O4586" s="66">
        <f t="shared" si="231"/>
        <v>24</v>
      </c>
      <c r="P4586" s="67">
        <v>0.1</v>
      </c>
      <c r="Q4586" s="68">
        <v>24</v>
      </c>
      <c r="R4586" s="68"/>
      <c r="S4586" s="68">
        <f t="shared" si="232"/>
        <v>2.4000000000000004</v>
      </c>
      <c r="T4586" s="69" t="s">
        <v>547</v>
      </c>
      <c r="U4586" s="63" t="s">
        <v>52</v>
      </c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>
        <v>46249</v>
      </c>
      <c r="B4587" s="63" t="s">
        <v>445</v>
      </c>
      <c r="C4587" s="64" t="s">
        <v>18</v>
      </c>
      <c r="D4587" s="64" t="s">
        <v>37</v>
      </c>
      <c r="E4587" s="64" t="s">
        <v>7944</v>
      </c>
      <c r="F4587" s="64" t="str">
        <f t="shared" si="223"/>
        <v>2</v>
      </c>
      <c r="G4587" s="85" t="s">
        <v>4405</v>
      </c>
      <c r="H4587" s="63" t="s">
        <v>7954</v>
      </c>
      <c r="I4587" s="64" t="s">
        <v>20</v>
      </c>
      <c r="J4587" s="63" t="s">
        <v>66</v>
      </c>
      <c r="K4587" s="64" t="str">
        <f>IFERROR(VLOOKUP(I4587,'Issue Code'!H:L,5,0),"")</f>
        <v>Change Model</v>
      </c>
      <c r="L4587" s="64" t="s">
        <v>239</v>
      </c>
      <c r="M4587" s="100"/>
      <c r="N4587" s="100"/>
      <c r="O4587" s="66">
        <f t="shared" si="231"/>
        <v>24</v>
      </c>
      <c r="P4587" s="67">
        <v>0.1</v>
      </c>
      <c r="Q4587" s="68">
        <v>20</v>
      </c>
      <c r="R4587" s="68"/>
      <c r="S4587" s="68">
        <f t="shared" si="232"/>
        <v>2</v>
      </c>
      <c r="T4587" s="69" t="s">
        <v>547</v>
      </c>
      <c r="U4587" s="63" t="s">
        <v>52</v>
      </c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>
        <v>46249</v>
      </c>
      <c r="B4588" s="63" t="s">
        <v>445</v>
      </c>
      <c r="C4588" s="64" t="s">
        <v>18</v>
      </c>
      <c r="D4588" s="64" t="s">
        <v>37</v>
      </c>
      <c r="E4588" s="64" t="s">
        <v>751</v>
      </c>
      <c r="F4588" s="64" t="str">
        <f t="shared" si="223"/>
        <v>1</v>
      </c>
      <c r="G4588" s="85" t="s">
        <v>7840</v>
      </c>
      <c r="H4588" s="63" t="s">
        <v>7833</v>
      </c>
      <c r="I4588" s="64" t="s">
        <v>21</v>
      </c>
      <c r="J4588" s="63" t="s">
        <v>7883</v>
      </c>
      <c r="K4588" s="64" t="str">
        <f>IFERROR(VLOOKUP(I4588,'Issue Code'!H:L,5,0),"")</f>
        <v>Quality</v>
      </c>
      <c r="L4588" s="64" t="s">
        <v>268</v>
      </c>
      <c r="M4588" s="100">
        <v>0.3125</v>
      </c>
      <c r="N4588" s="100">
        <v>0.64583333333333337</v>
      </c>
      <c r="O4588" s="66">
        <f t="shared" si="231"/>
        <v>0.33333333333333337</v>
      </c>
      <c r="P4588" s="67">
        <v>8</v>
      </c>
      <c r="Q4588" s="68">
        <v>21</v>
      </c>
      <c r="R4588" s="68"/>
      <c r="S4588" s="68">
        <f t="shared" si="232"/>
        <v>168</v>
      </c>
      <c r="T4588" s="69" t="s">
        <v>30</v>
      </c>
      <c r="U4588" s="63" t="s">
        <v>30</v>
      </c>
      <c r="V4588" s="63"/>
      <c r="W4588" s="63">
        <v>611575088</v>
      </c>
      <c r="X4588" s="63" t="s">
        <v>6821</v>
      </c>
      <c r="Y4588" s="63"/>
      <c r="Z4588" s="63"/>
      <c r="AA4588" s="63">
        <v>2026080140</v>
      </c>
    </row>
    <row r="4589" spans="1:27" s="71" customFormat="1" ht="23.5" customHeight="1" x14ac:dyDescent="0.35">
      <c r="A4589" s="62">
        <v>46249</v>
      </c>
      <c r="B4589" s="63" t="s">
        <v>34</v>
      </c>
      <c r="C4589" s="64" t="s">
        <v>18</v>
      </c>
      <c r="D4589" s="64" t="s">
        <v>19</v>
      </c>
      <c r="E4589" s="64" t="s">
        <v>406</v>
      </c>
      <c r="F4589" s="64" t="str">
        <f>IF(RIGHT(E4589,1)="D","1","2")</f>
        <v>2</v>
      </c>
      <c r="G4589" s="72">
        <v>130597289</v>
      </c>
      <c r="H4589" s="63" t="s">
        <v>7962</v>
      </c>
      <c r="I4589" s="64" t="s">
        <v>21</v>
      </c>
      <c r="J4589" s="63" t="s">
        <v>7966</v>
      </c>
      <c r="K4589" s="64" t="str">
        <f>IFERROR(VLOOKUP(I4589,'Issue Code'!H:L,5,0),"")</f>
        <v>Quality</v>
      </c>
      <c r="L4589" s="64" t="s">
        <v>268</v>
      </c>
      <c r="M4589" s="100">
        <v>0.87152777777777779</v>
      </c>
      <c r="N4589" s="100">
        <v>0.91319444444444442</v>
      </c>
      <c r="O4589" s="66">
        <f>IF(N4589-M4589&gt;0,N4589-M4589,N4589-M4589+24)</f>
        <v>4.166666666666663E-2</v>
      </c>
      <c r="P4589" s="67">
        <v>1</v>
      </c>
      <c r="Q4589" s="68">
        <v>8</v>
      </c>
      <c r="R4589" s="68"/>
      <c r="S4589" s="68">
        <f>P4589*Q4589</f>
        <v>8</v>
      </c>
      <c r="T4589" s="69" t="s">
        <v>30</v>
      </c>
      <c r="U4589" s="63" t="s">
        <v>30</v>
      </c>
      <c r="V4589" s="63"/>
      <c r="W4589" s="63">
        <v>541327002</v>
      </c>
      <c r="X4589" s="63" t="s">
        <v>1488</v>
      </c>
      <c r="Y4589" s="63"/>
      <c r="Z4589" s="63"/>
      <c r="AA4589" s="63">
        <v>2026080141</v>
      </c>
    </row>
    <row r="4590" spans="1:27" s="71" customFormat="1" ht="23.5" customHeight="1" x14ac:dyDescent="0.35">
      <c r="A4590" s="62">
        <v>46249</v>
      </c>
      <c r="B4590" s="63" t="s">
        <v>445</v>
      </c>
      <c r="C4590" s="64" t="s">
        <v>17</v>
      </c>
      <c r="D4590" s="64" t="s">
        <v>37</v>
      </c>
      <c r="E4590" s="64" t="s">
        <v>6010</v>
      </c>
      <c r="F4590" s="64" t="str">
        <f>IF(RIGHT(E4590,1)="D","1","2")</f>
        <v>1</v>
      </c>
      <c r="G4590" s="85" t="s">
        <v>6068</v>
      </c>
      <c r="H4590" s="63" t="s">
        <v>7881</v>
      </c>
      <c r="I4590" s="64" t="s">
        <v>21</v>
      </c>
      <c r="J4590" s="63" t="s">
        <v>7781</v>
      </c>
      <c r="K4590" s="64" t="str">
        <f>IFERROR(VLOOKUP(I4590,'Issue Code'!H:L,5,0),"")</f>
        <v>Quality</v>
      </c>
      <c r="L4590" s="64" t="s">
        <v>268</v>
      </c>
      <c r="M4590" s="100">
        <v>0.3125</v>
      </c>
      <c r="N4590" s="100">
        <v>0.64583333333333337</v>
      </c>
      <c r="O4590" s="66">
        <f>IF(N4590-M4590&gt;0,N4590-M4590,N4590-M4590+24)</f>
        <v>0.33333333333333337</v>
      </c>
      <c r="P4590" s="67">
        <v>8</v>
      </c>
      <c r="Q4590" s="68">
        <v>5</v>
      </c>
      <c r="R4590" s="68"/>
      <c r="S4590" s="68">
        <f>P4590*Q4590</f>
        <v>40</v>
      </c>
      <c r="T4590" s="69" t="s">
        <v>30</v>
      </c>
      <c r="U4590" s="63" t="s">
        <v>30</v>
      </c>
      <c r="V4590" s="63"/>
      <c r="W4590" s="63">
        <v>615872001</v>
      </c>
      <c r="X4590" s="63" t="s">
        <v>7168</v>
      </c>
      <c r="Y4590" s="63"/>
      <c r="Z4590" s="63"/>
      <c r="AA4590" s="63">
        <v>2026080142</v>
      </c>
    </row>
    <row r="4591" spans="1:27" s="71" customFormat="1" ht="23.5" customHeight="1" x14ac:dyDescent="0.35">
      <c r="A4591" s="62">
        <v>46249</v>
      </c>
      <c r="B4591" s="63" t="s">
        <v>445</v>
      </c>
      <c r="C4591" s="64" t="s">
        <v>18</v>
      </c>
      <c r="D4591" s="64" t="s">
        <v>37</v>
      </c>
      <c r="E4591" s="64" t="s">
        <v>470</v>
      </c>
      <c r="F4591" s="64" t="str">
        <f t="shared" si="223"/>
        <v>1</v>
      </c>
      <c r="G4591" s="85" t="s">
        <v>471</v>
      </c>
      <c r="H4591" s="63" t="s">
        <v>7956</v>
      </c>
      <c r="I4591" s="64" t="s">
        <v>81</v>
      </c>
      <c r="J4591" s="63" t="s">
        <v>7967</v>
      </c>
      <c r="K4591" s="64" t="str">
        <f>IFERROR(VLOOKUP(I4591,'Issue Code'!H:L,5,0),"")</f>
        <v>Equipment</v>
      </c>
      <c r="L4591" s="64" t="s">
        <v>268</v>
      </c>
      <c r="M4591" s="100">
        <v>0.37847222222222221</v>
      </c>
      <c r="N4591" s="100">
        <v>0.40972222222222221</v>
      </c>
      <c r="O4591" s="66">
        <f t="shared" si="231"/>
        <v>3.125E-2</v>
      </c>
      <c r="P4591" s="67">
        <v>0.75</v>
      </c>
      <c r="Q4591" s="68">
        <v>20</v>
      </c>
      <c r="R4591" s="68"/>
      <c r="S4591" s="68">
        <f t="shared" si="232"/>
        <v>15</v>
      </c>
      <c r="T4591" s="69" t="s">
        <v>27</v>
      </c>
      <c r="U4591" s="63" t="s">
        <v>52</v>
      </c>
      <c r="V4591" s="63"/>
      <c r="W4591" s="63"/>
      <c r="X4591" s="63"/>
      <c r="Y4591" s="63"/>
      <c r="Z4591" s="63"/>
      <c r="AA4591" s="63">
        <v>2026080143</v>
      </c>
    </row>
    <row r="4592" spans="1:27" s="71" customFormat="1" ht="23.5" customHeight="1" x14ac:dyDescent="0.35">
      <c r="A4592" s="62">
        <v>46249</v>
      </c>
      <c r="B4592" s="63" t="s">
        <v>445</v>
      </c>
      <c r="C4592" s="64" t="s">
        <v>18</v>
      </c>
      <c r="D4592" s="64" t="s">
        <v>37</v>
      </c>
      <c r="E4592" s="64" t="s">
        <v>1537</v>
      </c>
      <c r="F4592" s="64" t="str">
        <f t="shared" si="223"/>
        <v>1</v>
      </c>
      <c r="G4592" s="85" t="s">
        <v>2851</v>
      </c>
      <c r="H4592" s="63" t="s">
        <v>7953</v>
      </c>
      <c r="I4592" s="64" t="s">
        <v>81</v>
      </c>
      <c r="J4592" s="63" t="s">
        <v>7579</v>
      </c>
      <c r="K4592" s="64" t="str">
        <f>IFERROR(VLOOKUP(I4592,'Issue Code'!H:L,5,0),"")</f>
        <v>Equipment</v>
      </c>
      <c r="L4592" s="64" t="s">
        <v>268</v>
      </c>
      <c r="M4592" s="100">
        <v>0.3888888888888889</v>
      </c>
      <c r="N4592" s="100">
        <v>0.39583333333333331</v>
      </c>
      <c r="O4592" s="66">
        <f t="shared" si="231"/>
        <v>6.9444444444444198E-3</v>
      </c>
      <c r="P4592" s="67">
        <v>0.17</v>
      </c>
      <c r="Q4592" s="68">
        <v>24</v>
      </c>
      <c r="R4592" s="68"/>
      <c r="S4592" s="68">
        <f t="shared" si="232"/>
        <v>4.08</v>
      </c>
      <c r="T4592" s="69" t="s">
        <v>52</v>
      </c>
      <c r="U4592" s="63" t="s">
        <v>52</v>
      </c>
      <c r="V4592" s="63"/>
      <c r="W4592" s="63"/>
      <c r="X4592" s="63"/>
      <c r="Y4592" s="63"/>
      <c r="Z4592" s="63"/>
      <c r="AA4592" s="63">
        <v>2026080144</v>
      </c>
    </row>
    <row r="4593" spans="1:27" s="71" customFormat="1" ht="23.5" customHeight="1" x14ac:dyDescent="0.35">
      <c r="A4593" s="62">
        <v>46249</v>
      </c>
      <c r="B4593" s="63" t="s">
        <v>34</v>
      </c>
      <c r="C4593" s="64" t="s">
        <v>18</v>
      </c>
      <c r="D4593" s="64" t="s">
        <v>19</v>
      </c>
      <c r="E4593" s="64" t="s">
        <v>7684</v>
      </c>
      <c r="F4593" s="64" t="str">
        <f t="shared" si="223"/>
        <v>2</v>
      </c>
      <c r="G4593" s="72">
        <v>130868040</v>
      </c>
      <c r="H4593" s="63" t="s">
        <v>7957</v>
      </c>
      <c r="I4593" s="64" t="s">
        <v>81</v>
      </c>
      <c r="J4593" s="63" t="s">
        <v>7589</v>
      </c>
      <c r="K4593" s="64" t="str">
        <f>IFERROR(VLOOKUP(I4593,'Issue Code'!H:L,5,0),"")</f>
        <v>Equipment</v>
      </c>
      <c r="L4593" s="64" t="s">
        <v>268</v>
      </c>
      <c r="M4593" s="100">
        <v>0.13194444444444445</v>
      </c>
      <c r="N4593" s="100">
        <v>0.13541666666666666</v>
      </c>
      <c r="O4593" s="66">
        <f t="shared" si="231"/>
        <v>3.4722222222222099E-3</v>
      </c>
      <c r="P4593" s="67">
        <v>0.1</v>
      </c>
      <c r="Q4593" s="68">
        <v>6</v>
      </c>
      <c r="R4593" s="68"/>
      <c r="S4593" s="68">
        <f t="shared" si="232"/>
        <v>0.60000000000000009</v>
      </c>
      <c r="T4593" s="69" t="s">
        <v>52</v>
      </c>
      <c r="U4593" s="63" t="s">
        <v>52</v>
      </c>
      <c r="V4593" s="63"/>
      <c r="W4593" s="63"/>
      <c r="X4593" s="63"/>
      <c r="Y4593" s="63"/>
      <c r="Z4593" s="63"/>
      <c r="AA4593" s="63">
        <v>2026080145</v>
      </c>
    </row>
    <row r="4594" spans="1:27" s="71" customFormat="1" ht="23.5" customHeight="1" x14ac:dyDescent="0.35">
      <c r="A4594" s="62">
        <v>46249</v>
      </c>
      <c r="B4594" s="63" t="s">
        <v>34</v>
      </c>
      <c r="C4594" s="64" t="s">
        <v>18</v>
      </c>
      <c r="D4594" s="64" t="s">
        <v>19</v>
      </c>
      <c r="E4594" s="64" t="s">
        <v>7728</v>
      </c>
      <c r="F4594" s="64" t="str">
        <f t="shared" si="223"/>
        <v>2</v>
      </c>
      <c r="G4594" s="72">
        <v>130868014</v>
      </c>
      <c r="H4594" s="63" t="s">
        <v>7958</v>
      </c>
      <c r="I4594" s="64" t="s">
        <v>81</v>
      </c>
      <c r="J4594" s="63" t="s">
        <v>7580</v>
      </c>
      <c r="K4594" s="64" t="str">
        <f>IFERROR(VLOOKUP(I4594,'Issue Code'!H:L,5,0),"")</f>
        <v>Equipment</v>
      </c>
      <c r="L4594" s="64" t="s">
        <v>268</v>
      </c>
      <c r="M4594" s="100">
        <v>0.99652777777777779</v>
      </c>
      <c r="N4594" s="100">
        <v>6.9444444444444441E-3</v>
      </c>
      <c r="O4594" s="66">
        <f t="shared" si="231"/>
        <v>23.010416666666668</v>
      </c>
      <c r="P4594" s="67">
        <v>0.25</v>
      </c>
      <c r="Q4594" s="68">
        <v>6.5</v>
      </c>
      <c r="R4594" s="68"/>
      <c r="S4594" s="68">
        <f t="shared" si="232"/>
        <v>1.625</v>
      </c>
      <c r="T4594" s="69" t="s">
        <v>52</v>
      </c>
      <c r="U4594" s="63" t="s">
        <v>52</v>
      </c>
      <c r="V4594" s="63"/>
      <c r="W4594" s="63"/>
      <c r="X4594" s="63"/>
      <c r="Y4594" s="63"/>
      <c r="Z4594" s="63"/>
      <c r="AA4594" s="63">
        <v>2026080146</v>
      </c>
    </row>
    <row r="4595" spans="1:27" s="71" customFormat="1" ht="23.5" customHeight="1" x14ac:dyDescent="0.35">
      <c r="A4595" s="62">
        <v>46249</v>
      </c>
      <c r="B4595" s="63" t="s">
        <v>34</v>
      </c>
      <c r="C4595" s="64" t="s">
        <v>18</v>
      </c>
      <c r="D4595" s="64" t="s">
        <v>19</v>
      </c>
      <c r="E4595" s="64" t="s">
        <v>7955</v>
      </c>
      <c r="F4595" s="64" t="str">
        <f t="shared" si="223"/>
        <v>2</v>
      </c>
      <c r="G4595" s="72">
        <v>130868040</v>
      </c>
      <c r="H4595" s="63" t="s">
        <v>7959</v>
      </c>
      <c r="I4595" s="64" t="s">
        <v>81</v>
      </c>
      <c r="J4595" s="63" t="s">
        <v>7589</v>
      </c>
      <c r="K4595" s="64" t="str">
        <f>IFERROR(VLOOKUP(I4595,'Issue Code'!H:L,5,0),"")</f>
        <v>Equipment</v>
      </c>
      <c r="L4595" s="64" t="s">
        <v>268</v>
      </c>
      <c r="M4595" s="100">
        <v>0.94791666666666663</v>
      </c>
      <c r="N4595" s="100">
        <v>0.97222222222222221</v>
      </c>
      <c r="O4595" s="66">
        <f t="shared" si="231"/>
        <v>2.430555555555558E-2</v>
      </c>
      <c r="P4595" s="67">
        <v>0.57999999999999996</v>
      </c>
      <c r="Q4595" s="68">
        <v>7</v>
      </c>
      <c r="R4595" s="68"/>
      <c r="S4595" s="68">
        <f t="shared" si="232"/>
        <v>4.0599999999999996</v>
      </c>
      <c r="T4595" s="69" t="s">
        <v>52</v>
      </c>
      <c r="U4595" s="63" t="s">
        <v>52</v>
      </c>
      <c r="V4595" s="63"/>
      <c r="W4595" s="63"/>
      <c r="X4595" s="63"/>
      <c r="Y4595" s="63"/>
      <c r="Z4595" s="63"/>
      <c r="AA4595" s="63">
        <v>2026080147</v>
      </c>
    </row>
    <row r="4596" spans="1:27" s="71" customFormat="1" ht="23.5" customHeight="1" x14ac:dyDescent="0.35">
      <c r="A4596" s="62">
        <v>46249</v>
      </c>
      <c r="B4596" s="63" t="s">
        <v>34</v>
      </c>
      <c r="C4596" s="64" t="s">
        <v>18</v>
      </c>
      <c r="D4596" s="64" t="s">
        <v>19</v>
      </c>
      <c r="E4596" s="64" t="s">
        <v>7686</v>
      </c>
      <c r="F4596" s="64" t="str">
        <f t="shared" si="223"/>
        <v>2</v>
      </c>
      <c r="G4596" s="72">
        <v>130868018</v>
      </c>
      <c r="H4596" s="63" t="s">
        <v>7960</v>
      </c>
      <c r="I4596" s="64" t="s">
        <v>81</v>
      </c>
      <c r="J4596" s="63" t="s">
        <v>7968</v>
      </c>
      <c r="K4596" s="64" t="str">
        <f>IFERROR(VLOOKUP(I4596,'Issue Code'!H:L,5,0),"")</f>
        <v>Equipment</v>
      </c>
      <c r="L4596" s="64" t="s">
        <v>268</v>
      </c>
      <c r="M4596" s="100">
        <v>0.98611111111111116</v>
      </c>
      <c r="N4596" s="100">
        <v>2.7777777777777776E-2</v>
      </c>
      <c r="O4596" s="66">
        <f t="shared" si="231"/>
        <v>23.041666666666668</v>
      </c>
      <c r="P4596" s="67">
        <v>1</v>
      </c>
      <c r="Q4596" s="68">
        <v>7</v>
      </c>
      <c r="R4596" s="68"/>
      <c r="S4596" s="68">
        <f t="shared" si="232"/>
        <v>7</v>
      </c>
      <c r="T4596" s="69" t="s">
        <v>52</v>
      </c>
      <c r="U4596" s="63" t="s">
        <v>52</v>
      </c>
      <c r="V4596" s="63"/>
      <c r="W4596" s="63"/>
      <c r="X4596" s="63"/>
      <c r="Y4596" s="63"/>
      <c r="Z4596" s="63"/>
      <c r="AA4596" s="63">
        <v>2026080148</v>
      </c>
    </row>
    <row r="4597" spans="1:27" s="71" customFormat="1" ht="23.5" customHeight="1" x14ac:dyDescent="0.35">
      <c r="A4597" s="62">
        <v>46249</v>
      </c>
      <c r="B4597" s="63" t="s">
        <v>34</v>
      </c>
      <c r="C4597" s="64" t="s">
        <v>18</v>
      </c>
      <c r="D4597" s="64" t="s">
        <v>19</v>
      </c>
      <c r="E4597" s="64" t="s">
        <v>6444</v>
      </c>
      <c r="F4597" s="64" t="str">
        <f t="shared" si="223"/>
        <v>2</v>
      </c>
      <c r="G4597" s="72">
        <v>130868014</v>
      </c>
      <c r="H4597" s="63" t="s">
        <v>7961</v>
      </c>
      <c r="I4597" s="64" t="s">
        <v>81</v>
      </c>
      <c r="J4597" s="63" t="s">
        <v>7579</v>
      </c>
      <c r="K4597" s="64" t="str">
        <f>IFERROR(VLOOKUP(I4597,'Issue Code'!H:L,5,0),"")</f>
        <v>Equipment</v>
      </c>
      <c r="L4597" s="64" t="s">
        <v>268</v>
      </c>
      <c r="M4597" s="100">
        <v>0.88472222222222219</v>
      </c>
      <c r="N4597" s="100">
        <v>0.89513888888888893</v>
      </c>
      <c r="O4597" s="66">
        <f t="shared" si="231"/>
        <v>1.0416666666666741E-2</v>
      </c>
      <c r="P4597" s="67">
        <v>0.25</v>
      </c>
      <c r="Q4597" s="68">
        <v>6.5</v>
      </c>
      <c r="R4597" s="68"/>
      <c r="S4597" s="68">
        <f t="shared" si="232"/>
        <v>1.625</v>
      </c>
      <c r="T4597" s="69" t="s">
        <v>52</v>
      </c>
      <c r="U4597" s="63" t="s">
        <v>52</v>
      </c>
      <c r="V4597" s="63"/>
      <c r="W4597" s="63"/>
      <c r="X4597" s="63"/>
      <c r="Y4597" s="63"/>
      <c r="Z4597" s="63"/>
      <c r="AA4597" s="63">
        <v>2026080149</v>
      </c>
    </row>
    <row r="4598" spans="1:27" s="71" customFormat="1" ht="23.5" customHeight="1" x14ac:dyDescent="0.35">
      <c r="A4598" s="62">
        <v>46249</v>
      </c>
      <c r="B4598" s="63" t="s">
        <v>34</v>
      </c>
      <c r="C4598" s="64" t="s">
        <v>17</v>
      </c>
      <c r="D4598" s="64" t="s">
        <v>19</v>
      </c>
      <c r="E4598" s="64" t="s">
        <v>7963</v>
      </c>
      <c r="F4598" s="64" t="str">
        <f t="shared" si="223"/>
        <v>2</v>
      </c>
      <c r="G4598" s="72" t="s">
        <v>7965</v>
      </c>
      <c r="H4598" s="63" t="s">
        <v>7964</v>
      </c>
      <c r="I4598" s="64" t="s">
        <v>81</v>
      </c>
      <c r="J4598" s="63" t="s">
        <v>7580</v>
      </c>
      <c r="K4598" s="64" t="str">
        <f>IFERROR(VLOOKUP(I4598,'Issue Code'!H:L,5,0),"")</f>
        <v>Equipment</v>
      </c>
      <c r="L4598" s="64" t="s">
        <v>268</v>
      </c>
      <c r="M4598" s="100">
        <v>0.15763888888888888</v>
      </c>
      <c r="N4598" s="100">
        <v>0.17152777777777778</v>
      </c>
      <c r="O4598" s="66">
        <f t="shared" si="231"/>
        <v>1.3888888888888895E-2</v>
      </c>
      <c r="P4598" s="67">
        <v>0.33</v>
      </c>
      <c r="Q4598" s="68">
        <v>11</v>
      </c>
      <c r="R4598" s="68"/>
      <c r="S4598" s="68">
        <f t="shared" si="232"/>
        <v>3.6300000000000003</v>
      </c>
      <c r="T4598" s="69" t="s">
        <v>52</v>
      </c>
      <c r="U4598" s="63" t="s">
        <v>52</v>
      </c>
      <c r="V4598" s="63"/>
      <c r="W4598" s="63"/>
      <c r="X4598" s="63"/>
      <c r="Y4598" s="63"/>
      <c r="Z4598" s="63"/>
      <c r="AA4598" s="63">
        <v>2026080150</v>
      </c>
    </row>
    <row r="4599" spans="1:27" s="71" customFormat="1" ht="23.5" customHeight="1" x14ac:dyDescent="0.35">
      <c r="A4599" s="62">
        <v>46251</v>
      </c>
      <c r="B4599" s="63" t="s">
        <v>445</v>
      </c>
      <c r="C4599" s="64" t="s">
        <v>18</v>
      </c>
      <c r="D4599" s="64" t="s">
        <v>37</v>
      </c>
      <c r="E4599" s="64" t="s">
        <v>638</v>
      </c>
      <c r="F4599" s="64" t="str">
        <f t="shared" si="223"/>
        <v>2</v>
      </c>
      <c r="G4599" s="85" t="s">
        <v>342</v>
      </c>
      <c r="H4599" s="63" t="s">
        <v>7985</v>
      </c>
      <c r="I4599" s="64" t="s">
        <v>20</v>
      </c>
      <c r="J4599" s="63" t="s">
        <v>66</v>
      </c>
      <c r="K4599" s="64" t="str">
        <f>IFERROR(VLOOKUP(I4599,'Issue Code'!H:L,5,0),"")</f>
        <v>Change Model</v>
      </c>
      <c r="L4599" s="64" t="s">
        <v>239</v>
      </c>
      <c r="M4599" s="100"/>
      <c r="N4599" s="100"/>
      <c r="O4599" s="66">
        <f t="shared" ref="O4599:O4621" si="233">IF(N4599-M4599&gt;0,N4599-M4599,N4599-M4599+24)</f>
        <v>24</v>
      </c>
      <c r="P4599" s="67">
        <v>0.1</v>
      </c>
      <c r="Q4599" s="68">
        <v>21</v>
      </c>
      <c r="R4599" s="68"/>
      <c r="S4599" s="68">
        <f t="shared" ref="S4599:S4615" si="234">P4599*Q4599</f>
        <v>2.1</v>
      </c>
      <c r="T4599" s="69" t="s">
        <v>547</v>
      </c>
      <c r="U4599" s="63" t="s">
        <v>52</v>
      </c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>
        <v>46251</v>
      </c>
      <c r="B4600" s="63" t="s">
        <v>445</v>
      </c>
      <c r="C4600" s="64" t="s">
        <v>18</v>
      </c>
      <c r="D4600" s="64" t="s">
        <v>37</v>
      </c>
      <c r="E4600" s="64" t="s">
        <v>261</v>
      </c>
      <c r="F4600" s="64" t="str">
        <f t="shared" si="223"/>
        <v>2</v>
      </c>
      <c r="G4600" s="85" t="s">
        <v>3179</v>
      </c>
      <c r="H4600" s="63" t="s">
        <v>7986</v>
      </c>
      <c r="I4600" s="64" t="s">
        <v>20</v>
      </c>
      <c r="J4600" s="63" t="s">
        <v>66</v>
      </c>
      <c r="K4600" s="64" t="str">
        <f>IFERROR(VLOOKUP(I4600,'Issue Code'!H:L,5,0),"")</f>
        <v>Change Model</v>
      </c>
      <c r="L4600" s="64" t="s">
        <v>239</v>
      </c>
      <c r="M4600" s="100"/>
      <c r="N4600" s="100"/>
      <c r="O4600" s="66">
        <f t="shared" si="233"/>
        <v>24</v>
      </c>
      <c r="P4600" s="67">
        <v>0.33</v>
      </c>
      <c r="Q4600" s="68">
        <v>10</v>
      </c>
      <c r="R4600" s="68"/>
      <c r="S4600" s="68">
        <f t="shared" si="234"/>
        <v>3.3000000000000003</v>
      </c>
      <c r="T4600" s="69" t="s">
        <v>547</v>
      </c>
      <c r="U4600" s="63" t="s">
        <v>52</v>
      </c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>
        <v>46251</v>
      </c>
      <c r="B4601" s="63" t="s">
        <v>445</v>
      </c>
      <c r="C4601" s="64" t="s">
        <v>18</v>
      </c>
      <c r="D4601" s="64" t="s">
        <v>37</v>
      </c>
      <c r="E4601" s="64" t="s">
        <v>2103</v>
      </c>
      <c r="F4601" s="64" t="str">
        <f t="shared" si="223"/>
        <v>1</v>
      </c>
      <c r="G4601" s="85" t="s">
        <v>1510</v>
      </c>
      <c r="H4601" s="63" t="s">
        <v>7987</v>
      </c>
      <c r="I4601" s="64" t="s">
        <v>20</v>
      </c>
      <c r="J4601" s="63" t="s">
        <v>66</v>
      </c>
      <c r="K4601" s="64" t="str">
        <f>IFERROR(VLOOKUP(I4601,'Issue Code'!H:L,5,0),"")</f>
        <v>Change Model</v>
      </c>
      <c r="L4601" s="64" t="s">
        <v>239</v>
      </c>
      <c r="M4601" s="100"/>
      <c r="N4601" s="100"/>
      <c r="O4601" s="66">
        <f t="shared" si="233"/>
        <v>24</v>
      </c>
      <c r="P4601" s="67">
        <v>0.1</v>
      </c>
      <c r="Q4601" s="68">
        <v>24</v>
      </c>
      <c r="R4601" s="68"/>
      <c r="S4601" s="68">
        <f t="shared" si="234"/>
        <v>2.4000000000000004</v>
      </c>
      <c r="T4601" s="69" t="s">
        <v>547</v>
      </c>
      <c r="U4601" s="63" t="s">
        <v>52</v>
      </c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>
        <v>46251</v>
      </c>
      <c r="B4602" s="63" t="s">
        <v>445</v>
      </c>
      <c r="C4602" s="64" t="s">
        <v>18</v>
      </c>
      <c r="D4602" s="64" t="s">
        <v>37</v>
      </c>
      <c r="E4602" s="64" t="s">
        <v>840</v>
      </c>
      <c r="F4602" s="64" t="str">
        <f t="shared" si="223"/>
        <v>1</v>
      </c>
      <c r="G4602" s="85" t="s">
        <v>329</v>
      </c>
      <c r="H4602" s="63" t="s">
        <v>7988</v>
      </c>
      <c r="I4602" s="64" t="s">
        <v>20</v>
      </c>
      <c r="J4602" s="63" t="s">
        <v>66</v>
      </c>
      <c r="K4602" s="64" t="str">
        <f>IFERROR(VLOOKUP(I4602,'Issue Code'!H:L,5,0),"")</f>
        <v>Change Model</v>
      </c>
      <c r="L4602" s="64" t="s">
        <v>239</v>
      </c>
      <c r="M4602" s="100"/>
      <c r="N4602" s="100"/>
      <c r="O4602" s="66">
        <f t="shared" si="233"/>
        <v>24</v>
      </c>
      <c r="P4602" s="67">
        <v>0.1</v>
      </c>
      <c r="Q4602" s="68">
        <v>17</v>
      </c>
      <c r="R4602" s="68"/>
      <c r="S4602" s="68">
        <f t="shared" si="234"/>
        <v>1.7000000000000002</v>
      </c>
      <c r="T4602" s="69" t="s">
        <v>547</v>
      </c>
      <c r="U4602" s="63" t="s">
        <v>52</v>
      </c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>
        <v>46251</v>
      </c>
      <c r="B4603" s="63" t="s">
        <v>445</v>
      </c>
      <c r="C4603" s="64" t="s">
        <v>18</v>
      </c>
      <c r="D4603" s="64" t="s">
        <v>37</v>
      </c>
      <c r="E4603" s="64" t="s">
        <v>2224</v>
      </c>
      <c r="F4603" s="64" t="str">
        <f t="shared" si="223"/>
        <v>2</v>
      </c>
      <c r="G4603" s="85" t="s">
        <v>6269</v>
      </c>
      <c r="H4603" s="63" t="s">
        <v>7989</v>
      </c>
      <c r="I4603" s="64" t="s">
        <v>20</v>
      </c>
      <c r="J4603" s="63" t="s">
        <v>66</v>
      </c>
      <c r="K4603" s="64" t="str">
        <f>IFERROR(VLOOKUP(I4603,'Issue Code'!H:L,5,0),"")</f>
        <v>Change Model</v>
      </c>
      <c r="L4603" s="64" t="s">
        <v>239</v>
      </c>
      <c r="M4603" s="100"/>
      <c r="N4603" s="100"/>
      <c r="O4603" s="66">
        <f t="shared" si="233"/>
        <v>24</v>
      </c>
      <c r="P4603" s="67">
        <v>0.1</v>
      </c>
      <c r="Q4603" s="68">
        <v>15</v>
      </c>
      <c r="R4603" s="68"/>
      <c r="S4603" s="68">
        <f t="shared" si="234"/>
        <v>1.5</v>
      </c>
      <c r="T4603" s="69" t="s">
        <v>547</v>
      </c>
      <c r="U4603" s="63" t="s">
        <v>52</v>
      </c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>
        <v>46251</v>
      </c>
      <c r="B4604" s="63" t="s">
        <v>445</v>
      </c>
      <c r="C4604" s="64" t="s">
        <v>18</v>
      </c>
      <c r="D4604" s="64" t="s">
        <v>37</v>
      </c>
      <c r="E4604" s="64" t="s">
        <v>615</v>
      </c>
      <c r="F4604" s="64" t="str">
        <f t="shared" ref="F4604:F4615" si="235">IF(RIGHT(E4604,1)="D","1","2")</f>
        <v>1</v>
      </c>
      <c r="G4604" s="72">
        <v>317279007</v>
      </c>
      <c r="H4604" s="63" t="s">
        <v>7990</v>
      </c>
      <c r="I4604" s="64" t="s">
        <v>20</v>
      </c>
      <c r="J4604" s="63" t="s">
        <v>66</v>
      </c>
      <c r="K4604" s="64" t="str">
        <f>IFERROR(VLOOKUP(I4604,'Issue Code'!H:L,5,0),"")</f>
        <v>Change Model</v>
      </c>
      <c r="L4604" s="64" t="s">
        <v>239</v>
      </c>
      <c r="M4604" s="100"/>
      <c r="N4604" s="100"/>
      <c r="O4604" s="66">
        <f t="shared" si="233"/>
        <v>24</v>
      </c>
      <c r="P4604" s="67">
        <v>0.1</v>
      </c>
      <c r="Q4604" s="68">
        <v>1</v>
      </c>
      <c r="R4604" s="68"/>
      <c r="S4604" s="68">
        <f t="shared" si="234"/>
        <v>0.1</v>
      </c>
      <c r="T4604" s="69" t="s">
        <v>547</v>
      </c>
      <c r="U4604" s="63" t="s">
        <v>52</v>
      </c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>
        <v>46251</v>
      </c>
      <c r="B4605" s="63" t="s">
        <v>445</v>
      </c>
      <c r="C4605" s="64" t="s">
        <v>17</v>
      </c>
      <c r="D4605" s="64" t="s">
        <v>37</v>
      </c>
      <c r="E4605" s="64" t="s">
        <v>7009</v>
      </c>
      <c r="F4605" s="64" t="str">
        <f t="shared" si="235"/>
        <v>1</v>
      </c>
      <c r="G4605" s="85" t="s">
        <v>5152</v>
      </c>
      <c r="H4605" s="63" t="s">
        <v>7991</v>
      </c>
      <c r="I4605" s="64" t="s">
        <v>20</v>
      </c>
      <c r="J4605" s="63" t="s">
        <v>66</v>
      </c>
      <c r="K4605" s="64" t="str">
        <f>IFERROR(VLOOKUP(I4605,'Issue Code'!H:L,5,0),"")</f>
        <v>Change Model</v>
      </c>
      <c r="L4605" s="64" t="s">
        <v>239</v>
      </c>
      <c r="M4605" s="100"/>
      <c r="N4605" s="100"/>
      <c r="O4605" s="66">
        <f t="shared" si="233"/>
        <v>24</v>
      </c>
      <c r="P4605" s="67">
        <v>0.33</v>
      </c>
      <c r="Q4605" s="68">
        <v>8</v>
      </c>
      <c r="R4605" s="68"/>
      <c r="S4605" s="68">
        <f t="shared" si="234"/>
        <v>2.64</v>
      </c>
      <c r="T4605" s="69" t="s">
        <v>547</v>
      </c>
      <c r="U4605" s="63" t="s">
        <v>52</v>
      </c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>
        <v>46251</v>
      </c>
      <c r="B4606" s="63" t="s">
        <v>445</v>
      </c>
      <c r="C4606" s="64" t="s">
        <v>17</v>
      </c>
      <c r="D4606" s="64" t="s">
        <v>37</v>
      </c>
      <c r="E4606" s="64" t="s">
        <v>6085</v>
      </c>
      <c r="F4606" s="64" t="str">
        <f t="shared" si="235"/>
        <v>1</v>
      </c>
      <c r="G4606" s="85" t="s">
        <v>4233</v>
      </c>
      <c r="H4606" s="63" t="s">
        <v>7992</v>
      </c>
      <c r="I4606" s="64" t="s">
        <v>20</v>
      </c>
      <c r="J4606" s="63" t="s">
        <v>66</v>
      </c>
      <c r="K4606" s="64" t="str">
        <f>IFERROR(VLOOKUP(I4606,'Issue Code'!H:L,5,0),"")</f>
        <v>Change Model</v>
      </c>
      <c r="L4606" s="64" t="s">
        <v>239</v>
      </c>
      <c r="M4606" s="100"/>
      <c r="N4606" s="100"/>
      <c r="O4606" s="66">
        <f t="shared" si="233"/>
        <v>24</v>
      </c>
      <c r="P4606" s="67">
        <v>0.33</v>
      </c>
      <c r="Q4606" s="68">
        <v>10</v>
      </c>
      <c r="R4606" s="68"/>
      <c r="S4606" s="68">
        <f t="shared" si="234"/>
        <v>3.3000000000000003</v>
      </c>
      <c r="T4606" s="69" t="s">
        <v>547</v>
      </c>
      <c r="U4606" s="63" t="s">
        <v>52</v>
      </c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>
        <v>46251</v>
      </c>
      <c r="B4607" s="63" t="s">
        <v>34</v>
      </c>
      <c r="C4607" s="64" t="s">
        <v>17</v>
      </c>
      <c r="D4607" s="64" t="s">
        <v>19</v>
      </c>
      <c r="E4607" s="64" t="s">
        <v>7984</v>
      </c>
      <c r="F4607" s="64" t="str">
        <f t="shared" si="235"/>
        <v>2</v>
      </c>
      <c r="G4607" s="72" t="s">
        <v>301</v>
      </c>
      <c r="H4607" s="63" t="s">
        <v>7993</v>
      </c>
      <c r="I4607" s="64" t="s">
        <v>20</v>
      </c>
      <c r="J4607" s="63" t="s">
        <v>66</v>
      </c>
      <c r="K4607" s="64" t="str">
        <f>IFERROR(VLOOKUP(I4607,'Issue Code'!H:L,5,0),"")</f>
        <v>Change Model</v>
      </c>
      <c r="L4607" s="64" t="s">
        <v>239</v>
      </c>
      <c r="M4607" s="100"/>
      <c r="N4607" s="100"/>
      <c r="O4607" s="66">
        <f t="shared" si="233"/>
        <v>24</v>
      </c>
      <c r="P4607" s="67">
        <v>0.67</v>
      </c>
      <c r="Q4607" s="68">
        <v>10</v>
      </c>
      <c r="R4607" s="68"/>
      <c r="S4607" s="68">
        <f t="shared" si="234"/>
        <v>6.7</v>
      </c>
      <c r="T4607" s="69" t="s">
        <v>547</v>
      </c>
      <c r="U4607" s="63" t="s">
        <v>52</v>
      </c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>
        <v>46251</v>
      </c>
      <c r="B4608" s="63" t="s">
        <v>445</v>
      </c>
      <c r="C4608" s="64" t="s">
        <v>18</v>
      </c>
      <c r="D4608" s="64" t="s">
        <v>37</v>
      </c>
      <c r="E4608" s="64" t="s">
        <v>1689</v>
      </c>
      <c r="F4608" s="64" t="str">
        <f t="shared" si="235"/>
        <v>2</v>
      </c>
      <c r="G4608" s="85" t="s">
        <v>6879</v>
      </c>
      <c r="H4608" s="63" t="s">
        <v>7879</v>
      </c>
      <c r="I4608" s="64" t="s">
        <v>21</v>
      </c>
      <c r="J4608" s="63" t="s">
        <v>7929</v>
      </c>
      <c r="K4608" s="64" t="str">
        <f>IFERROR(VLOOKUP(I4608,'Issue Code'!H:L,5,0),"")</f>
        <v>Quality</v>
      </c>
      <c r="L4608" s="64" t="s">
        <v>268</v>
      </c>
      <c r="M4608" s="100">
        <v>4.1666666666666664E-2</v>
      </c>
      <c r="N4608" s="100">
        <v>0.16666666666666666</v>
      </c>
      <c r="O4608" s="66">
        <f t="shared" si="233"/>
        <v>0.125</v>
      </c>
      <c r="P4608" s="67">
        <v>3</v>
      </c>
      <c r="Q4608" s="68">
        <v>9</v>
      </c>
      <c r="R4608" s="68"/>
      <c r="S4608" s="68">
        <f t="shared" si="234"/>
        <v>27</v>
      </c>
      <c r="T4608" s="69" t="s">
        <v>30</v>
      </c>
      <c r="U4608" s="63" t="s">
        <v>30</v>
      </c>
      <c r="V4608" s="63"/>
      <c r="W4608" s="63">
        <v>910010465</v>
      </c>
      <c r="X4608" s="63" t="s">
        <v>4775</v>
      </c>
      <c r="Y4608" s="63"/>
      <c r="Z4608" s="63"/>
      <c r="AA4608" s="63">
        <v>2026080151</v>
      </c>
    </row>
    <row r="4609" spans="1:27" s="71" customFormat="1" ht="23.5" customHeight="1" x14ac:dyDescent="0.35">
      <c r="A4609" s="62">
        <v>46251</v>
      </c>
      <c r="B4609" s="63" t="s">
        <v>34</v>
      </c>
      <c r="C4609" s="64" t="s">
        <v>18</v>
      </c>
      <c r="D4609" s="64" t="s">
        <v>19</v>
      </c>
      <c r="E4609" s="64" t="s">
        <v>7044</v>
      </c>
      <c r="F4609" s="64" t="str">
        <f t="shared" si="235"/>
        <v>1</v>
      </c>
      <c r="G4609" s="72">
        <v>130868001</v>
      </c>
      <c r="H4609" s="63" t="s">
        <v>7996</v>
      </c>
      <c r="I4609" s="64" t="s">
        <v>81</v>
      </c>
      <c r="J4609" s="63" t="s">
        <v>8003</v>
      </c>
      <c r="K4609" s="64" t="str">
        <f>IFERROR(VLOOKUP(I4609,'Issue Code'!H:L,5,0),"")</f>
        <v>Equipment</v>
      </c>
      <c r="L4609" s="64" t="s">
        <v>268</v>
      </c>
      <c r="M4609" s="100">
        <v>0.40277777777777779</v>
      </c>
      <c r="N4609" s="100">
        <v>0.40625</v>
      </c>
      <c r="O4609" s="66">
        <f t="shared" si="233"/>
        <v>3.4722222222222099E-3</v>
      </c>
      <c r="P4609" s="67">
        <v>0.08</v>
      </c>
      <c r="Q4609" s="68">
        <v>6</v>
      </c>
      <c r="R4609" s="68"/>
      <c r="S4609" s="68">
        <f t="shared" si="234"/>
        <v>0.48</v>
      </c>
      <c r="T4609" s="69" t="s">
        <v>52</v>
      </c>
      <c r="U4609" s="63" t="s">
        <v>52</v>
      </c>
      <c r="V4609" s="63"/>
      <c r="W4609" s="63"/>
      <c r="X4609" s="63"/>
      <c r="Y4609" s="63"/>
      <c r="Z4609" s="63"/>
      <c r="AA4609" s="63">
        <v>2026080152</v>
      </c>
    </row>
    <row r="4610" spans="1:27" s="71" customFormat="1" ht="23.5" customHeight="1" x14ac:dyDescent="0.35">
      <c r="A4610" s="62">
        <v>46251</v>
      </c>
      <c r="B4610" s="63" t="s">
        <v>34</v>
      </c>
      <c r="C4610" s="64" t="s">
        <v>18</v>
      </c>
      <c r="D4610" s="64" t="s">
        <v>19</v>
      </c>
      <c r="E4610" s="64" t="s">
        <v>7994</v>
      </c>
      <c r="F4610" s="64" t="str">
        <f t="shared" si="235"/>
        <v>1</v>
      </c>
      <c r="G4610" s="72">
        <v>130868001</v>
      </c>
      <c r="H4610" s="63" t="s">
        <v>7997</v>
      </c>
      <c r="I4610" s="64" t="s">
        <v>81</v>
      </c>
      <c r="J4610" s="63" t="s">
        <v>7579</v>
      </c>
      <c r="K4610" s="64" t="str">
        <f>IFERROR(VLOOKUP(I4610,'Issue Code'!H:L,5,0),"")</f>
        <v>Equipment</v>
      </c>
      <c r="L4610" s="64" t="s">
        <v>268</v>
      </c>
      <c r="M4610" s="100">
        <v>0.33333333333333331</v>
      </c>
      <c r="N4610" s="100">
        <v>0.34027777777777779</v>
      </c>
      <c r="O4610" s="66">
        <f t="shared" si="233"/>
        <v>6.9444444444444753E-3</v>
      </c>
      <c r="P4610" s="67">
        <v>0.16</v>
      </c>
      <c r="Q4610" s="68">
        <v>7</v>
      </c>
      <c r="R4610" s="68"/>
      <c r="S4610" s="68">
        <f t="shared" si="234"/>
        <v>1.1200000000000001</v>
      </c>
      <c r="T4610" s="69" t="s">
        <v>52</v>
      </c>
      <c r="U4610" s="63" t="s">
        <v>52</v>
      </c>
      <c r="V4610" s="63"/>
      <c r="W4610" s="63"/>
      <c r="X4610" s="63"/>
      <c r="Y4610" s="63"/>
      <c r="Z4610" s="63"/>
      <c r="AA4610" s="63">
        <v>2026080153</v>
      </c>
    </row>
    <row r="4611" spans="1:27" s="71" customFormat="1" ht="23.5" customHeight="1" x14ac:dyDescent="0.35">
      <c r="A4611" s="62">
        <v>46251</v>
      </c>
      <c r="B4611" s="63" t="s">
        <v>34</v>
      </c>
      <c r="C4611" s="64" t="s">
        <v>18</v>
      </c>
      <c r="D4611" s="64" t="s">
        <v>19</v>
      </c>
      <c r="E4611" s="64" t="s">
        <v>1543</v>
      </c>
      <c r="F4611" s="64" t="str">
        <f t="shared" si="235"/>
        <v>1</v>
      </c>
      <c r="G4611" s="72">
        <v>130868017</v>
      </c>
      <c r="H4611" s="63" t="s">
        <v>7998</v>
      </c>
      <c r="I4611" s="64" t="s">
        <v>81</v>
      </c>
      <c r="J4611" s="63" t="s">
        <v>4181</v>
      </c>
      <c r="K4611" s="64" t="str">
        <f>IFERROR(VLOOKUP(I4611,'Issue Code'!H:L,5,0),"")</f>
        <v>Equipment</v>
      </c>
      <c r="L4611" s="64" t="s">
        <v>268</v>
      </c>
      <c r="M4611" s="100">
        <v>0.57986111111111116</v>
      </c>
      <c r="N4611" s="100">
        <v>0.62152777777777779</v>
      </c>
      <c r="O4611" s="66">
        <f t="shared" si="233"/>
        <v>4.166666666666663E-2</v>
      </c>
      <c r="P4611" s="67">
        <v>0.8</v>
      </c>
      <c r="Q4611" s="68">
        <v>7</v>
      </c>
      <c r="R4611" s="68"/>
      <c r="S4611" s="68">
        <f t="shared" si="234"/>
        <v>5.6000000000000005</v>
      </c>
      <c r="T4611" s="69" t="s">
        <v>52</v>
      </c>
      <c r="U4611" s="63" t="s">
        <v>52</v>
      </c>
      <c r="V4611" s="63"/>
      <c r="W4611" s="63"/>
      <c r="X4611" s="63"/>
      <c r="Y4611" s="63"/>
      <c r="Z4611" s="63"/>
      <c r="AA4611" s="63">
        <v>2026080154</v>
      </c>
    </row>
    <row r="4612" spans="1:27" s="71" customFormat="1" ht="23.5" customHeight="1" x14ac:dyDescent="0.35">
      <c r="A4612" s="62">
        <v>46251</v>
      </c>
      <c r="B4612" s="63" t="s">
        <v>34</v>
      </c>
      <c r="C4612" s="64" t="s">
        <v>18</v>
      </c>
      <c r="D4612" s="64" t="s">
        <v>19</v>
      </c>
      <c r="E4612" s="64" t="s">
        <v>7995</v>
      </c>
      <c r="F4612" s="64" t="str">
        <f t="shared" si="235"/>
        <v>1</v>
      </c>
      <c r="G4612" s="72">
        <v>130868040</v>
      </c>
      <c r="H4612" s="63" t="s">
        <v>7957</v>
      </c>
      <c r="I4612" s="64" t="s">
        <v>81</v>
      </c>
      <c r="J4612" s="63" t="s">
        <v>7579</v>
      </c>
      <c r="K4612" s="64" t="str">
        <f>IFERROR(VLOOKUP(I4612,'Issue Code'!H:L,5,0),"")</f>
        <v>Equipment</v>
      </c>
      <c r="L4612" s="64" t="s">
        <v>268</v>
      </c>
      <c r="M4612" s="100">
        <v>0.3125</v>
      </c>
      <c r="N4612" s="100">
        <v>0.3263888888888889</v>
      </c>
      <c r="O4612" s="66">
        <f t="shared" si="233"/>
        <v>1.3888888888888895E-2</v>
      </c>
      <c r="P4612" s="67">
        <v>0.34</v>
      </c>
      <c r="Q4612" s="68">
        <v>6</v>
      </c>
      <c r="R4612" s="68"/>
      <c r="S4612" s="68">
        <f t="shared" si="234"/>
        <v>2.04</v>
      </c>
      <c r="T4612" s="69" t="s">
        <v>52</v>
      </c>
      <c r="U4612" s="63" t="s">
        <v>52</v>
      </c>
      <c r="V4612" s="63"/>
      <c r="W4612" s="63"/>
      <c r="X4612" s="63"/>
      <c r="Y4612" s="63"/>
      <c r="Z4612" s="63"/>
      <c r="AA4612" s="63">
        <v>2026080155</v>
      </c>
    </row>
    <row r="4613" spans="1:27" s="71" customFormat="1" ht="23.5" customHeight="1" x14ac:dyDescent="0.35">
      <c r="A4613" s="62">
        <v>46251</v>
      </c>
      <c r="B4613" s="63" t="s">
        <v>34</v>
      </c>
      <c r="C4613" s="64" t="s">
        <v>18</v>
      </c>
      <c r="D4613" s="64" t="s">
        <v>19</v>
      </c>
      <c r="E4613" s="64" t="s">
        <v>5918</v>
      </c>
      <c r="F4613" s="64" t="str">
        <f t="shared" si="235"/>
        <v>2</v>
      </c>
      <c r="G4613" s="72">
        <v>130868013</v>
      </c>
      <c r="H4613" s="63" t="s">
        <v>7999</v>
      </c>
      <c r="I4613" s="64" t="s">
        <v>81</v>
      </c>
      <c r="J4613" s="63" t="s">
        <v>4181</v>
      </c>
      <c r="K4613" s="64" t="str">
        <f>IFERROR(VLOOKUP(I4613,'Issue Code'!H:L,5,0),"")</f>
        <v>Equipment</v>
      </c>
      <c r="L4613" s="64" t="s">
        <v>268</v>
      </c>
      <c r="M4613" s="100">
        <v>0.96527777777777779</v>
      </c>
      <c r="N4613" s="100">
        <v>9.0277777777777776E-2</v>
      </c>
      <c r="O4613" s="66">
        <f t="shared" si="233"/>
        <v>23.125</v>
      </c>
      <c r="P4613" s="67">
        <v>3</v>
      </c>
      <c r="Q4613" s="68">
        <v>5</v>
      </c>
      <c r="R4613" s="68"/>
      <c r="S4613" s="68">
        <f t="shared" si="234"/>
        <v>15</v>
      </c>
      <c r="T4613" s="69" t="s">
        <v>52</v>
      </c>
      <c r="U4613" s="63" t="s">
        <v>52</v>
      </c>
      <c r="V4613" s="63"/>
      <c r="W4613" s="63"/>
      <c r="X4613" s="63"/>
      <c r="Y4613" s="63"/>
      <c r="Z4613" s="63"/>
      <c r="AA4613" s="63">
        <v>2026080156</v>
      </c>
    </row>
    <row r="4614" spans="1:27" s="71" customFormat="1" ht="23.5" customHeight="1" x14ac:dyDescent="0.35">
      <c r="A4614" s="62">
        <v>46251</v>
      </c>
      <c r="B4614" s="63" t="s">
        <v>34</v>
      </c>
      <c r="C4614" s="64" t="s">
        <v>18</v>
      </c>
      <c r="D4614" s="64" t="s">
        <v>19</v>
      </c>
      <c r="E4614" s="64" t="s">
        <v>7759</v>
      </c>
      <c r="F4614" s="64" t="str">
        <f t="shared" si="235"/>
        <v>1</v>
      </c>
      <c r="G4614" s="72">
        <v>130868018</v>
      </c>
      <c r="H4614" s="63" t="s">
        <v>8000</v>
      </c>
      <c r="I4614" s="64" t="s">
        <v>81</v>
      </c>
      <c r="J4614" s="63" t="s">
        <v>8002</v>
      </c>
      <c r="K4614" s="64" t="str">
        <f>IFERROR(VLOOKUP(I4614,'Issue Code'!H:L,5,0),"")</f>
        <v>Equipment</v>
      </c>
      <c r="L4614" s="64" t="s">
        <v>268</v>
      </c>
      <c r="M4614" s="100">
        <v>0.46527777777777779</v>
      </c>
      <c r="N4614" s="100">
        <v>0.47222222222222221</v>
      </c>
      <c r="O4614" s="66">
        <f t="shared" si="233"/>
        <v>6.9444444444444198E-3</v>
      </c>
      <c r="P4614" s="67">
        <v>0.16</v>
      </c>
      <c r="Q4614" s="68">
        <v>6</v>
      </c>
      <c r="R4614" s="68"/>
      <c r="S4614" s="68">
        <f t="shared" si="234"/>
        <v>0.96</v>
      </c>
      <c r="T4614" s="69" t="s">
        <v>52</v>
      </c>
      <c r="U4614" s="63" t="s">
        <v>52</v>
      </c>
      <c r="V4614" s="63"/>
      <c r="W4614" s="63"/>
      <c r="X4614" s="63"/>
      <c r="Y4614" s="63"/>
      <c r="Z4614" s="63"/>
      <c r="AA4614" s="63">
        <v>2026080157</v>
      </c>
    </row>
    <row r="4615" spans="1:27" s="71" customFormat="1" ht="23.5" customHeight="1" x14ac:dyDescent="0.35">
      <c r="A4615" s="62">
        <v>46251</v>
      </c>
      <c r="B4615" s="63" t="s">
        <v>34</v>
      </c>
      <c r="C4615" s="64" t="s">
        <v>18</v>
      </c>
      <c r="D4615" s="64" t="s">
        <v>19</v>
      </c>
      <c r="E4615" s="64" t="s">
        <v>7819</v>
      </c>
      <c r="F4615" s="64" t="str">
        <f t="shared" si="235"/>
        <v>2</v>
      </c>
      <c r="G4615" s="72">
        <v>130540065</v>
      </c>
      <c r="H4615" s="63" t="s">
        <v>8001</v>
      </c>
      <c r="I4615" s="64" t="s">
        <v>81</v>
      </c>
      <c r="J4615" s="63" t="s">
        <v>7589</v>
      </c>
      <c r="K4615" s="64" t="str">
        <f>IFERROR(VLOOKUP(I4615,'Issue Code'!H:L,5,0),"")</f>
        <v>Equipment</v>
      </c>
      <c r="L4615" s="64" t="s">
        <v>268</v>
      </c>
      <c r="M4615" s="100">
        <v>0.20833333333333334</v>
      </c>
      <c r="N4615" s="100">
        <v>0.22569444444444445</v>
      </c>
      <c r="O4615" s="66">
        <f t="shared" si="233"/>
        <v>1.7361111111111105E-2</v>
      </c>
      <c r="P4615" s="67">
        <v>0.42</v>
      </c>
      <c r="Q4615" s="68">
        <v>8</v>
      </c>
      <c r="R4615" s="68"/>
      <c r="S4615" s="68">
        <f t="shared" si="234"/>
        <v>3.36</v>
      </c>
      <c r="T4615" s="69" t="s">
        <v>52</v>
      </c>
      <c r="U4615" s="63" t="s">
        <v>52</v>
      </c>
      <c r="V4615" s="63"/>
      <c r="W4615" s="63"/>
      <c r="X4615" s="63"/>
      <c r="Y4615" s="63"/>
      <c r="Z4615" s="63"/>
      <c r="AA4615" s="63">
        <v>2026080158</v>
      </c>
    </row>
    <row r="4616" spans="1:27" s="71" customFormat="1" ht="23.5" customHeight="1" x14ac:dyDescent="0.35">
      <c r="A4616" s="62">
        <v>46251</v>
      </c>
      <c r="B4616" s="63" t="s">
        <v>34</v>
      </c>
      <c r="C4616" s="64" t="s">
        <v>18</v>
      </c>
      <c r="D4616" s="64" t="s">
        <v>19</v>
      </c>
      <c r="E4616" s="64" t="s">
        <v>7819</v>
      </c>
      <c r="F4616" s="64" t="str">
        <f t="shared" ref="F4616:F4657" si="236">IF(RIGHT(E4616,1)="D","1","2")</f>
        <v>2</v>
      </c>
      <c r="G4616" s="72">
        <v>130540065</v>
      </c>
      <c r="H4616" s="63" t="s">
        <v>8001</v>
      </c>
      <c r="I4616" s="64" t="s">
        <v>81</v>
      </c>
      <c r="J4616" s="63" t="s">
        <v>1710</v>
      </c>
      <c r="K4616" s="64" t="str">
        <f>IFERROR(VLOOKUP(I4616,'Issue Code'!H:L,5,0),"")</f>
        <v>Equipment</v>
      </c>
      <c r="L4616" s="64" t="s">
        <v>268</v>
      </c>
      <c r="M4616" s="100">
        <v>0.96875</v>
      </c>
      <c r="N4616" s="100">
        <v>0.97916666666666663</v>
      </c>
      <c r="O4616" s="66">
        <f t="shared" si="233"/>
        <v>1.041666666666663E-2</v>
      </c>
      <c r="P4616" s="67">
        <v>0.25</v>
      </c>
      <c r="Q4616" s="68">
        <v>8</v>
      </c>
      <c r="R4616" s="68"/>
      <c r="S4616" s="68">
        <f t="shared" ref="S4616:S4621" si="237">P4616*Q4616</f>
        <v>2</v>
      </c>
      <c r="T4616" s="69" t="s">
        <v>52</v>
      </c>
      <c r="U4616" s="63" t="s">
        <v>52</v>
      </c>
      <c r="V4616" s="63"/>
      <c r="W4616" s="63"/>
      <c r="X4616" s="63"/>
      <c r="Y4616" s="63"/>
      <c r="Z4616" s="63"/>
      <c r="AA4616" s="63">
        <v>2026080159</v>
      </c>
    </row>
    <row r="4617" spans="1:27" s="71" customFormat="1" ht="23.5" customHeight="1" x14ac:dyDescent="0.35">
      <c r="A4617" s="62">
        <v>46252</v>
      </c>
      <c r="B4617" s="63" t="s">
        <v>445</v>
      </c>
      <c r="C4617" s="64" t="s">
        <v>17</v>
      </c>
      <c r="D4617" s="64" t="s">
        <v>37</v>
      </c>
      <c r="E4617" s="64" t="s">
        <v>5803</v>
      </c>
      <c r="F4617" s="64" t="str">
        <f t="shared" si="236"/>
        <v>1</v>
      </c>
      <c r="G4617" s="85" t="s">
        <v>753</v>
      </c>
      <c r="H4617" s="63" t="s">
        <v>8035</v>
      </c>
      <c r="I4617" s="64" t="s">
        <v>20</v>
      </c>
      <c r="J4617" s="63" t="s">
        <v>66</v>
      </c>
      <c r="K4617" s="64" t="str">
        <f>IFERROR(VLOOKUP(I4617,'Issue Code'!H:L,5,0),"")</f>
        <v>Change Model</v>
      </c>
      <c r="L4617" s="64" t="s">
        <v>239</v>
      </c>
      <c r="M4617" s="100"/>
      <c r="N4617" s="100"/>
      <c r="O4617" s="66">
        <f t="shared" si="233"/>
        <v>24</v>
      </c>
      <c r="P4617" s="67">
        <v>0.1</v>
      </c>
      <c r="Q4617" s="68">
        <v>19</v>
      </c>
      <c r="R4617" s="68"/>
      <c r="S4617" s="68">
        <f t="shared" si="237"/>
        <v>1.9000000000000001</v>
      </c>
      <c r="T4617" s="69" t="s">
        <v>547</v>
      </c>
      <c r="U4617" s="63" t="s">
        <v>52</v>
      </c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>
        <v>46252</v>
      </c>
      <c r="B4618" s="63" t="s">
        <v>445</v>
      </c>
      <c r="C4618" s="64" t="s">
        <v>17</v>
      </c>
      <c r="D4618" s="64" t="s">
        <v>37</v>
      </c>
      <c r="E4618" s="64" t="s">
        <v>5804</v>
      </c>
      <c r="F4618" s="64" t="str">
        <f t="shared" si="236"/>
        <v>2</v>
      </c>
      <c r="G4618" s="85" t="s">
        <v>1013</v>
      </c>
      <c r="H4618" s="63" t="s">
        <v>8036</v>
      </c>
      <c r="I4618" s="64" t="s">
        <v>20</v>
      </c>
      <c r="J4618" s="63" t="s">
        <v>66</v>
      </c>
      <c r="K4618" s="64" t="str">
        <f>IFERROR(VLOOKUP(I4618,'Issue Code'!H:L,5,0),"")</f>
        <v>Change Model</v>
      </c>
      <c r="L4618" s="64" t="s">
        <v>239</v>
      </c>
      <c r="M4618" s="100"/>
      <c r="N4618" s="100"/>
      <c r="O4618" s="66">
        <f t="shared" si="233"/>
        <v>24</v>
      </c>
      <c r="P4618" s="67">
        <v>0.1</v>
      </c>
      <c r="Q4618" s="68">
        <v>27</v>
      </c>
      <c r="R4618" s="68"/>
      <c r="S4618" s="68">
        <f t="shared" si="237"/>
        <v>2.7</v>
      </c>
      <c r="T4618" s="69" t="s">
        <v>547</v>
      </c>
      <c r="U4618" s="63" t="s">
        <v>52</v>
      </c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>
        <v>46252</v>
      </c>
      <c r="B4619" s="63" t="s">
        <v>445</v>
      </c>
      <c r="C4619" s="64" t="s">
        <v>17</v>
      </c>
      <c r="D4619" s="64" t="s">
        <v>37</v>
      </c>
      <c r="E4619" s="64" t="s">
        <v>7007</v>
      </c>
      <c r="F4619" s="64" t="str">
        <f t="shared" si="236"/>
        <v>1</v>
      </c>
      <c r="G4619" s="85" t="s">
        <v>5755</v>
      </c>
      <c r="H4619" s="63" t="s">
        <v>8037</v>
      </c>
      <c r="I4619" s="64" t="s">
        <v>20</v>
      </c>
      <c r="J4619" s="63" t="s">
        <v>66</v>
      </c>
      <c r="K4619" s="64" t="str">
        <f>IFERROR(VLOOKUP(I4619,'Issue Code'!H:L,5,0),"")</f>
        <v>Change Model</v>
      </c>
      <c r="L4619" s="64" t="s">
        <v>239</v>
      </c>
      <c r="M4619" s="100"/>
      <c r="N4619" s="100"/>
      <c r="O4619" s="66">
        <f t="shared" si="233"/>
        <v>24</v>
      </c>
      <c r="P4619" s="67">
        <v>0.33</v>
      </c>
      <c r="Q4619" s="68">
        <v>10</v>
      </c>
      <c r="R4619" s="68"/>
      <c r="S4619" s="68">
        <f t="shared" si="237"/>
        <v>3.3000000000000003</v>
      </c>
      <c r="T4619" s="69" t="s">
        <v>547</v>
      </c>
      <c r="U4619" s="63" t="s">
        <v>52</v>
      </c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>
        <v>46252</v>
      </c>
      <c r="B4620" s="63" t="s">
        <v>445</v>
      </c>
      <c r="C4620" s="64" t="s">
        <v>17</v>
      </c>
      <c r="D4620" s="64" t="s">
        <v>37</v>
      </c>
      <c r="E4620" s="64" t="s">
        <v>7007</v>
      </c>
      <c r="F4620" s="64" t="str">
        <f t="shared" si="236"/>
        <v>1</v>
      </c>
      <c r="G4620" s="85" t="s">
        <v>4791</v>
      </c>
      <c r="H4620" s="63" t="s">
        <v>8038</v>
      </c>
      <c r="I4620" s="64" t="s">
        <v>20</v>
      </c>
      <c r="J4620" s="63" t="s">
        <v>66</v>
      </c>
      <c r="K4620" s="64" t="str">
        <f>IFERROR(VLOOKUP(I4620,'Issue Code'!H:L,5,0),"")</f>
        <v>Change Model</v>
      </c>
      <c r="L4620" s="64" t="s">
        <v>239</v>
      </c>
      <c r="M4620" s="100"/>
      <c r="N4620" s="100"/>
      <c r="O4620" s="66">
        <f t="shared" si="233"/>
        <v>24</v>
      </c>
      <c r="P4620" s="67">
        <v>0.33</v>
      </c>
      <c r="Q4620" s="68">
        <v>10</v>
      </c>
      <c r="R4620" s="68"/>
      <c r="S4620" s="68">
        <f t="shared" si="237"/>
        <v>3.3000000000000003</v>
      </c>
      <c r="T4620" s="69" t="s">
        <v>547</v>
      </c>
      <c r="U4620" s="63" t="s">
        <v>52</v>
      </c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>
        <v>46252</v>
      </c>
      <c r="B4621" s="63" t="s">
        <v>34</v>
      </c>
      <c r="C4621" s="64" t="s">
        <v>17</v>
      </c>
      <c r="D4621" s="64" t="s">
        <v>19</v>
      </c>
      <c r="E4621" s="64" t="s">
        <v>5900</v>
      </c>
      <c r="F4621" s="64" t="str">
        <f t="shared" si="236"/>
        <v>2</v>
      </c>
      <c r="G4621" s="72" t="s">
        <v>761</v>
      </c>
      <c r="H4621" s="63" t="s">
        <v>8039</v>
      </c>
      <c r="I4621" s="64" t="s">
        <v>20</v>
      </c>
      <c r="J4621" s="63" t="s">
        <v>66</v>
      </c>
      <c r="K4621" s="64" t="str">
        <f>IFERROR(VLOOKUP(I4621,'Issue Code'!H:L,5,0),"")</f>
        <v>Change Model</v>
      </c>
      <c r="L4621" s="64" t="s">
        <v>239</v>
      </c>
      <c r="M4621" s="100"/>
      <c r="N4621" s="100"/>
      <c r="O4621" s="66">
        <f t="shared" si="233"/>
        <v>24</v>
      </c>
      <c r="P4621" s="67">
        <v>0.33</v>
      </c>
      <c r="Q4621" s="68">
        <v>12</v>
      </c>
      <c r="R4621" s="68"/>
      <c r="S4621" s="68">
        <f t="shared" si="237"/>
        <v>3.96</v>
      </c>
      <c r="T4621" s="69" t="s">
        <v>547</v>
      </c>
      <c r="U4621" s="63" t="s">
        <v>52</v>
      </c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>
        <v>46252</v>
      </c>
      <c r="B4622" s="63" t="s">
        <v>445</v>
      </c>
      <c r="C4622" s="64" t="s">
        <v>18</v>
      </c>
      <c r="D4622" s="64" t="s">
        <v>37</v>
      </c>
      <c r="E4622" s="64" t="s">
        <v>240</v>
      </c>
      <c r="F4622" s="64" t="str">
        <f t="shared" si="236"/>
        <v>2</v>
      </c>
      <c r="G4622" s="72">
        <v>159117002</v>
      </c>
      <c r="H4622" s="63" t="s">
        <v>8040</v>
      </c>
      <c r="I4622" s="64" t="s">
        <v>20</v>
      </c>
      <c r="J4622" s="63" t="s">
        <v>66</v>
      </c>
      <c r="K4622" s="64" t="str">
        <f>IFERROR(VLOOKUP(I4622,'Issue Code'!H:L,5,0),"")</f>
        <v>Change Model</v>
      </c>
      <c r="L4622" s="64" t="s">
        <v>239</v>
      </c>
      <c r="M4622" s="100"/>
      <c r="N4622" s="100"/>
      <c r="O4622" s="66">
        <f t="shared" ref="O4622:O4629" si="238">IF(N4622-M4622&gt;0,N4622-M4622,N4622-M4622+24)</f>
        <v>24</v>
      </c>
      <c r="P4622" s="67">
        <v>0.1</v>
      </c>
      <c r="Q4622" s="68">
        <v>16</v>
      </c>
      <c r="R4622" s="68"/>
      <c r="S4622" s="68">
        <f t="shared" ref="S4622:S4629" si="239">P4622*Q4622</f>
        <v>1.6</v>
      </c>
      <c r="T4622" s="69" t="s">
        <v>547</v>
      </c>
      <c r="U4622" s="63" t="s">
        <v>52</v>
      </c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>
        <v>46252</v>
      </c>
      <c r="B4623" s="63" t="s">
        <v>445</v>
      </c>
      <c r="C4623" s="64" t="s">
        <v>18</v>
      </c>
      <c r="D4623" s="64" t="s">
        <v>37</v>
      </c>
      <c r="E4623" s="64" t="s">
        <v>599</v>
      </c>
      <c r="F4623" s="64" t="str">
        <f t="shared" si="236"/>
        <v>1</v>
      </c>
      <c r="G4623" s="85" t="s">
        <v>8047</v>
      </c>
      <c r="H4623" s="63" t="s">
        <v>8041</v>
      </c>
      <c r="I4623" s="64" t="s">
        <v>20</v>
      </c>
      <c r="J4623" s="63" t="s">
        <v>66</v>
      </c>
      <c r="K4623" s="64" t="str">
        <f>IFERROR(VLOOKUP(I4623,'Issue Code'!H:L,5,0),"")</f>
        <v>Change Model</v>
      </c>
      <c r="L4623" s="64" t="s">
        <v>239</v>
      </c>
      <c r="M4623" s="100"/>
      <c r="N4623" s="100"/>
      <c r="O4623" s="66">
        <f t="shared" si="238"/>
        <v>24</v>
      </c>
      <c r="P4623" s="67">
        <v>0.1</v>
      </c>
      <c r="Q4623" s="68">
        <v>22</v>
      </c>
      <c r="R4623" s="68"/>
      <c r="S4623" s="68">
        <f t="shared" si="239"/>
        <v>2.2000000000000002</v>
      </c>
      <c r="T4623" s="69" t="s">
        <v>547</v>
      </c>
      <c r="U4623" s="63" t="s">
        <v>52</v>
      </c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>
        <v>46252</v>
      </c>
      <c r="B4624" s="63" t="s">
        <v>445</v>
      </c>
      <c r="C4624" s="64" t="s">
        <v>18</v>
      </c>
      <c r="D4624" s="64" t="s">
        <v>37</v>
      </c>
      <c r="E4624" s="64" t="s">
        <v>639</v>
      </c>
      <c r="F4624" s="64" t="str">
        <f t="shared" si="236"/>
        <v>1</v>
      </c>
      <c r="G4624" s="72">
        <v>315262010</v>
      </c>
      <c r="H4624" s="63" t="s">
        <v>8042</v>
      </c>
      <c r="I4624" s="64" t="s">
        <v>20</v>
      </c>
      <c r="J4624" s="63" t="s">
        <v>66</v>
      </c>
      <c r="K4624" s="64" t="str">
        <f>IFERROR(VLOOKUP(I4624,'Issue Code'!H:L,5,0),"")</f>
        <v>Change Model</v>
      </c>
      <c r="L4624" s="64" t="s">
        <v>239</v>
      </c>
      <c r="M4624" s="100"/>
      <c r="N4624" s="100"/>
      <c r="O4624" s="66">
        <f t="shared" si="238"/>
        <v>24</v>
      </c>
      <c r="P4624" s="67">
        <v>0.1</v>
      </c>
      <c r="Q4624" s="68">
        <v>5</v>
      </c>
      <c r="R4624" s="68"/>
      <c r="S4624" s="68">
        <f t="shared" si="239"/>
        <v>0.5</v>
      </c>
      <c r="T4624" s="69" t="s">
        <v>547</v>
      </c>
      <c r="U4624" s="63" t="s">
        <v>52</v>
      </c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>
        <v>46252</v>
      </c>
      <c r="B4625" s="63" t="s">
        <v>445</v>
      </c>
      <c r="C4625" s="64" t="s">
        <v>18</v>
      </c>
      <c r="D4625" s="64" t="s">
        <v>37</v>
      </c>
      <c r="E4625" s="64" t="s">
        <v>258</v>
      </c>
      <c r="F4625" s="64" t="str">
        <f t="shared" si="236"/>
        <v>1</v>
      </c>
      <c r="G4625" s="85" t="s">
        <v>3363</v>
      </c>
      <c r="H4625" s="63" t="s">
        <v>8043</v>
      </c>
      <c r="I4625" s="64" t="s">
        <v>20</v>
      </c>
      <c r="J4625" s="63" t="s">
        <v>66</v>
      </c>
      <c r="K4625" s="64" t="str">
        <f>IFERROR(VLOOKUP(I4625,'Issue Code'!H:L,5,0),"")</f>
        <v>Change Model</v>
      </c>
      <c r="L4625" s="64" t="s">
        <v>239</v>
      </c>
      <c r="M4625" s="100"/>
      <c r="N4625" s="100"/>
      <c r="O4625" s="66">
        <f t="shared" si="238"/>
        <v>24</v>
      </c>
      <c r="P4625" s="67">
        <v>0.1</v>
      </c>
      <c r="Q4625" s="68">
        <v>22</v>
      </c>
      <c r="R4625" s="68"/>
      <c r="S4625" s="68">
        <f t="shared" si="239"/>
        <v>2.2000000000000002</v>
      </c>
      <c r="T4625" s="69" t="s">
        <v>547</v>
      </c>
      <c r="U4625" s="63" t="s">
        <v>52</v>
      </c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>
        <v>46252</v>
      </c>
      <c r="B4626" s="63" t="s">
        <v>445</v>
      </c>
      <c r="C4626" s="64" t="s">
        <v>18</v>
      </c>
      <c r="D4626" s="64" t="s">
        <v>37</v>
      </c>
      <c r="E4626" s="64" t="s">
        <v>1424</v>
      </c>
      <c r="F4626" s="64" t="str">
        <f t="shared" si="236"/>
        <v>2</v>
      </c>
      <c r="G4626" s="85" t="s">
        <v>8048</v>
      </c>
      <c r="H4626" s="63" t="s">
        <v>8044</v>
      </c>
      <c r="I4626" s="64" t="s">
        <v>20</v>
      </c>
      <c r="J4626" s="63" t="s">
        <v>66</v>
      </c>
      <c r="K4626" s="64" t="str">
        <f>IFERROR(VLOOKUP(I4626,'Issue Code'!H:L,5,0),"")</f>
        <v>Change Model</v>
      </c>
      <c r="L4626" s="64" t="s">
        <v>239</v>
      </c>
      <c r="M4626" s="100"/>
      <c r="N4626" s="100"/>
      <c r="O4626" s="66">
        <f t="shared" si="238"/>
        <v>24</v>
      </c>
      <c r="P4626" s="67">
        <v>0.1</v>
      </c>
      <c r="Q4626" s="68">
        <v>27</v>
      </c>
      <c r="R4626" s="68"/>
      <c r="S4626" s="68">
        <f t="shared" si="239"/>
        <v>2.7</v>
      </c>
      <c r="T4626" s="69" t="s">
        <v>547</v>
      </c>
      <c r="U4626" s="63" t="s">
        <v>52</v>
      </c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>
        <v>46252</v>
      </c>
      <c r="B4627" s="63" t="s">
        <v>445</v>
      </c>
      <c r="C4627" s="64" t="s">
        <v>18</v>
      </c>
      <c r="D4627" s="64" t="s">
        <v>37</v>
      </c>
      <c r="E4627" s="64" t="s">
        <v>317</v>
      </c>
      <c r="F4627" s="64" t="str">
        <f t="shared" si="236"/>
        <v>1</v>
      </c>
      <c r="G4627" s="85" t="s">
        <v>8049</v>
      </c>
      <c r="H4627" s="63" t="s">
        <v>8045</v>
      </c>
      <c r="I4627" s="64" t="s">
        <v>20</v>
      </c>
      <c r="J4627" s="63" t="s">
        <v>66</v>
      </c>
      <c r="K4627" s="64" t="str">
        <f>IFERROR(VLOOKUP(I4627,'Issue Code'!H:L,5,0),"")</f>
        <v>Change Model</v>
      </c>
      <c r="L4627" s="64" t="s">
        <v>239</v>
      </c>
      <c r="M4627" s="100"/>
      <c r="N4627" s="100"/>
      <c r="O4627" s="66">
        <f t="shared" si="238"/>
        <v>24</v>
      </c>
      <c r="P4627" s="67">
        <v>0.1</v>
      </c>
      <c r="Q4627" s="68">
        <v>35</v>
      </c>
      <c r="R4627" s="68"/>
      <c r="S4627" s="68">
        <f t="shared" si="239"/>
        <v>3.5</v>
      </c>
      <c r="T4627" s="69" t="s">
        <v>547</v>
      </c>
      <c r="U4627" s="63" t="s">
        <v>52</v>
      </c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>
        <v>46252</v>
      </c>
      <c r="B4628" s="63" t="s">
        <v>445</v>
      </c>
      <c r="C4628" s="64" t="s">
        <v>18</v>
      </c>
      <c r="D4628" s="64" t="s">
        <v>37</v>
      </c>
      <c r="E4628" s="64" t="s">
        <v>246</v>
      </c>
      <c r="F4628" s="64" t="str">
        <f t="shared" si="236"/>
        <v>2</v>
      </c>
      <c r="G4628" s="85" t="s">
        <v>8050</v>
      </c>
      <c r="H4628" s="63" t="s">
        <v>8046</v>
      </c>
      <c r="I4628" s="64" t="s">
        <v>20</v>
      </c>
      <c r="J4628" s="63" t="s">
        <v>66</v>
      </c>
      <c r="K4628" s="64" t="str">
        <f>IFERROR(VLOOKUP(I4628,'Issue Code'!H:L,5,0),"")</f>
        <v>Change Model</v>
      </c>
      <c r="L4628" s="64" t="s">
        <v>239</v>
      </c>
      <c r="M4628" s="100"/>
      <c r="N4628" s="100"/>
      <c r="O4628" s="66">
        <f t="shared" si="238"/>
        <v>24</v>
      </c>
      <c r="P4628" s="67">
        <v>0.1</v>
      </c>
      <c r="Q4628" s="68">
        <v>21</v>
      </c>
      <c r="R4628" s="68"/>
      <c r="S4628" s="68">
        <f t="shared" si="239"/>
        <v>2.1</v>
      </c>
      <c r="T4628" s="69" t="s">
        <v>547</v>
      </c>
      <c r="U4628" s="63" t="s">
        <v>52</v>
      </c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>
        <v>46252</v>
      </c>
      <c r="B4629" s="63" t="s">
        <v>34</v>
      </c>
      <c r="C4629" s="64" t="s">
        <v>18</v>
      </c>
      <c r="D4629" s="64" t="s">
        <v>19</v>
      </c>
      <c r="E4629" s="64" t="s">
        <v>8051</v>
      </c>
      <c r="F4629" s="64" t="str">
        <f t="shared" si="236"/>
        <v>2</v>
      </c>
      <c r="G4629" s="72" t="s">
        <v>6050</v>
      </c>
      <c r="H4629" s="63" t="s">
        <v>8054</v>
      </c>
      <c r="I4629" s="64" t="s">
        <v>81</v>
      </c>
      <c r="J4629" s="63" t="s">
        <v>7579</v>
      </c>
      <c r="K4629" s="64" t="str">
        <f>IFERROR(VLOOKUP(I4629,'Issue Code'!H:L,5,0),"")</f>
        <v>Equipment</v>
      </c>
      <c r="L4629" s="64" t="s">
        <v>268</v>
      </c>
      <c r="M4629" s="100">
        <v>0.96527777777777779</v>
      </c>
      <c r="N4629" s="100">
        <v>0.98611111111111116</v>
      </c>
      <c r="O4629" s="66">
        <f t="shared" si="238"/>
        <v>2.083333333333337E-2</v>
      </c>
      <c r="P4629" s="67">
        <v>0.5</v>
      </c>
      <c r="Q4629" s="68">
        <v>11</v>
      </c>
      <c r="R4629" s="68"/>
      <c r="S4629" s="68">
        <f t="shared" si="239"/>
        <v>5.5</v>
      </c>
      <c r="T4629" s="69" t="s">
        <v>52</v>
      </c>
      <c r="U4629" s="63" t="s">
        <v>52</v>
      </c>
      <c r="V4629" s="63"/>
      <c r="W4629" s="63"/>
      <c r="X4629" s="63"/>
      <c r="Y4629" s="63"/>
      <c r="Z4629" s="63"/>
      <c r="AA4629" s="63">
        <v>2026080160</v>
      </c>
    </row>
    <row r="4630" spans="1:27" s="71" customFormat="1" ht="23.5" customHeight="1" x14ac:dyDescent="0.35">
      <c r="A4630" s="62">
        <v>46252</v>
      </c>
      <c r="B4630" s="63" t="s">
        <v>34</v>
      </c>
      <c r="C4630" s="64" t="s">
        <v>18</v>
      </c>
      <c r="D4630" s="64" t="s">
        <v>19</v>
      </c>
      <c r="E4630" s="64" t="s">
        <v>7995</v>
      </c>
      <c r="F4630" s="64" t="str">
        <f t="shared" si="236"/>
        <v>1</v>
      </c>
      <c r="G4630" s="72">
        <v>130868040</v>
      </c>
      <c r="H4630" s="63" t="s">
        <v>8055</v>
      </c>
      <c r="I4630" s="64" t="s">
        <v>81</v>
      </c>
      <c r="J4630" s="63" t="s">
        <v>7579</v>
      </c>
      <c r="K4630" s="64" t="str">
        <f>IFERROR(VLOOKUP(I4630,'Issue Code'!H:L,5,0),"")</f>
        <v>Equipment</v>
      </c>
      <c r="L4630" s="64" t="s">
        <v>268</v>
      </c>
      <c r="M4630" s="100">
        <v>0.38194444444444442</v>
      </c>
      <c r="N4630" s="100">
        <v>0.39583333333333331</v>
      </c>
      <c r="O4630" s="66">
        <f t="shared" ref="O4630:O4636" si="240">IF(N4630-M4630&gt;0,N4630-M4630,N4630-M4630+24)</f>
        <v>1.3888888888888895E-2</v>
      </c>
      <c r="P4630" s="67">
        <v>0.34</v>
      </c>
      <c r="Q4630" s="68">
        <v>4</v>
      </c>
      <c r="R4630" s="68"/>
      <c r="S4630" s="68">
        <f t="shared" ref="S4630:S4636" si="241">P4630*Q4630</f>
        <v>1.36</v>
      </c>
      <c r="T4630" s="69" t="s">
        <v>52</v>
      </c>
      <c r="U4630" s="63" t="s">
        <v>52</v>
      </c>
      <c r="V4630" s="63"/>
      <c r="W4630" s="63"/>
      <c r="X4630" s="63"/>
      <c r="Y4630" s="63"/>
      <c r="Z4630" s="63"/>
      <c r="AA4630" s="63">
        <v>2026080161</v>
      </c>
    </row>
    <row r="4631" spans="1:27" s="71" customFormat="1" ht="23.5" customHeight="1" x14ac:dyDescent="0.35">
      <c r="A4631" s="62">
        <v>46252</v>
      </c>
      <c r="B4631" s="63" t="s">
        <v>34</v>
      </c>
      <c r="C4631" s="64" t="s">
        <v>18</v>
      </c>
      <c r="D4631" s="64" t="s">
        <v>19</v>
      </c>
      <c r="E4631" s="64" t="s">
        <v>8052</v>
      </c>
      <c r="F4631" s="64" t="str">
        <f t="shared" si="236"/>
        <v>1</v>
      </c>
      <c r="G4631" s="72">
        <v>130868014</v>
      </c>
      <c r="H4631" s="63" t="s">
        <v>8056</v>
      </c>
      <c r="I4631" s="64" t="s">
        <v>81</v>
      </c>
      <c r="J4631" s="63" t="s">
        <v>4131</v>
      </c>
      <c r="K4631" s="64" t="str">
        <f>IFERROR(VLOOKUP(I4631,'Issue Code'!H:L,5,0),"")</f>
        <v>Equipment</v>
      </c>
      <c r="L4631" s="64" t="s">
        <v>268</v>
      </c>
      <c r="M4631" s="100">
        <v>0.35</v>
      </c>
      <c r="N4631" s="100">
        <v>0.35416666666666669</v>
      </c>
      <c r="O4631" s="66">
        <f t="shared" si="240"/>
        <v>4.1666666666667074E-3</v>
      </c>
      <c r="P4631" s="67">
        <v>0.1</v>
      </c>
      <c r="Q4631" s="68">
        <v>6</v>
      </c>
      <c r="R4631" s="68"/>
      <c r="S4631" s="68">
        <f t="shared" si="241"/>
        <v>0.60000000000000009</v>
      </c>
      <c r="T4631" s="69" t="s">
        <v>52</v>
      </c>
      <c r="U4631" s="63" t="s">
        <v>52</v>
      </c>
      <c r="V4631" s="63"/>
      <c r="W4631" s="63"/>
      <c r="X4631" s="63"/>
      <c r="Y4631" s="63"/>
      <c r="Z4631" s="63"/>
      <c r="AA4631" s="63">
        <v>2026080162</v>
      </c>
    </row>
    <row r="4632" spans="1:27" s="71" customFormat="1" ht="23.5" customHeight="1" x14ac:dyDescent="0.35">
      <c r="A4632" s="62">
        <v>46252</v>
      </c>
      <c r="B4632" s="63" t="s">
        <v>34</v>
      </c>
      <c r="C4632" s="64" t="s">
        <v>18</v>
      </c>
      <c r="D4632" s="64" t="s">
        <v>19</v>
      </c>
      <c r="E4632" s="64" t="s">
        <v>7757</v>
      </c>
      <c r="F4632" s="64" t="str">
        <f t="shared" si="236"/>
        <v>1</v>
      </c>
      <c r="G4632" s="72">
        <v>130868002</v>
      </c>
      <c r="H4632" s="63" t="s">
        <v>8057</v>
      </c>
      <c r="I4632" s="64" t="s">
        <v>81</v>
      </c>
      <c r="J4632" s="63" t="s">
        <v>7579</v>
      </c>
      <c r="K4632" s="64" t="str">
        <f>IFERROR(VLOOKUP(I4632,'Issue Code'!H:L,5,0),"")</f>
        <v>Equipment</v>
      </c>
      <c r="L4632" s="64" t="s">
        <v>268</v>
      </c>
      <c r="M4632" s="100">
        <v>0.54166666666666663</v>
      </c>
      <c r="N4632" s="100">
        <v>0.55208333333333337</v>
      </c>
      <c r="O4632" s="66">
        <f t="shared" si="240"/>
        <v>1.0416666666666741E-2</v>
      </c>
      <c r="P4632" s="67">
        <v>0.25</v>
      </c>
      <c r="Q4632" s="68">
        <v>7</v>
      </c>
      <c r="R4632" s="68"/>
      <c r="S4632" s="68">
        <f t="shared" si="241"/>
        <v>1.75</v>
      </c>
      <c r="T4632" s="69" t="s">
        <v>52</v>
      </c>
      <c r="U4632" s="63" t="s">
        <v>52</v>
      </c>
      <c r="V4632" s="63"/>
      <c r="W4632" s="63"/>
      <c r="X4632" s="63"/>
      <c r="Y4632" s="63"/>
      <c r="Z4632" s="63"/>
      <c r="AA4632" s="63">
        <v>2026080163</v>
      </c>
    </row>
    <row r="4633" spans="1:27" s="71" customFormat="1" ht="23.5" customHeight="1" x14ac:dyDescent="0.35">
      <c r="A4633" s="62">
        <v>46252</v>
      </c>
      <c r="B4633" s="63" t="s">
        <v>34</v>
      </c>
      <c r="C4633" s="64" t="s">
        <v>18</v>
      </c>
      <c r="D4633" s="64" t="s">
        <v>19</v>
      </c>
      <c r="E4633" s="64" t="s">
        <v>7759</v>
      </c>
      <c r="F4633" s="64" t="str">
        <f t="shared" si="236"/>
        <v>1</v>
      </c>
      <c r="G4633" s="72">
        <v>130868018</v>
      </c>
      <c r="H4633" s="63" t="s">
        <v>8000</v>
      </c>
      <c r="I4633" s="64" t="s">
        <v>81</v>
      </c>
      <c r="J4633" s="63" t="s">
        <v>3586</v>
      </c>
      <c r="K4633" s="64" t="str">
        <f>IFERROR(VLOOKUP(I4633,'Issue Code'!H:L,5,0),"")</f>
        <v>Equipment</v>
      </c>
      <c r="L4633" s="64" t="s">
        <v>268</v>
      </c>
      <c r="M4633" s="100">
        <v>0.63888888888888884</v>
      </c>
      <c r="N4633" s="100">
        <v>0.68055555555555558</v>
      </c>
      <c r="O4633" s="66">
        <f t="shared" si="240"/>
        <v>4.1666666666666741E-2</v>
      </c>
      <c r="P4633" s="67">
        <v>1</v>
      </c>
      <c r="Q4633" s="68">
        <v>7</v>
      </c>
      <c r="R4633" s="68"/>
      <c r="S4633" s="68">
        <f t="shared" si="241"/>
        <v>7</v>
      </c>
      <c r="T4633" s="69" t="s">
        <v>52</v>
      </c>
      <c r="U4633" s="63" t="s">
        <v>52</v>
      </c>
      <c r="V4633" s="63"/>
      <c r="W4633" s="63"/>
      <c r="X4633" s="63"/>
      <c r="Y4633" s="63"/>
      <c r="Z4633" s="63"/>
      <c r="AA4633" s="63">
        <v>2026080164</v>
      </c>
    </row>
    <row r="4634" spans="1:27" s="71" customFormat="1" ht="23.5" customHeight="1" x14ac:dyDescent="0.35">
      <c r="A4634" s="62">
        <v>46252</v>
      </c>
      <c r="B4634" s="63" t="s">
        <v>34</v>
      </c>
      <c r="C4634" s="64" t="s">
        <v>18</v>
      </c>
      <c r="D4634" s="64" t="s">
        <v>19</v>
      </c>
      <c r="E4634" s="64" t="s">
        <v>8053</v>
      </c>
      <c r="F4634" s="64" t="str">
        <f t="shared" si="236"/>
        <v>1</v>
      </c>
      <c r="G4634" s="72">
        <v>130868002</v>
      </c>
      <c r="H4634" s="63" t="s">
        <v>8058</v>
      </c>
      <c r="I4634" s="64" t="s">
        <v>81</v>
      </c>
      <c r="J4634" s="63" t="s">
        <v>7579</v>
      </c>
      <c r="K4634" s="64" t="str">
        <f>IFERROR(VLOOKUP(I4634,'Issue Code'!H:L,5,0),"")</f>
        <v>Equipment</v>
      </c>
      <c r="L4634" s="64" t="s">
        <v>268</v>
      </c>
      <c r="M4634" s="100">
        <v>0.47916666666666669</v>
      </c>
      <c r="N4634" s="100">
        <v>0.4826388888888889</v>
      </c>
      <c r="O4634" s="66">
        <f t="shared" si="240"/>
        <v>3.4722222222222099E-3</v>
      </c>
      <c r="P4634" s="67">
        <v>0.08</v>
      </c>
      <c r="Q4634" s="68">
        <v>7</v>
      </c>
      <c r="R4634" s="68"/>
      <c r="S4634" s="68">
        <f t="shared" si="241"/>
        <v>0.56000000000000005</v>
      </c>
      <c r="T4634" s="69" t="s">
        <v>52</v>
      </c>
      <c r="U4634" s="63" t="s">
        <v>52</v>
      </c>
      <c r="V4634" s="63"/>
      <c r="W4634" s="63"/>
      <c r="X4634" s="63"/>
      <c r="Y4634" s="63"/>
      <c r="Z4634" s="63"/>
      <c r="AA4634" s="63">
        <v>2026080165</v>
      </c>
    </row>
    <row r="4635" spans="1:27" s="71" customFormat="1" ht="23.5" customHeight="1" x14ac:dyDescent="0.35">
      <c r="A4635" s="62">
        <v>46252</v>
      </c>
      <c r="B4635" s="63" t="s">
        <v>34</v>
      </c>
      <c r="C4635" s="64" t="s">
        <v>18</v>
      </c>
      <c r="D4635" s="64" t="s">
        <v>19</v>
      </c>
      <c r="E4635" s="64" t="s">
        <v>7994</v>
      </c>
      <c r="F4635" s="64" t="str">
        <f t="shared" si="236"/>
        <v>1</v>
      </c>
      <c r="G4635" s="72">
        <v>130868001</v>
      </c>
      <c r="H4635" s="63" t="s">
        <v>7997</v>
      </c>
      <c r="I4635" s="64" t="s">
        <v>81</v>
      </c>
      <c r="J4635" s="63" t="s">
        <v>4181</v>
      </c>
      <c r="K4635" s="64" t="str">
        <f>IFERROR(VLOOKUP(I4635,'Issue Code'!H:L,5,0),"")</f>
        <v>Equipment</v>
      </c>
      <c r="L4635" s="64" t="s">
        <v>268</v>
      </c>
      <c r="M4635" s="100">
        <v>0.375</v>
      </c>
      <c r="N4635" s="100">
        <v>0.39583333333333331</v>
      </c>
      <c r="O4635" s="66">
        <f t="shared" si="240"/>
        <v>2.0833333333333315E-2</v>
      </c>
      <c r="P4635" s="67">
        <v>0.5</v>
      </c>
      <c r="Q4635" s="68">
        <v>6</v>
      </c>
      <c r="R4635" s="68"/>
      <c r="S4635" s="68">
        <f t="shared" si="241"/>
        <v>3</v>
      </c>
      <c r="T4635" s="69" t="s">
        <v>52</v>
      </c>
      <c r="U4635" s="63" t="s">
        <v>52</v>
      </c>
      <c r="V4635" s="63"/>
      <c r="W4635" s="63"/>
      <c r="X4635" s="63"/>
      <c r="Y4635" s="63"/>
      <c r="Z4635" s="63"/>
      <c r="AA4635" s="63">
        <v>2026080166</v>
      </c>
    </row>
    <row r="4636" spans="1:27" s="71" customFormat="1" ht="23.5" customHeight="1" x14ac:dyDescent="0.35">
      <c r="A4636" s="62">
        <v>46252</v>
      </c>
      <c r="B4636" s="63" t="s">
        <v>34</v>
      </c>
      <c r="C4636" s="64" t="s">
        <v>18</v>
      </c>
      <c r="D4636" s="64" t="s">
        <v>19</v>
      </c>
      <c r="E4636" s="64" t="s">
        <v>7044</v>
      </c>
      <c r="F4636" s="64" t="str">
        <f t="shared" si="236"/>
        <v>1</v>
      </c>
      <c r="G4636" s="72">
        <v>130868001</v>
      </c>
      <c r="H4636" s="63" t="s">
        <v>7996</v>
      </c>
      <c r="I4636" s="64" t="s">
        <v>81</v>
      </c>
      <c r="J4636" s="63" t="s">
        <v>7779</v>
      </c>
      <c r="K4636" s="64" t="str">
        <f>IFERROR(VLOOKUP(I4636,'Issue Code'!H:L,5,0),"")</f>
        <v>Equipment</v>
      </c>
      <c r="L4636" s="64" t="s">
        <v>268</v>
      </c>
      <c r="M4636" s="100">
        <v>0.44444444444444442</v>
      </c>
      <c r="N4636" s="100">
        <v>0.44791666666666669</v>
      </c>
      <c r="O4636" s="66">
        <f t="shared" si="240"/>
        <v>3.4722222222222654E-3</v>
      </c>
      <c r="P4636" s="67">
        <v>0.08</v>
      </c>
      <c r="Q4636" s="68">
        <v>6</v>
      </c>
      <c r="R4636" s="68"/>
      <c r="S4636" s="68">
        <f t="shared" si="241"/>
        <v>0.48</v>
      </c>
      <c r="T4636" s="69" t="s">
        <v>52</v>
      </c>
      <c r="U4636" s="63" t="s">
        <v>52</v>
      </c>
      <c r="V4636" s="63"/>
      <c r="W4636" s="63"/>
      <c r="X4636" s="63"/>
      <c r="Y4636" s="63"/>
      <c r="Z4636" s="63"/>
      <c r="AA4636" s="63">
        <v>2026080167</v>
      </c>
    </row>
    <row r="4637" spans="1:27" s="71" customFormat="1" ht="23.5" customHeight="1" x14ac:dyDescent="0.35">
      <c r="A4637" s="62">
        <v>46252</v>
      </c>
      <c r="B4637" s="63" t="s">
        <v>34</v>
      </c>
      <c r="C4637" s="64" t="s">
        <v>17</v>
      </c>
      <c r="D4637" s="64" t="s">
        <v>19</v>
      </c>
      <c r="E4637" s="64" t="s">
        <v>4100</v>
      </c>
      <c r="F4637" s="64" t="str">
        <f t="shared" si="236"/>
        <v>1</v>
      </c>
      <c r="G4637" s="72" t="s">
        <v>1575</v>
      </c>
      <c r="H4637" s="63" t="s">
        <v>8059</v>
      </c>
      <c r="I4637" s="64" t="s">
        <v>81</v>
      </c>
      <c r="J4637" s="63" t="s">
        <v>8060</v>
      </c>
      <c r="K4637" s="64" t="str">
        <f>IFERROR(VLOOKUP(I4637,'Issue Code'!H:L,5,0),"")</f>
        <v>Equipment</v>
      </c>
      <c r="L4637" s="64" t="s">
        <v>268</v>
      </c>
      <c r="M4637" s="100">
        <v>0.3125</v>
      </c>
      <c r="N4637" s="100">
        <v>3.6736111111111112</v>
      </c>
      <c r="O4637" s="66">
        <f t="shared" ref="O4637:O4641" si="242">IF(N4637-M4637&gt;0,N4637-M4637,N4637-M4637+24)</f>
        <v>3.3611111111111112</v>
      </c>
      <c r="P4637" s="67">
        <v>0.8</v>
      </c>
      <c r="Q4637" s="68">
        <v>12</v>
      </c>
      <c r="R4637" s="68"/>
      <c r="S4637" s="68">
        <f t="shared" ref="S4637:S4641" si="243">P4637*Q4637</f>
        <v>9.6000000000000014</v>
      </c>
      <c r="T4637" s="69" t="s">
        <v>52</v>
      </c>
      <c r="U4637" s="63" t="s">
        <v>52</v>
      </c>
      <c r="V4637" s="63"/>
      <c r="W4637" s="63"/>
      <c r="X4637" s="63"/>
      <c r="Y4637" s="63"/>
      <c r="Z4637" s="63"/>
      <c r="AA4637" s="63">
        <v>2026080168</v>
      </c>
    </row>
    <row r="4638" spans="1:27" s="71" customFormat="1" ht="23.5" customHeight="1" x14ac:dyDescent="0.35">
      <c r="A4638" s="62">
        <v>46253</v>
      </c>
      <c r="B4638" s="63" t="s">
        <v>445</v>
      </c>
      <c r="C4638" s="64" t="s">
        <v>17</v>
      </c>
      <c r="D4638" s="64" t="s">
        <v>37</v>
      </c>
      <c r="E4638" s="64" t="s">
        <v>5975</v>
      </c>
      <c r="F4638" s="64" t="str">
        <f t="shared" si="236"/>
        <v>1</v>
      </c>
      <c r="G4638" s="85" t="s">
        <v>1556</v>
      </c>
      <c r="H4638" s="63" t="s">
        <v>8074</v>
      </c>
      <c r="I4638" s="64" t="s">
        <v>20</v>
      </c>
      <c r="J4638" s="63" t="s">
        <v>66</v>
      </c>
      <c r="K4638" s="64" t="str">
        <f>IFERROR(VLOOKUP(I4638,'Issue Code'!H:L,5,0),"")</f>
        <v>Change Model</v>
      </c>
      <c r="L4638" s="64" t="s">
        <v>239</v>
      </c>
      <c r="M4638" s="100"/>
      <c r="N4638" s="100"/>
      <c r="O4638" s="66">
        <f t="shared" si="242"/>
        <v>24</v>
      </c>
      <c r="P4638" s="67">
        <v>0.67</v>
      </c>
      <c r="Q4638" s="68">
        <v>15</v>
      </c>
      <c r="R4638" s="68"/>
      <c r="S4638" s="68">
        <f t="shared" si="243"/>
        <v>10.050000000000001</v>
      </c>
      <c r="T4638" s="69" t="s">
        <v>547</v>
      </c>
      <c r="U4638" s="63" t="s">
        <v>52</v>
      </c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>
        <v>46253</v>
      </c>
      <c r="B4639" s="63" t="s">
        <v>445</v>
      </c>
      <c r="C4639" s="64" t="s">
        <v>17</v>
      </c>
      <c r="D4639" s="64" t="s">
        <v>37</v>
      </c>
      <c r="E4639" s="64" t="s">
        <v>5804</v>
      </c>
      <c r="F4639" s="64" t="str">
        <f t="shared" si="236"/>
        <v>2</v>
      </c>
      <c r="G4639" s="85" t="s">
        <v>8078</v>
      </c>
      <c r="H4639" s="63" t="s">
        <v>8075</v>
      </c>
      <c r="I4639" s="64" t="s">
        <v>20</v>
      </c>
      <c r="J4639" s="63" t="s">
        <v>66</v>
      </c>
      <c r="K4639" s="64" t="str">
        <f>IFERROR(VLOOKUP(I4639,'Issue Code'!H:L,5,0),"")</f>
        <v>Change Model</v>
      </c>
      <c r="L4639" s="64" t="s">
        <v>239</v>
      </c>
      <c r="M4639" s="100"/>
      <c r="N4639" s="100"/>
      <c r="O4639" s="66">
        <f t="shared" si="242"/>
        <v>24</v>
      </c>
      <c r="P4639" s="67">
        <v>0.1</v>
      </c>
      <c r="Q4639" s="68">
        <v>23</v>
      </c>
      <c r="R4639" s="68"/>
      <c r="S4639" s="68">
        <f t="shared" si="243"/>
        <v>2.3000000000000003</v>
      </c>
      <c r="T4639" s="69" t="s">
        <v>547</v>
      </c>
      <c r="U4639" s="63" t="s">
        <v>52</v>
      </c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>
        <v>46253</v>
      </c>
      <c r="B4640" s="63" t="s">
        <v>34</v>
      </c>
      <c r="C4640" s="64" t="s">
        <v>17</v>
      </c>
      <c r="D4640" s="64" t="s">
        <v>19</v>
      </c>
      <c r="E4640" s="64" t="s">
        <v>4363</v>
      </c>
      <c r="F4640" s="64" t="str">
        <f t="shared" si="236"/>
        <v>1</v>
      </c>
      <c r="G4640" s="72" t="s">
        <v>401</v>
      </c>
      <c r="H4640" s="63" t="s">
        <v>8076</v>
      </c>
      <c r="I4640" s="64" t="s">
        <v>20</v>
      </c>
      <c r="J4640" s="63" t="s">
        <v>66</v>
      </c>
      <c r="K4640" s="64" t="str">
        <f>IFERROR(VLOOKUP(I4640,'Issue Code'!H:L,5,0),"")</f>
        <v>Change Model</v>
      </c>
      <c r="L4640" s="64" t="s">
        <v>239</v>
      </c>
      <c r="M4640" s="100"/>
      <c r="N4640" s="100"/>
      <c r="O4640" s="66">
        <f t="shared" si="242"/>
        <v>24</v>
      </c>
      <c r="P4640" s="67">
        <v>0.33</v>
      </c>
      <c r="Q4640" s="68">
        <v>12</v>
      </c>
      <c r="R4640" s="68"/>
      <c r="S4640" s="68">
        <f t="shared" si="243"/>
        <v>3.96</v>
      </c>
      <c r="T4640" s="69" t="s">
        <v>547</v>
      </c>
      <c r="U4640" s="63" t="s">
        <v>52</v>
      </c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>
        <v>46253</v>
      </c>
      <c r="B4641" s="63" t="s">
        <v>34</v>
      </c>
      <c r="C4641" s="64" t="s">
        <v>17</v>
      </c>
      <c r="D4641" s="64" t="s">
        <v>19</v>
      </c>
      <c r="E4641" s="64" t="s">
        <v>8073</v>
      </c>
      <c r="F4641" s="64" t="str">
        <f t="shared" si="236"/>
        <v>1</v>
      </c>
      <c r="G4641" s="72">
        <v>130597182</v>
      </c>
      <c r="H4641" s="63" t="s">
        <v>8077</v>
      </c>
      <c r="I4641" s="64" t="s">
        <v>20</v>
      </c>
      <c r="J4641" s="63" t="s">
        <v>66</v>
      </c>
      <c r="K4641" s="64" t="str">
        <f>IFERROR(VLOOKUP(I4641,'Issue Code'!H:L,5,0),"")</f>
        <v>Change Model</v>
      </c>
      <c r="L4641" s="64" t="s">
        <v>239</v>
      </c>
      <c r="M4641" s="100"/>
      <c r="N4641" s="100"/>
      <c r="O4641" s="66">
        <f t="shared" si="242"/>
        <v>24</v>
      </c>
      <c r="P4641" s="67">
        <v>0.33</v>
      </c>
      <c r="Q4641" s="68">
        <v>11</v>
      </c>
      <c r="R4641" s="68"/>
      <c r="S4641" s="68">
        <f t="shared" si="243"/>
        <v>3.6300000000000003</v>
      </c>
      <c r="T4641" s="69" t="s">
        <v>547</v>
      </c>
      <c r="U4641" s="63" t="s">
        <v>52</v>
      </c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>
        <v>46253</v>
      </c>
      <c r="B4642" s="63" t="s">
        <v>445</v>
      </c>
      <c r="C4642" s="64" t="s">
        <v>18</v>
      </c>
      <c r="D4642" s="64" t="s">
        <v>37</v>
      </c>
      <c r="E4642" s="64" t="s">
        <v>1492</v>
      </c>
      <c r="F4642" s="64" t="str">
        <f t="shared" si="236"/>
        <v>1</v>
      </c>
      <c r="G4642" s="85" t="s">
        <v>8089</v>
      </c>
      <c r="H4642" s="63" t="s">
        <v>8079</v>
      </c>
      <c r="I4642" s="64" t="s">
        <v>20</v>
      </c>
      <c r="J4642" s="63" t="s">
        <v>66</v>
      </c>
      <c r="K4642" s="64" t="str">
        <f>IFERROR(VLOOKUP(I4642,'Issue Code'!H:L,5,0),"")</f>
        <v>Change Model</v>
      </c>
      <c r="L4642" s="64" t="s">
        <v>239</v>
      </c>
      <c r="M4642" s="100"/>
      <c r="N4642" s="100"/>
      <c r="O4642" s="66">
        <f t="shared" ref="O4642:O4655" si="244">IF(N4642-M4642&gt;0,N4642-M4642,N4642-M4642+24)</f>
        <v>24</v>
      </c>
      <c r="P4642" s="67">
        <v>0.1</v>
      </c>
      <c r="Q4642" s="68">
        <v>24</v>
      </c>
      <c r="R4642" s="68"/>
      <c r="S4642" s="68">
        <f t="shared" ref="S4642:S4655" si="245">P4642*Q4642</f>
        <v>2.4000000000000004</v>
      </c>
      <c r="T4642" s="69" t="s">
        <v>547</v>
      </c>
      <c r="U4642" s="63" t="s">
        <v>52</v>
      </c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>
        <v>46253</v>
      </c>
      <c r="B4643" s="63" t="s">
        <v>445</v>
      </c>
      <c r="C4643" s="64" t="s">
        <v>18</v>
      </c>
      <c r="D4643" s="64" t="s">
        <v>37</v>
      </c>
      <c r="E4643" s="64" t="s">
        <v>751</v>
      </c>
      <c r="F4643" s="64" t="str">
        <f t="shared" si="236"/>
        <v>1</v>
      </c>
      <c r="G4643" s="72">
        <v>161638005</v>
      </c>
      <c r="H4643" s="63" t="s">
        <v>8080</v>
      </c>
      <c r="I4643" s="64" t="s">
        <v>20</v>
      </c>
      <c r="J4643" s="63" t="s">
        <v>66</v>
      </c>
      <c r="K4643" s="64" t="str">
        <f>IFERROR(VLOOKUP(I4643,'Issue Code'!H:L,5,0),"")</f>
        <v>Change Model</v>
      </c>
      <c r="L4643" s="64" t="s">
        <v>239</v>
      </c>
      <c r="M4643" s="100"/>
      <c r="N4643" s="100"/>
      <c r="O4643" s="66">
        <f t="shared" si="244"/>
        <v>24</v>
      </c>
      <c r="P4643" s="67">
        <v>0.27</v>
      </c>
      <c r="Q4643" s="68">
        <v>20</v>
      </c>
      <c r="R4643" s="68"/>
      <c r="S4643" s="68">
        <f t="shared" si="245"/>
        <v>5.4</v>
      </c>
      <c r="T4643" s="69" t="s">
        <v>547</v>
      </c>
      <c r="U4643" s="63" t="s">
        <v>52</v>
      </c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>
        <v>46253</v>
      </c>
      <c r="B4644" s="63" t="s">
        <v>445</v>
      </c>
      <c r="C4644" s="64" t="s">
        <v>18</v>
      </c>
      <c r="D4644" s="64" t="s">
        <v>37</v>
      </c>
      <c r="E4644" s="64" t="s">
        <v>339</v>
      </c>
      <c r="F4644" s="64" t="str">
        <f t="shared" si="236"/>
        <v>1</v>
      </c>
      <c r="G4644" s="72">
        <v>316292010</v>
      </c>
      <c r="H4644" s="63" t="s">
        <v>8081</v>
      </c>
      <c r="I4644" s="64" t="s">
        <v>20</v>
      </c>
      <c r="J4644" s="63" t="s">
        <v>66</v>
      </c>
      <c r="K4644" s="64" t="str">
        <f>IFERROR(VLOOKUP(I4644,'Issue Code'!H:L,5,0),"")</f>
        <v>Change Model</v>
      </c>
      <c r="L4644" s="64" t="s">
        <v>239</v>
      </c>
      <c r="M4644" s="100"/>
      <c r="N4644" s="100"/>
      <c r="O4644" s="66">
        <f t="shared" si="244"/>
        <v>24</v>
      </c>
      <c r="P4644" s="67">
        <v>0.1</v>
      </c>
      <c r="Q4644" s="68">
        <v>9</v>
      </c>
      <c r="R4644" s="68"/>
      <c r="S4644" s="68">
        <f t="shared" si="245"/>
        <v>0.9</v>
      </c>
      <c r="T4644" s="69" t="s">
        <v>547</v>
      </c>
      <c r="U4644" s="63" t="s">
        <v>52</v>
      </c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>
        <v>46253</v>
      </c>
      <c r="B4645" s="63" t="s">
        <v>445</v>
      </c>
      <c r="C4645" s="64" t="s">
        <v>18</v>
      </c>
      <c r="D4645" s="64" t="s">
        <v>37</v>
      </c>
      <c r="E4645" s="64" t="s">
        <v>615</v>
      </c>
      <c r="F4645" s="64" t="str">
        <f t="shared" si="236"/>
        <v>1</v>
      </c>
      <c r="G4645" s="72">
        <v>306611001</v>
      </c>
      <c r="H4645" s="63" t="s">
        <v>8082</v>
      </c>
      <c r="I4645" s="64" t="s">
        <v>20</v>
      </c>
      <c r="J4645" s="63" t="s">
        <v>66</v>
      </c>
      <c r="K4645" s="64" t="str">
        <f>IFERROR(VLOOKUP(I4645,'Issue Code'!H:L,5,0),"")</f>
        <v>Change Model</v>
      </c>
      <c r="L4645" s="64" t="s">
        <v>239</v>
      </c>
      <c r="M4645" s="100"/>
      <c r="N4645" s="100"/>
      <c r="O4645" s="66">
        <f t="shared" si="244"/>
        <v>24</v>
      </c>
      <c r="P4645" s="67">
        <v>0.1</v>
      </c>
      <c r="Q4645" s="68">
        <v>9</v>
      </c>
      <c r="R4645" s="68"/>
      <c r="S4645" s="68">
        <f t="shared" si="245"/>
        <v>0.9</v>
      </c>
      <c r="T4645" s="69" t="s">
        <v>547</v>
      </c>
      <c r="U4645" s="63" t="s">
        <v>52</v>
      </c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>
        <v>46253</v>
      </c>
      <c r="B4646" s="63" t="s">
        <v>445</v>
      </c>
      <c r="C4646" s="64" t="s">
        <v>18</v>
      </c>
      <c r="D4646" s="64" t="s">
        <v>37</v>
      </c>
      <c r="E4646" s="64" t="s">
        <v>615</v>
      </c>
      <c r="F4646" s="64" t="str">
        <f t="shared" si="236"/>
        <v>1</v>
      </c>
      <c r="G4646" s="72">
        <v>313157004</v>
      </c>
      <c r="H4646" s="63" t="s">
        <v>8083</v>
      </c>
      <c r="I4646" s="64" t="s">
        <v>20</v>
      </c>
      <c r="J4646" s="63" t="s">
        <v>66</v>
      </c>
      <c r="K4646" s="64" t="str">
        <f>IFERROR(VLOOKUP(I4646,'Issue Code'!H:L,5,0),"")</f>
        <v>Change Model</v>
      </c>
      <c r="L4646" s="64" t="s">
        <v>239</v>
      </c>
      <c r="M4646" s="100"/>
      <c r="N4646" s="100"/>
      <c r="O4646" s="66">
        <f t="shared" si="244"/>
        <v>24</v>
      </c>
      <c r="P4646" s="67">
        <v>0.1</v>
      </c>
      <c r="Q4646" s="68">
        <v>9</v>
      </c>
      <c r="R4646" s="68"/>
      <c r="S4646" s="68">
        <f t="shared" si="245"/>
        <v>0.9</v>
      </c>
      <c r="T4646" s="69" t="s">
        <v>547</v>
      </c>
      <c r="U4646" s="63" t="s">
        <v>52</v>
      </c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>
        <v>46253</v>
      </c>
      <c r="B4647" s="63" t="s">
        <v>445</v>
      </c>
      <c r="C4647" s="64" t="s">
        <v>18</v>
      </c>
      <c r="D4647" s="64" t="s">
        <v>37</v>
      </c>
      <c r="E4647" s="64" t="s">
        <v>615</v>
      </c>
      <c r="F4647" s="64" t="str">
        <f t="shared" si="236"/>
        <v>1</v>
      </c>
      <c r="G4647" s="72">
        <v>317339001</v>
      </c>
      <c r="H4647" s="63" t="s">
        <v>8084</v>
      </c>
      <c r="I4647" s="64" t="s">
        <v>20</v>
      </c>
      <c r="J4647" s="63" t="s">
        <v>66</v>
      </c>
      <c r="K4647" s="64" t="str">
        <f>IFERROR(VLOOKUP(I4647,'Issue Code'!H:L,5,0),"")</f>
        <v>Change Model</v>
      </c>
      <c r="L4647" s="64" t="s">
        <v>239</v>
      </c>
      <c r="M4647" s="100"/>
      <c r="N4647" s="100"/>
      <c r="O4647" s="66">
        <f t="shared" si="244"/>
        <v>24</v>
      </c>
      <c r="P4647" s="67">
        <v>0.1</v>
      </c>
      <c r="Q4647" s="68">
        <v>9</v>
      </c>
      <c r="R4647" s="68"/>
      <c r="S4647" s="68">
        <f t="shared" si="245"/>
        <v>0.9</v>
      </c>
      <c r="T4647" s="69" t="s">
        <v>547</v>
      </c>
      <c r="U4647" s="63" t="s">
        <v>52</v>
      </c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>
        <v>46253</v>
      </c>
      <c r="B4648" s="63" t="s">
        <v>445</v>
      </c>
      <c r="C4648" s="64" t="s">
        <v>18</v>
      </c>
      <c r="D4648" s="64" t="s">
        <v>37</v>
      </c>
      <c r="E4648" s="64" t="s">
        <v>816</v>
      </c>
      <c r="F4648" s="64" t="str">
        <f t="shared" si="236"/>
        <v>1</v>
      </c>
      <c r="G4648" s="85" t="s">
        <v>8090</v>
      </c>
      <c r="H4648" s="63" t="s">
        <v>8085</v>
      </c>
      <c r="I4648" s="64" t="s">
        <v>20</v>
      </c>
      <c r="J4648" s="63" t="s">
        <v>66</v>
      </c>
      <c r="K4648" s="64" t="str">
        <f>IFERROR(VLOOKUP(I4648,'Issue Code'!H:L,5,0),"")</f>
        <v>Change Model</v>
      </c>
      <c r="L4648" s="64" t="s">
        <v>239</v>
      </c>
      <c r="M4648" s="100"/>
      <c r="N4648" s="100"/>
      <c r="O4648" s="66">
        <f t="shared" si="244"/>
        <v>24</v>
      </c>
      <c r="P4648" s="67">
        <v>0.8</v>
      </c>
      <c r="Q4648" s="68">
        <v>21</v>
      </c>
      <c r="R4648" s="68"/>
      <c r="S4648" s="68">
        <f t="shared" si="245"/>
        <v>16.8</v>
      </c>
      <c r="T4648" s="69" t="s">
        <v>547</v>
      </c>
      <c r="U4648" s="63" t="s">
        <v>52</v>
      </c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>
        <v>46253</v>
      </c>
      <c r="B4649" s="63" t="s">
        <v>445</v>
      </c>
      <c r="C4649" s="64" t="s">
        <v>18</v>
      </c>
      <c r="D4649" s="64" t="s">
        <v>37</v>
      </c>
      <c r="E4649" s="64" t="s">
        <v>320</v>
      </c>
      <c r="F4649" s="64" t="str">
        <f t="shared" si="236"/>
        <v>1</v>
      </c>
      <c r="G4649" s="85" t="s">
        <v>6184</v>
      </c>
      <c r="H4649" s="63" t="s">
        <v>8086</v>
      </c>
      <c r="I4649" s="64" t="s">
        <v>20</v>
      </c>
      <c r="J4649" s="63" t="s">
        <v>66</v>
      </c>
      <c r="K4649" s="64" t="str">
        <f>IFERROR(VLOOKUP(I4649,'Issue Code'!H:L,5,0),"")</f>
        <v>Change Model</v>
      </c>
      <c r="L4649" s="64" t="s">
        <v>239</v>
      </c>
      <c r="M4649" s="100"/>
      <c r="N4649" s="100"/>
      <c r="O4649" s="66">
        <f t="shared" si="244"/>
        <v>24</v>
      </c>
      <c r="P4649" s="67">
        <v>0.67</v>
      </c>
      <c r="Q4649" s="68">
        <v>23</v>
      </c>
      <c r="R4649" s="68"/>
      <c r="S4649" s="68">
        <f t="shared" si="245"/>
        <v>15.41</v>
      </c>
      <c r="T4649" s="69" t="s">
        <v>547</v>
      </c>
      <c r="U4649" s="63" t="s">
        <v>52</v>
      </c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>
        <v>46253</v>
      </c>
      <c r="B4650" s="63" t="s">
        <v>445</v>
      </c>
      <c r="C4650" s="64" t="s">
        <v>18</v>
      </c>
      <c r="D4650" s="64" t="s">
        <v>37</v>
      </c>
      <c r="E4650" s="64" t="s">
        <v>553</v>
      </c>
      <c r="F4650" s="64" t="str">
        <f t="shared" si="236"/>
        <v>1</v>
      </c>
      <c r="G4650" s="85" t="s">
        <v>6099</v>
      </c>
      <c r="H4650" s="63" t="s">
        <v>8087</v>
      </c>
      <c r="I4650" s="64" t="s">
        <v>20</v>
      </c>
      <c r="J4650" s="63" t="s">
        <v>66</v>
      </c>
      <c r="K4650" s="64" t="str">
        <f>IFERROR(VLOOKUP(I4650,'Issue Code'!H:L,5,0),"")</f>
        <v>Change Model</v>
      </c>
      <c r="L4650" s="64" t="s">
        <v>239</v>
      </c>
      <c r="M4650" s="100"/>
      <c r="N4650" s="100"/>
      <c r="O4650" s="66">
        <f t="shared" si="244"/>
        <v>24</v>
      </c>
      <c r="P4650" s="67">
        <v>0.67</v>
      </c>
      <c r="Q4650" s="68">
        <v>24</v>
      </c>
      <c r="R4650" s="68"/>
      <c r="S4650" s="68">
        <f t="shared" si="245"/>
        <v>16.080000000000002</v>
      </c>
      <c r="T4650" s="69" t="s">
        <v>547</v>
      </c>
      <c r="U4650" s="63" t="s">
        <v>52</v>
      </c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>
        <v>46253</v>
      </c>
      <c r="B4651" s="63" t="s">
        <v>445</v>
      </c>
      <c r="C4651" s="64" t="s">
        <v>18</v>
      </c>
      <c r="D4651" s="64" t="s">
        <v>37</v>
      </c>
      <c r="E4651" s="64" t="s">
        <v>607</v>
      </c>
      <c r="F4651" s="64" t="str">
        <f t="shared" si="236"/>
        <v>1</v>
      </c>
      <c r="G4651" s="72">
        <v>204700001</v>
      </c>
      <c r="H4651" s="63" t="s">
        <v>8088</v>
      </c>
      <c r="I4651" s="64" t="s">
        <v>20</v>
      </c>
      <c r="J4651" s="63" t="s">
        <v>66</v>
      </c>
      <c r="K4651" s="64" t="str">
        <f>IFERROR(VLOOKUP(I4651,'Issue Code'!H:L,5,0),"")</f>
        <v>Change Model</v>
      </c>
      <c r="L4651" s="64" t="s">
        <v>239</v>
      </c>
      <c r="M4651" s="100"/>
      <c r="N4651" s="100"/>
      <c r="O4651" s="66">
        <f t="shared" si="244"/>
        <v>24</v>
      </c>
      <c r="P4651" s="67">
        <v>0.1</v>
      </c>
      <c r="Q4651" s="68">
        <v>3</v>
      </c>
      <c r="R4651" s="68"/>
      <c r="S4651" s="68">
        <f t="shared" si="245"/>
        <v>0.30000000000000004</v>
      </c>
      <c r="T4651" s="69" t="s">
        <v>547</v>
      </c>
      <c r="U4651" s="63" t="s">
        <v>52</v>
      </c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>
        <v>46253</v>
      </c>
      <c r="B4652" s="63" t="s">
        <v>34</v>
      </c>
      <c r="C4652" s="64" t="s">
        <v>18</v>
      </c>
      <c r="D4652" s="64" t="s">
        <v>19</v>
      </c>
      <c r="E4652" s="64" t="s">
        <v>7760</v>
      </c>
      <c r="F4652" s="64" t="str">
        <f t="shared" si="236"/>
        <v>2</v>
      </c>
      <c r="G4652" s="72">
        <v>130868003</v>
      </c>
      <c r="H4652" s="63" t="s">
        <v>8091</v>
      </c>
      <c r="I4652" s="64" t="s">
        <v>81</v>
      </c>
      <c r="J4652" s="63" t="s">
        <v>4181</v>
      </c>
      <c r="K4652" s="64" t="str">
        <f>IFERROR(VLOOKUP(I4652,'Issue Code'!H:L,5,0),"")</f>
        <v>Equipment</v>
      </c>
      <c r="L4652" s="64" t="s">
        <v>268</v>
      </c>
      <c r="M4652" s="100">
        <v>0.25</v>
      </c>
      <c r="N4652" s="100">
        <v>0.27083333333333331</v>
      </c>
      <c r="O4652" s="66">
        <f t="shared" si="244"/>
        <v>2.0833333333333315E-2</v>
      </c>
      <c r="P4652" s="67">
        <v>0.5</v>
      </c>
      <c r="Q4652" s="68">
        <v>6</v>
      </c>
      <c r="R4652" s="68"/>
      <c r="S4652" s="68">
        <f t="shared" si="245"/>
        <v>3</v>
      </c>
      <c r="T4652" s="69" t="s">
        <v>52</v>
      </c>
      <c r="U4652" s="63" t="s">
        <v>52</v>
      </c>
      <c r="V4652" s="63"/>
      <c r="W4652" s="63"/>
      <c r="X4652" s="63"/>
      <c r="Y4652" s="63"/>
      <c r="Z4652" s="63"/>
      <c r="AA4652" s="63">
        <v>2026080169</v>
      </c>
    </row>
    <row r="4653" spans="1:27" s="71" customFormat="1" ht="23.5" customHeight="1" x14ac:dyDescent="0.35">
      <c r="A4653" s="62">
        <v>46253</v>
      </c>
      <c r="B4653" s="63" t="s">
        <v>34</v>
      </c>
      <c r="C4653" s="64" t="s">
        <v>18</v>
      </c>
      <c r="D4653" s="64" t="s">
        <v>19</v>
      </c>
      <c r="E4653" s="64" t="s">
        <v>8053</v>
      </c>
      <c r="F4653" s="64" t="str">
        <f t="shared" si="236"/>
        <v>1</v>
      </c>
      <c r="G4653" s="72">
        <v>130868002</v>
      </c>
      <c r="H4653" s="63" t="s">
        <v>8092</v>
      </c>
      <c r="I4653" s="64" t="s">
        <v>81</v>
      </c>
      <c r="J4653" s="63" t="s">
        <v>1176</v>
      </c>
      <c r="K4653" s="64" t="str">
        <f>IFERROR(VLOOKUP(I4653,'Issue Code'!H:L,5,0),"")</f>
        <v>Equipment</v>
      </c>
      <c r="L4653" s="64" t="s">
        <v>268</v>
      </c>
      <c r="M4653" s="100">
        <v>0.34722222222222221</v>
      </c>
      <c r="N4653" s="100">
        <v>0.3576388888888889</v>
      </c>
      <c r="O4653" s="66">
        <f t="shared" si="244"/>
        <v>1.0416666666666685E-2</v>
      </c>
      <c r="P4653" s="67">
        <v>1.08</v>
      </c>
      <c r="Q4653" s="68">
        <v>6</v>
      </c>
      <c r="R4653" s="68"/>
      <c r="S4653" s="68">
        <f t="shared" si="245"/>
        <v>6.48</v>
      </c>
      <c r="T4653" s="69" t="s">
        <v>52</v>
      </c>
      <c r="U4653" s="63" t="s">
        <v>52</v>
      </c>
      <c r="V4653" s="63"/>
      <c r="W4653" s="63"/>
      <c r="X4653" s="63"/>
      <c r="Y4653" s="63"/>
      <c r="Z4653" s="63"/>
      <c r="AA4653" s="63">
        <v>2026080170</v>
      </c>
    </row>
    <row r="4654" spans="1:27" s="71" customFormat="1" ht="23.5" customHeight="1" x14ac:dyDescent="0.35">
      <c r="A4654" s="62">
        <v>46253</v>
      </c>
      <c r="B4654" s="63" t="s">
        <v>34</v>
      </c>
      <c r="C4654" s="64" t="s">
        <v>18</v>
      </c>
      <c r="D4654" s="64" t="s">
        <v>19</v>
      </c>
      <c r="E4654" s="64" t="s">
        <v>1543</v>
      </c>
      <c r="F4654" s="64" t="str">
        <f t="shared" si="236"/>
        <v>1</v>
      </c>
      <c r="G4654" s="72">
        <v>130868013</v>
      </c>
      <c r="H4654" s="63" t="s">
        <v>7999</v>
      </c>
      <c r="I4654" s="64" t="s">
        <v>81</v>
      </c>
      <c r="J4654" s="63" t="s">
        <v>3586</v>
      </c>
      <c r="K4654" s="64" t="str">
        <f>IFERROR(VLOOKUP(I4654,'Issue Code'!H:L,5,0),"")</f>
        <v>Equipment</v>
      </c>
      <c r="L4654" s="64" t="s">
        <v>268</v>
      </c>
      <c r="M4654" s="100">
        <v>0.40277777777777779</v>
      </c>
      <c r="N4654" s="100">
        <v>0.44444444444444442</v>
      </c>
      <c r="O4654" s="66">
        <f t="shared" si="244"/>
        <v>4.166666666666663E-2</v>
      </c>
      <c r="P4654" s="67">
        <v>1</v>
      </c>
      <c r="Q4654" s="68">
        <v>7</v>
      </c>
      <c r="R4654" s="68"/>
      <c r="S4654" s="68">
        <f t="shared" si="245"/>
        <v>7</v>
      </c>
      <c r="T4654" s="69" t="s">
        <v>52</v>
      </c>
      <c r="U4654" s="63" t="s">
        <v>52</v>
      </c>
      <c r="V4654" s="63"/>
      <c r="W4654" s="63"/>
      <c r="X4654" s="63"/>
      <c r="Y4654" s="63"/>
      <c r="Z4654" s="63"/>
      <c r="AA4654" s="63">
        <v>2026080171</v>
      </c>
    </row>
    <row r="4655" spans="1:27" s="71" customFormat="1" ht="23.5" customHeight="1" x14ac:dyDescent="0.35">
      <c r="A4655" s="62">
        <v>46253</v>
      </c>
      <c r="B4655" s="63" t="s">
        <v>34</v>
      </c>
      <c r="C4655" s="64" t="s">
        <v>18</v>
      </c>
      <c r="D4655" s="64" t="s">
        <v>19</v>
      </c>
      <c r="E4655" s="64" t="s">
        <v>789</v>
      </c>
      <c r="F4655" s="64" t="str">
        <f t="shared" si="236"/>
        <v>1</v>
      </c>
      <c r="G4655" s="72">
        <v>130597291</v>
      </c>
      <c r="H4655" s="63" t="s">
        <v>8093</v>
      </c>
      <c r="I4655" s="64" t="s">
        <v>81</v>
      </c>
      <c r="J4655" s="63" t="s">
        <v>7579</v>
      </c>
      <c r="K4655" s="64" t="str">
        <f>IFERROR(VLOOKUP(I4655,'Issue Code'!H:L,5,0),"")</f>
        <v>Equipment</v>
      </c>
      <c r="L4655" s="64" t="s">
        <v>268</v>
      </c>
      <c r="M4655" s="100">
        <v>0.61805555555555558</v>
      </c>
      <c r="N4655" s="100">
        <v>0.625</v>
      </c>
      <c r="O4655" s="66">
        <f t="shared" si="244"/>
        <v>6.9444444444444198E-3</v>
      </c>
      <c r="P4655" s="67">
        <v>0.16</v>
      </c>
      <c r="Q4655" s="68">
        <v>8</v>
      </c>
      <c r="R4655" s="68"/>
      <c r="S4655" s="68">
        <f t="shared" si="245"/>
        <v>1.28</v>
      </c>
      <c r="T4655" s="69" t="s">
        <v>52</v>
      </c>
      <c r="U4655" s="63" t="s">
        <v>52</v>
      </c>
      <c r="V4655" s="63"/>
      <c r="W4655" s="63"/>
      <c r="X4655" s="63"/>
      <c r="Y4655" s="63"/>
      <c r="Z4655" s="63"/>
      <c r="AA4655" s="63">
        <v>2026080172</v>
      </c>
    </row>
    <row r="4656" spans="1:27" s="71" customFormat="1" ht="23.5" customHeight="1" x14ac:dyDescent="0.35">
      <c r="A4656" s="62">
        <v>46253</v>
      </c>
      <c r="B4656" s="63" t="s">
        <v>34</v>
      </c>
      <c r="C4656" s="64" t="s">
        <v>17</v>
      </c>
      <c r="D4656" s="64" t="s">
        <v>19</v>
      </c>
      <c r="E4656" s="64" t="s">
        <v>1542</v>
      </c>
      <c r="F4656" s="64" t="str">
        <f t="shared" si="236"/>
        <v>1</v>
      </c>
      <c r="G4656" s="72">
        <v>130597184</v>
      </c>
      <c r="H4656" s="63" t="s">
        <v>8094</v>
      </c>
      <c r="I4656" s="64" t="s">
        <v>81</v>
      </c>
      <c r="J4656" s="63" t="s">
        <v>8096</v>
      </c>
      <c r="K4656" s="64" t="str">
        <f>IFERROR(VLOOKUP(I4656,'Issue Code'!H:L,5,0),"")</f>
        <v>Equipment</v>
      </c>
      <c r="L4656" s="64" t="s">
        <v>268</v>
      </c>
      <c r="M4656" s="100">
        <v>0.4375</v>
      </c>
      <c r="N4656" s="100">
        <v>0.46180555555555558</v>
      </c>
      <c r="O4656" s="66">
        <f t="shared" ref="O4656:O4657" si="246">IF(N4656-M4656&gt;0,N4656-M4656,N4656-M4656+24)</f>
        <v>2.430555555555558E-2</v>
      </c>
      <c r="P4656" s="67">
        <v>0.52</v>
      </c>
      <c r="Q4656" s="68">
        <v>13</v>
      </c>
      <c r="R4656" s="68"/>
      <c r="S4656" s="68">
        <f t="shared" ref="S4656:S4657" si="247">P4656*Q4656</f>
        <v>6.76</v>
      </c>
      <c r="T4656" s="69" t="s">
        <v>52</v>
      </c>
      <c r="U4656" s="63" t="s">
        <v>52</v>
      </c>
      <c r="V4656" s="63"/>
      <c r="W4656" s="63"/>
      <c r="X4656" s="63"/>
      <c r="Y4656" s="63"/>
      <c r="Z4656" s="63"/>
      <c r="AA4656" s="63">
        <v>2026080173</v>
      </c>
    </row>
    <row r="4657" spans="1:27" s="71" customFormat="1" ht="23.5" customHeight="1" x14ac:dyDescent="0.35">
      <c r="A4657" s="62">
        <v>46253</v>
      </c>
      <c r="B4657" s="63" t="s">
        <v>34</v>
      </c>
      <c r="C4657" s="64" t="s">
        <v>17</v>
      </c>
      <c r="D4657" s="64" t="s">
        <v>19</v>
      </c>
      <c r="E4657" s="64" t="s">
        <v>557</v>
      </c>
      <c r="F4657" s="64" t="str">
        <f t="shared" si="236"/>
        <v>2</v>
      </c>
      <c r="G4657" s="72" t="s">
        <v>1575</v>
      </c>
      <c r="H4657" s="63" t="s">
        <v>8095</v>
      </c>
      <c r="I4657" s="64" t="s">
        <v>81</v>
      </c>
      <c r="J4657" s="63" t="s">
        <v>8097</v>
      </c>
      <c r="K4657" s="64" t="str">
        <f>IFERROR(VLOOKUP(I4657,'Issue Code'!H:L,5,0),"")</f>
        <v>Equipment</v>
      </c>
      <c r="L4657" s="64" t="s">
        <v>268</v>
      </c>
      <c r="M4657" s="100">
        <v>0.86111111111111116</v>
      </c>
      <c r="N4657" s="100">
        <v>0.91666666666666663</v>
      </c>
      <c r="O4657" s="66">
        <f t="shared" si="246"/>
        <v>5.5555555555555469E-2</v>
      </c>
      <c r="P4657" s="67">
        <v>1.33</v>
      </c>
      <c r="Q4657" s="68">
        <v>13</v>
      </c>
      <c r="R4657" s="68"/>
      <c r="S4657" s="68">
        <f t="shared" si="247"/>
        <v>17.29</v>
      </c>
      <c r="T4657" s="69" t="s">
        <v>52</v>
      </c>
      <c r="U4657" s="63" t="s">
        <v>52</v>
      </c>
      <c r="V4657" s="63"/>
      <c r="W4657" s="63"/>
      <c r="X4657" s="63"/>
      <c r="Y4657" s="63"/>
      <c r="Z4657" s="63"/>
      <c r="AA4657" s="63">
        <v>2026080174</v>
      </c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  <row r="5295" spans="1:27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</row>
    <row r="5296" spans="1:27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</row>
    <row r="5297" spans="1:27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</row>
  </sheetData>
  <autoFilter ref="A2:AA4657" xr:uid="{9AECCF16-380A-4DE8-B85F-BFD8043EBF12}"/>
  <conditionalFormatting sqref="AA1:AA1048576">
    <cfRule type="duplicateValues" dxfId="1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1525</v>
      </c>
    </row>
    <row r="14" spans="1:10" x14ac:dyDescent="0.35">
      <c r="A14" s="89" t="s">
        <v>1426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1755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1948</v>
      </c>
    </row>
    <row r="20" spans="1:10" x14ac:dyDescent="0.35">
      <c r="A20" s="89" t="s">
        <v>1754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1949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1989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2244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2309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2381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3021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3658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4014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3730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5040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7047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7" priority="7"/>
    <cfRule type="duplicateValues" dxfId="6" priority="8"/>
    <cfRule type="duplicateValues" dxfId="5" priority="9"/>
  </conditionalFormatting>
  <conditionalFormatting sqref="A1:A1048576">
    <cfRule type="duplicateValues" dxfId="4" priority="1"/>
  </conditionalFormatting>
  <conditionalFormatting sqref="H1:I109">
    <cfRule type="cellIs" dxfId="3" priority="4" operator="equal">
      <formula>"No"</formula>
    </cfRule>
    <cfRule type="cellIs" dxfId="2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7"/>
  <sheetViews>
    <sheetView showGridLines="0" zoomScale="70" zoomScaleNormal="70" workbookViewId="0">
      <pane xSplit="10" ySplit="2" topLeftCell="K824" activePane="bottomRight" state="frozen"/>
      <selection activeCell="L265" sqref="L265"/>
      <selection pane="topRight" activeCell="L265" sqref="L265"/>
      <selection pane="bottomLeft" activeCell="L265" sqref="L265"/>
      <selection pane="bottomRight" activeCell="F836" sqref="F836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5" t="s">
        <v>3453</v>
      </c>
      <c r="B1" s="125"/>
      <c r="C1" s="125"/>
      <c r="D1" s="125"/>
      <c r="E1" s="125"/>
      <c r="F1" s="125"/>
      <c r="G1" s="125"/>
      <c r="I1" s="92">
        <f>SUBTOTAL(9,I3:I1048576)</f>
        <v>68802.573999999993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3411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2519</v>
      </c>
      <c r="K6" s="57" t="s">
        <v>569</v>
      </c>
      <c r="L6" s="4" t="s">
        <v>570</v>
      </c>
      <c r="M6" s="4" t="s">
        <v>571</v>
      </c>
      <c r="N6" s="4" t="s">
        <v>3411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2519</v>
      </c>
      <c r="K7" s="57" t="s">
        <v>569</v>
      </c>
      <c r="L7" s="4" t="s">
        <v>570</v>
      </c>
      <c r="M7" s="4" t="s">
        <v>571</v>
      </c>
      <c r="N7" s="4" t="s">
        <v>3411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3411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1682</v>
      </c>
      <c r="L10" s="4" t="s">
        <v>582</v>
      </c>
      <c r="M10" s="4" t="s">
        <v>583</v>
      </c>
      <c r="N10" s="4" t="s">
        <v>2487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1682</v>
      </c>
      <c r="L13" s="4" t="s">
        <v>582</v>
      </c>
      <c r="M13" s="4" t="s">
        <v>583</v>
      </c>
      <c r="N13" s="4" t="s">
        <v>2487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6535</v>
      </c>
      <c r="L14" s="4" t="s">
        <v>586</v>
      </c>
      <c r="M14" s="4" t="s">
        <v>587</v>
      </c>
      <c r="N14" s="4" t="s">
        <v>2488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6535</v>
      </c>
      <c r="L15" s="4" t="s">
        <v>586</v>
      </c>
      <c r="M15" s="4" t="s">
        <v>587</v>
      </c>
      <c r="N15" s="4" t="s">
        <v>2488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1684</v>
      </c>
      <c r="K17" s="57">
        <v>9330</v>
      </c>
      <c r="L17" s="4" t="s">
        <v>1685</v>
      </c>
      <c r="M17" s="4" t="s">
        <v>1686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1684</v>
      </c>
      <c r="K18" s="57">
        <v>9330</v>
      </c>
      <c r="L18" s="4" t="s">
        <v>1685</v>
      </c>
      <c r="M18" s="4" t="s">
        <v>1686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1683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1423</v>
      </c>
      <c r="K22" s="57" t="s">
        <v>6536</v>
      </c>
      <c r="L22" s="4" t="s">
        <v>419</v>
      </c>
      <c r="M22" s="4" t="s">
        <v>420</v>
      </c>
      <c r="N22" s="4" t="s">
        <v>2489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3411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3411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3411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3411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3411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3411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3411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3411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3411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3411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3411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3411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3411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3411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3411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3411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3411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3411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3411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3411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3411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3411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3411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3411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3411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3411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3411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3411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3411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3411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3411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3411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3411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3411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3411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3411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3411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3411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3411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3411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3411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3411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3411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3411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3411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3411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3411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3411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3411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3411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3411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3411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3411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3411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3411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3411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3411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3411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3411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3411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3411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2092</v>
      </c>
      <c r="K116" s="57" t="s">
        <v>1422</v>
      </c>
      <c r="L116" s="4" t="s">
        <v>1198</v>
      </c>
      <c r="M116" s="4" t="s">
        <v>1197</v>
      </c>
      <c r="N116" s="4" t="s">
        <v>3411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2092</v>
      </c>
      <c r="K117" s="57" t="s">
        <v>1422</v>
      </c>
      <c r="L117" s="4" t="s">
        <v>1198</v>
      </c>
      <c r="M117" s="4" t="s">
        <v>1197</v>
      </c>
      <c r="N117" s="4" t="s">
        <v>3411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3411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3411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3411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3411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3411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3411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3411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1489</v>
      </c>
      <c r="I125" s="94">
        <v>14</v>
      </c>
      <c r="J125" s="4" t="s">
        <v>2379</v>
      </c>
      <c r="K125" s="57" t="s">
        <v>2380</v>
      </c>
      <c r="L125" s="4" t="s">
        <v>1243</v>
      </c>
      <c r="M125" s="4" t="s">
        <v>1242</v>
      </c>
      <c r="N125" s="4" t="s">
        <v>1688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3411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1491</v>
      </c>
      <c r="M128" s="4" t="s">
        <v>1490</v>
      </c>
      <c r="N128" s="4" t="s">
        <v>3411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3411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2092</v>
      </c>
      <c r="K131" s="57" t="s">
        <v>1422</v>
      </c>
      <c r="L131" s="4" t="s">
        <v>1198</v>
      </c>
      <c r="M131" s="4" t="s">
        <v>1197</v>
      </c>
      <c r="N131" s="4" t="s">
        <v>3411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2092</v>
      </c>
      <c r="K132" s="57" t="s">
        <v>1422</v>
      </c>
      <c r="L132" s="4" t="s">
        <v>1198</v>
      </c>
      <c r="M132" s="4" t="s">
        <v>1197</v>
      </c>
      <c r="N132" s="4" t="s">
        <v>3411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2092</v>
      </c>
      <c r="K133" s="57" t="s">
        <v>1422</v>
      </c>
      <c r="L133" s="4" t="s">
        <v>1198</v>
      </c>
      <c r="M133" s="4" t="s">
        <v>1197</v>
      </c>
      <c r="N133" s="4" t="s">
        <v>3411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2092</v>
      </c>
      <c r="K134" s="57" t="s">
        <v>1422</v>
      </c>
      <c r="L134" s="4" t="s">
        <v>1198</v>
      </c>
      <c r="M134" s="4" t="s">
        <v>1197</v>
      </c>
      <c r="N134" s="4" t="s">
        <v>3411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3411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3411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3411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3411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2212</v>
      </c>
      <c r="L140" s="4" t="s">
        <v>1277</v>
      </c>
      <c r="M140" s="4" t="s">
        <v>1275</v>
      </c>
      <c r="N140" s="4" t="s">
        <v>3411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2212</v>
      </c>
      <c r="L141" s="4" t="s">
        <v>1277</v>
      </c>
      <c r="M141" s="4" t="s">
        <v>1275</v>
      </c>
      <c r="N141" s="4" t="s">
        <v>3411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3411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3411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3411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2092</v>
      </c>
      <c r="K145" s="57" t="s">
        <v>1422</v>
      </c>
      <c r="L145" s="4" t="s">
        <v>1198</v>
      </c>
      <c r="M145" s="4" t="s">
        <v>1197</v>
      </c>
      <c r="N145" s="4" t="s">
        <v>3411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2092</v>
      </c>
      <c r="K146" s="57" t="s">
        <v>1422</v>
      </c>
      <c r="L146" s="4" t="s">
        <v>1198</v>
      </c>
      <c r="M146" s="4" t="s">
        <v>1197</v>
      </c>
      <c r="N146" s="4" t="s">
        <v>3411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3411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3411</v>
      </c>
      <c r="O150" s="6"/>
      <c r="P150" s="6" t="s">
        <v>2213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6537</v>
      </c>
      <c r="L152" s="4" t="s">
        <v>1298</v>
      </c>
      <c r="M152" s="4" t="s">
        <v>1297</v>
      </c>
      <c r="N152" s="4" t="s">
        <v>2488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2212</v>
      </c>
      <c r="L153" s="4" t="s">
        <v>1277</v>
      </c>
      <c r="M153" s="4" t="s">
        <v>1275</v>
      </c>
      <c r="N153" s="4" t="s">
        <v>3411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2212</v>
      </c>
      <c r="L154" s="4" t="s">
        <v>1277</v>
      </c>
      <c r="M154" s="4" t="s">
        <v>1275</v>
      </c>
      <c r="N154" s="4" t="s">
        <v>3411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2212</v>
      </c>
      <c r="L155" s="4" t="s">
        <v>1277</v>
      </c>
      <c r="M155" s="4" t="s">
        <v>1275</v>
      </c>
      <c r="N155" s="4" t="s">
        <v>3411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3411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3411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3411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3411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3411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3411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3411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3411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3411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3411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3411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3411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3411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2211</v>
      </c>
      <c r="K179" s="57" t="s">
        <v>1401</v>
      </c>
      <c r="L179" s="4" t="s">
        <v>1402</v>
      </c>
      <c r="M179" s="4" t="s">
        <v>1400</v>
      </c>
      <c r="N179" s="4" t="s">
        <v>3411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1424</v>
      </c>
      <c r="E185" s="4" t="s">
        <v>33</v>
      </c>
      <c r="F185" s="4" t="s">
        <v>18</v>
      </c>
      <c r="G185" s="4">
        <v>9812</v>
      </c>
      <c r="H185" s="4" t="s">
        <v>1425</v>
      </c>
      <c r="I185" s="94">
        <v>108</v>
      </c>
      <c r="J185" s="4" t="s">
        <v>61</v>
      </c>
      <c r="K185" s="57">
        <v>9811</v>
      </c>
      <c r="L185" s="4" t="s">
        <v>1429</v>
      </c>
      <c r="M185" s="4" t="s">
        <v>1428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1424</v>
      </c>
      <c r="E186" s="4" t="s">
        <v>33</v>
      </c>
      <c r="F186" s="4" t="s">
        <v>18</v>
      </c>
      <c r="G186" s="4">
        <v>9812</v>
      </c>
      <c r="H186" s="4" t="s">
        <v>1425</v>
      </c>
      <c r="I186" s="94">
        <v>1.5</v>
      </c>
      <c r="J186" s="4" t="s">
        <v>61</v>
      </c>
      <c r="K186" s="57">
        <v>9811</v>
      </c>
      <c r="L186" s="4" t="s">
        <v>1429</v>
      </c>
      <c r="M186" s="4" t="s">
        <v>1428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1424</v>
      </c>
      <c r="E187" s="4" t="s">
        <v>33</v>
      </c>
      <c r="F187" s="4" t="s">
        <v>18</v>
      </c>
      <c r="G187" s="4">
        <v>9812</v>
      </c>
      <c r="H187" s="4" t="s">
        <v>1425</v>
      </c>
      <c r="I187" s="94">
        <v>2</v>
      </c>
      <c r="J187" s="4" t="s">
        <v>61</v>
      </c>
      <c r="K187" s="57">
        <v>9811</v>
      </c>
      <c r="L187" s="4" t="s">
        <v>1429</v>
      </c>
      <c r="M187" s="4" t="s">
        <v>1428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1426</v>
      </c>
      <c r="I188" s="94">
        <v>60</v>
      </c>
      <c r="J188" s="4" t="s">
        <v>30</v>
      </c>
      <c r="K188" s="57" t="s">
        <v>79</v>
      </c>
      <c r="L188" s="4" t="s">
        <v>1431</v>
      </c>
      <c r="M188" s="4" t="s">
        <v>1430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1427</v>
      </c>
      <c r="I189" s="94">
        <v>66.599999999999994</v>
      </c>
      <c r="J189" s="4" t="s">
        <v>61</v>
      </c>
      <c r="K189" s="57">
        <v>9811</v>
      </c>
      <c r="L189" s="4" t="s">
        <v>1433</v>
      </c>
      <c r="M189" s="4" t="s">
        <v>1432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3411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3411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3411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3411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3411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2211</v>
      </c>
      <c r="K196" s="57" t="s">
        <v>1401</v>
      </c>
      <c r="L196" s="4" t="s">
        <v>1402</v>
      </c>
      <c r="M196" s="4" t="s">
        <v>1400</v>
      </c>
      <c r="N196" s="4" t="s">
        <v>3411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2211</v>
      </c>
      <c r="K197" s="57" t="s">
        <v>1401</v>
      </c>
      <c r="L197" s="4" t="s">
        <v>1402</v>
      </c>
      <c r="M197" s="4" t="s">
        <v>1400</v>
      </c>
      <c r="N197" s="4" t="s">
        <v>3411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2211</v>
      </c>
      <c r="K198" s="57" t="s">
        <v>1401</v>
      </c>
      <c r="L198" s="4" t="s">
        <v>1402</v>
      </c>
      <c r="M198" s="4" t="s">
        <v>1400</v>
      </c>
      <c r="N198" s="4" t="s">
        <v>3411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2211</v>
      </c>
      <c r="K199" s="57" t="s">
        <v>1401</v>
      </c>
      <c r="L199" s="4" t="s">
        <v>1402</v>
      </c>
      <c r="M199" s="4" t="s">
        <v>1400</v>
      </c>
      <c r="N199" s="4" t="s">
        <v>3411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1434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1437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1435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1438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1436</v>
      </c>
      <c r="I206" s="94">
        <v>16.670000000000002</v>
      </c>
      <c r="J206" s="4" t="s">
        <v>30</v>
      </c>
      <c r="K206" s="57" t="s">
        <v>79</v>
      </c>
      <c r="L206" s="4" t="s">
        <v>1440</v>
      </c>
      <c r="M206" s="4" t="s">
        <v>1439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1424</v>
      </c>
      <c r="E207" s="4" t="s">
        <v>33</v>
      </c>
      <c r="F207" s="4" t="s">
        <v>18</v>
      </c>
      <c r="G207" s="4">
        <v>9812</v>
      </c>
      <c r="H207" s="4" t="s">
        <v>1425</v>
      </c>
      <c r="I207" s="94">
        <v>81</v>
      </c>
      <c r="J207" s="4" t="s">
        <v>61</v>
      </c>
      <c r="K207" s="57">
        <v>9811</v>
      </c>
      <c r="L207" s="4" t="s">
        <v>1429</v>
      </c>
      <c r="M207" s="4" t="s">
        <v>1428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1434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1437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1647</v>
      </c>
      <c r="I210" s="94">
        <v>92</v>
      </c>
      <c r="J210" s="4" t="s">
        <v>61</v>
      </c>
      <c r="K210" s="57">
        <v>9811</v>
      </c>
      <c r="L210" s="6" t="s">
        <v>1681</v>
      </c>
      <c r="M210" s="4" t="s">
        <v>1680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1568</v>
      </c>
      <c r="I211" s="94">
        <v>48</v>
      </c>
      <c r="J211" s="4" t="s">
        <v>52</v>
      </c>
      <c r="K211" s="57">
        <v>9330</v>
      </c>
      <c r="L211" s="4" t="s">
        <v>1649</v>
      </c>
      <c r="M211" s="4" t="s">
        <v>1648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1425</v>
      </c>
      <c r="I212" s="94">
        <v>2.0099999999999998</v>
      </c>
      <c r="J212" s="4" t="s">
        <v>61</v>
      </c>
      <c r="K212" s="57">
        <v>9811</v>
      </c>
      <c r="L212" s="4" t="s">
        <v>1429</v>
      </c>
      <c r="M212" s="4" t="s">
        <v>1428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1687</v>
      </c>
      <c r="I213" s="94">
        <v>4</v>
      </c>
      <c r="J213" s="4" t="s">
        <v>30</v>
      </c>
      <c r="K213" s="57" t="s">
        <v>79</v>
      </c>
      <c r="L213" s="4" t="s">
        <v>1688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1753</v>
      </c>
      <c r="I214" s="94">
        <v>0.44</v>
      </c>
      <c r="J214" s="4" t="s">
        <v>30</v>
      </c>
      <c r="K214" s="57" t="s">
        <v>79</v>
      </c>
      <c r="L214" s="4" t="s">
        <v>1756</v>
      </c>
      <c r="M214" s="4" t="s">
        <v>1757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1754</v>
      </c>
      <c r="I215" s="94">
        <v>56</v>
      </c>
      <c r="J215" s="4" t="s">
        <v>30</v>
      </c>
      <c r="K215" s="57" t="s">
        <v>79</v>
      </c>
      <c r="L215" s="4" t="s">
        <v>1759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1726</v>
      </c>
      <c r="I216" s="94">
        <v>17.5</v>
      </c>
      <c r="J216" s="4" t="s">
        <v>581</v>
      </c>
      <c r="K216" s="57" t="s">
        <v>7452</v>
      </c>
      <c r="L216" s="4" t="s">
        <v>1761</v>
      </c>
      <c r="M216" s="4" t="s">
        <v>1760</v>
      </c>
      <c r="N216" s="4" t="s">
        <v>2487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1743</v>
      </c>
      <c r="I217" s="94">
        <v>203.5</v>
      </c>
      <c r="J217" s="4" t="s">
        <v>61</v>
      </c>
      <c r="K217" s="57">
        <v>9811</v>
      </c>
      <c r="L217" s="4" t="s">
        <v>1762</v>
      </c>
      <c r="M217" s="4" t="s">
        <v>1763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1755</v>
      </c>
      <c r="I218" s="94">
        <v>30.5</v>
      </c>
      <c r="J218" s="4" t="s">
        <v>30</v>
      </c>
      <c r="K218" s="57" t="s">
        <v>79</v>
      </c>
      <c r="L218" s="4" t="s">
        <v>1756</v>
      </c>
      <c r="M218" s="4" t="s">
        <v>1758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1765</v>
      </c>
      <c r="I219" s="94">
        <v>16</v>
      </c>
      <c r="J219" s="4" t="s">
        <v>61</v>
      </c>
      <c r="K219" s="57">
        <v>9811</v>
      </c>
      <c r="L219" s="4" t="s">
        <v>1767</v>
      </c>
      <c r="M219" s="4" t="s">
        <v>1766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1768</v>
      </c>
      <c r="I220" s="94">
        <v>103</v>
      </c>
      <c r="J220" s="4" t="s">
        <v>61</v>
      </c>
      <c r="K220" s="57">
        <v>9811</v>
      </c>
      <c r="L220" s="4" t="s">
        <v>1767</v>
      </c>
      <c r="M220" s="4" t="s">
        <v>1766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1769</v>
      </c>
      <c r="I221" s="94">
        <v>76</v>
      </c>
      <c r="J221" s="4" t="s">
        <v>61</v>
      </c>
      <c r="K221" s="57">
        <v>9811</v>
      </c>
      <c r="L221" s="4" t="s">
        <v>1771</v>
      </c>
      <c r="M221" s="4" t="s">
        <v>1770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1754</v>
      </c>
      <c r="I222" s="94">
        <v>42.93</v>
      </c>
      <c r="J222" s="4" t="s">
        <v>30</v>
      </c>
      <c r="K222" s="57" t="s">
        <v>79</v>
      </c>
      <c r="L222" s="4" t="s">
        <v>1759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1802</v>
      </c>
      <c r="I223" s="94">
        <v>44</v>
      </c>
      <c r="J223" s="4" t="s">
        <v>1805</v>
      </c>
      <c r="K223" s="57" t="s">
        <v>7451</v>
      </c>
      <c r="L223" s="4" t="s">
        <v>1804</v>
      </c>
      <c r="M223" s="4" t="s">
        <v>1803</v>
      </c>
      <c r="N223" s="4" t="s">
        <v>2487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1806</v>
      </c>
      <c r="I224" s="94">
        <v>56</v>
      </c>
      <c r="J224" s="4" t="s">
        <v>61</v>
      </c>
      <c r="K224" s="57">
        <v>9811</v>
      </c>
      <c r="L224" s="4" t="s">
        <v>1809</v>
      </c>
      <c r="M224" s="4" t="s">
        <v>1808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1807</v>
      </c>
      <c r="I225" s="94">
        <v>24</v>
      </c>
      <c r="J225" s="4" t="s">
        <v>1812</v>
      </c>
      <c r="K225" s="57" t="s">
        <v>6538</v>
      </c>
      <c r="L225" s="4" t="s">
        <v>1811</v>
      </c>
      <c r="M225" s="4" t="s">
        <v>1810</v>
      </c>
      <c r="N225" s="4" t="s">
        <v>2476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1866</v>
      </c>
      <c r="I226" s="94">
        <v>72.5</v>
      </c>
      <c r="J226" s="4" t="s">
        <v>61</v>
      </c>
      <c r="K226" s="57">
        <v>9811</v>
      </c>
      <c r="L226" s="4" t="s">
        <v>1869</v>
      </c>
      <c r="M226" s="4" t="s">
        <v>1868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1768</v>
      </c>
      <c r="I227" s="94">
        <v>43.5</v>
      </c>
      <c r="J227" s="4" t="s">
        <v>61</v>
      </c>
      <c r="K227" s="57">
        <v>9811</v>
      </c>
      <c r="L227" s="4" t="s">
        <v>1871</v>
      </c>
      <c r="M227" s="4" t="s">
        <v>1870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1867</v>
      </c>
      <c r="I228" s="94">
        <v>29</v>
      </c>
      <c r="J228" s="4" t="s">
        <v>1105</v>
      </c>
      <c r="K228" s="57" t="s">
        <v>1104</v>
      </c>
      <c r="L228" s="4" t="s">
        <v>1873</v>
      </c>
      <c r="M228" s="4" t="s">
        <v>1872</v>
      </c>
      <c r="N228" s="4" t="s">
        <v>3411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1769</v>
      </c>
      <c r="I229" s="94">
        <v>87</v>
      </c>
      <c r="J229" s="4" t="s">
        <v>61</v>
      </c>
      <c r="K229" s="57">
        <v>9811</v>
      </c>
      <c r="L229" s="4" t="s">
        <v>1771</v>
      </c>
      <c r="M229" s="4" t="s">
        <v>1770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1802</v>
      </c>
      <c r="I230" s="94">
        <v>143.99999999999997</v>
      </c>
      <c r="J230" s="4" t="s">
        <v>1805</v>
      </c>
      <c r="K230" s="57" t="s">
        <v>7451</v>
      </c>
      <c r="L230" s="4" t="s">
        <v>1804</v>
      </c>
      <c r="M230" s="4" t="s">
        <v>1803</v>
      </c>
      <c r="N230" s="4" t="s">
        <v>2487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1911</v>
      </c>
      <c r="I231" s="94">
        <v>20</v>
      </c>
      <c r="J231" s="4" t="s">
        <v>1105</v>
      </c>
      <c r="K231" s="57" t="s">
        <v>1104</v>
      </c>
      <c r="L231" s="4" t="s">
        <v>1914</v>
      </c>
      <c r="M231" s="4" t="s">
        <v>1913</v>
      </c>
      <c r="N231" s="4" t="s">
        <v>3411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1911</v>
      </c>
      <c r="I232" s="94">
        <v>35</v>
      </c>
      <c r="J232" s="4" t="s">
        <v>1105</v>
      </c>
      <c r="K232" s="57" t="s">
        <v>1104</v>
      </c>
      <c r="L232" s="4" t="s">
        <v>1914</v>
      </c>
      <c r="M232" s="4" t="s">
        <v>1913</v>
      </c>
      <c r="N232" s="4" t="s">
        <v>3411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1911</v>
      </c>
      <c r="I233" s="94">
        <v>5</v>
      </c>
      <c r="J233" s="4" t="s">
        <v>1105</v>
      </c>
      <c r="K233" s="57" t="s">
        <v>1104</v>
      </c>
      <c r="L233" s="4" t="s">
        <v>1914</v>
      </c>
      <c r="M233" s="4" t="s">
        <v>1913</v>
      </c>
      <c r="N233" s="4" t="s">
        <v>3411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1912</v>
      </c>
      <c r="I234" s="94">
        <v>6.7</v>
      </c>
      <c r="J234" s="4" t="s">
        <v>1105</v>
      </c>
      <c r="K234" s="57" t="s">
        <v>1104</v>
      </c>
      <c r="L234" s="4" t="s">
        <v>1914</v>
      </c>
      <c r="M234" s="4" t="s">
        <v>1915</v>
      </c>
      <c r="N234" s="4" t="s">
        <v>3411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1912</v>
      </c>
      <c r="I235" s="94">
        <v>53.3</v>
      </c>
      <c r="J235" s="4" t="s">
        <v>1105</v>
      </c>
      <c r="K235" s="57" t="s">
        <v>1104</v>
      </c>
      <c r="L235" s="4" t="s">
        <v>1914</v>
      </c>
      <c r="M235" s="4" t="s">
        <v>1915</v>
      </c>
      <c r="N235" s="4" t="s">
        <v>3411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1950</v>
      </c>
      <c r="I236" s="94">
        <v>43.98</v>
      </c>
      <c r="J236" s="4" t="s">
        <v>61</v>
      </c>
      <c r="K236" s="57">
        <v>9811</v>
      </c>
      <c r="L236" s="4" t="s">
        <v>1952</v>
      </c>
      <c r="M236" s="4" t="s">
        <v>1951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1950</v>
      </c>
      <c r="I237" s="94">
        <v>4.0199999999999996</v>
      </c>
      <c r="J237" s="4" t="s">
        <v>61</v>
      </c>
      <c r="K237" s="57">
        <v>9811</v>
      </c>
      <c r="L237" s="4" t="s">
        <v>1952</v>
      </c>
      <c r="M237" s="4" t="s">
        <v>1951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1950</v>
      </c>
      <c r="I238" s="94">
        <v>12</v>
      </c>
      <c r="J238" s="4" t="s">
        <v>61</v>
      </c>
      <c r="K238" s="57">
        <v>9811</v>
      </c>
      <c r="L238" s="4" t="s">
        <v>1952</v>
      </c>
      <c r="M238" s="4" t="s">
        <v>1951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1949</v>
      </c>
      <c r="I239" s="94">
        <v>60</v>
      </c>
      <c r="J239" s="4" t="s">
        <v>30</v>
      </c>
      <c r="K239" s="57" t="s">
        <v>79</v>
      </c>
      <c r="L239" s="4" t="s">
        <v>1954</v>
      </c>
      <c r="M239" s="4" t="s">
        <v>1953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1949</v>
      </c>
      <c r="I240" s="94">
        <v>3.32</v>
      </c>
      <c r="J240" s="4" t="s">
        <v>30</v>
      </c>
      <c r="K240" s="57" t="s">
        <v>79</v>
      </c>
      <c r="L240" s="4" t="s">
        <v>1954</v>
      </c>
      <c r="M240" s="4" t="s">
        <v>1953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1949</v>
      </c>
      <c r="I241" s="94">
        <v>3.68</v>
      </c>
      <c r="J241" s="4" t="s">
        <v>30</v>
      </c>
      <c r="K241" s="57" t="s">
        <v>79</v>
      </c>
      <c r="L241" s="4" t="s">
        <v>1954</v>
      </c>
      <c r="M241" s="4" t="s">
        <v>1953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1949</v>
      </c>
      <c r="I242" s="94">
        <v>2</v>
      </c>
      <c r="J242" s="4" t="s">
        <v>30</v>
      </c>
      <c r="K242" s="57" t="s">
        <v>79</v>
      </c>
      <c r="L242" s="4" t="s">
        <v>1954</v>
      </c>
      <c r="M242" s="4" t="s">
        <v>1953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1949</v>
      </c>
      <c r="I243" s="94">
        <v>14</v>
      </c>
      <c r="J243" s="4" t="s">
        <v>30</v>
      </c>
      <c r="K243" s="57" t="s">
        <v>79</v>
      </c>
      <c r="L243" s="4" t="s">
        <v>1954</v>
      </c>
      <c r="M243" s="4" t="s">
        <v>1953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1955</v>
      </c>
      <c r="I244" s="94">
        <v>21</v>
      </c>
      <c r="J244" s="4" t="s">
        <v>30</v>
      </c>
      <c r="K244" s="57" t="s">
        <v>79</v>
      </c>
      <c r="L244" s="4" t="s">
        <v>1958</v>
      </c>
      <c r="M244" s="4" t="s">
        <v>1957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1956</v>
      </c>
      <c r="I245" s="94">
        <v>60</v>
      </c>
      <c r="J245" s="4" t="s">
        <v>61</v>
      </c>
      <c r="K245" s="57">
        <v>9811</v>
      </c>
      <c r="L245" s="4" t="s">
        <v>1960</v>
      </c>
      <c r="M245" s="4" t="s">
        <v>1959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1988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1990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1989</v>
      </c>
      <c r="I247" s="94">
        <v>3</v>
      </c>
      <c r="J247" s="4" t="s">
        <v>30</v>
      </c>
      <c r="K247" s="57" t="s">
        <v>79</v>
      </c>
      <c r="L247" s="4" t="s">
        <v>1954</v>
      </c>
      <c r="M247" s="4" t="s">
        <v>1991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1989</v>
      </c>
      <c r="I248" s="94">
        <v>21</v>
      </c>
      <c r="J248" s="4" t="s">
        <v>30</v>
      </c>
      <c r="K248" s="57" t="s">
        <v>79</v>
      </c>
      <c r="L248" s="4" t="s">
        <v>1954</v>
      </c>
      <c r="M248" s="4" t="s">
        <v>1991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1989</v>
      </c>
      <c r="I249" s="94">
        <v>4.0199999999999996</v>
      </c>
      <c r="J249" s="4" t="s">
        <v>30</v>
      </c>
      <c r="K249" s="57" t="s">
        <v>79</v>
      </c>
      <c r="L249" s="4" t="s">
        <v>1954</v>
      </c>
      <c r="M249" s="4" t="s">
        <v>1991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1989</v>
      </c>
      <c r="I250" s="94">
        <v>43.98</v>
      </c>
      <c r="J250" s="4" t="s">
        <v>30</v>
      </c>
      <c r="K250" s="57" t="s">
        <v>79</v>
      </c>
      <c r="L250" s="4" t="s">
        <v>1954</v>
      </c>
      <c r="M250" s="4" t="s">
        <v>1991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2060</v>
      </c>
      <c r="I252" s="94">
        <v>88</v>
      </c>
      <c r="J252" s="4" t="s">
        <v>1812</v>
      </c>
      <c r="K252" s="57" t="s">
        <v>6538</v>
      </c>
      <c r="L252" s="4" t="s">
        <v>2062</v>
      </c>
      <c r="M252" s="4" t="s">
        <v>2061</v>
      </c>
      <c r="N252" s="4" t="s">
        <v>2476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1535</v>
      </c>
      <c r="E253" s="4" t="s">
        <v>33</v>
      </c>
      <c r="F253" s="4" t="s">
        <v>18</v>
      </c>
      <c r="G253" s="4">
        <v>9812</v>
      </c>
      <c r="H253" s="4" t="s">
        <v>2089</v>
      </c>
      <c r="I253" s="94">
        <v>208</v>
      </c>
      <c r="J253" s="4" t="s">
        <v>2092</v>
      </c>
      <c r="K253" s="57" t="s">
        <v>1422</v>
      </c>
      <c r="L253" s="4" t="s">
        <v>2091</v>
      </c>
      <c r="M253" s="4" t="s">
        <v>2090</v>
      </c>
      <c r="N253" s="4" t="s">
        <v>3411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2066</v>
      </c>
      <c r="I254" s="94">
        <v>152</v>
      </c>
      <c r="J254" s="4" t="s">
        <v>30</v>
      </c>
      <c r="K254" s="57" t="s">
        <v>79</v>
      </c>
      <c r="L254" s="4" t="s">
        <v>2096</v>
      </c>
      <c r="M254" s="4" t="s">
        <v>2095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2093</v>
      </c>
      <c r="I255" s="94">
        <v>20</v>
      </c>
      <c r="J255" s="4" t="s">
        <v>61</v>
      </c>
      <c r="K255" s="57">
        <v>9811</v>
      </c>
      <c r="L255" s="4" t="s">
        <v>2097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2094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2244</v>
      </c>
      <c r="I257" s="94">
        <v>2</v>
      </c>
      <c r="J257" s="4" t="s">
        <v>30</v>
      </c>
      <c r="K257" s="57" t="s">
        <v>79</v>
      </c>
      <c r="L257" s="4" t="s">
        <v>1954</v>
      </c>
      <c r="M257" s="4" t="s">
        <v>2245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2244</v>
      </c>
      <c r="I258" s="94">
        <v>0.5</v>
      </c>
      <c r="J258" s="4" t="s">
        <v>30</v>
      </c>
      <c r="K258" s="57" t="s">
        <v>79</v>
      </c>
      <c r="L258" s="4" t="s">
        <v>1954</v>
      </c>
      <c r="M258" s="4" t="s">
        <v>2245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2244</v>
      </c>
      <c r="I259" s="94">
        <v>3.5</v>
      </c>
      <c r="J259" s="4" t="s">
        <v>30</v>
      </c>
      <c r="K259" s="57" t="s">
        <v>79</v>
      </c>
      <c r="L259" s="4" t="s">
        <v>1954</v>
      </c>
      <c r="M259" s="4" t="s">
        <v>2245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2244</v>
      </c>
      <c r="I260" s="94">
        <v>3.35</v>
      </c>
      <c r="J260" s="4" t="s">
        <v>30</v>
      </c>
      <c r="K260" s="57" t="s">
        <v>79</v>
      </c>
      <c r="L260" s="4" t="s">
        <v>1954</v>
      </c>
      <c r="M260" s="4" t="s">
        <v>2245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2244</v>
      </c>
      <c r="I261" s="94">
        <v>36.65</v>
      </c>
      <c r="J261" s="4" t="s">
        <v>30</v>
      </c>
      <c r="K261" s="57" t="s">
        <v>79</v>
      </c>
      <c r="L261" s="4" t="s">
        <v>1954</v>
      </c>
      <c r="M261" s="4" t="s">
        <v>2245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2246</v>
      </c>
      <c r="I262" s="94">
        <v>171</v>
      </c>
      <c r="J262" s="4" t="s">
        <v>30</v>
      </c>
      <c r="K262" s="57" t="s">
        <v>79</v>
      </c>
      <c r="L262" s="4" t="s">
        <v>2248</v>
      </c>
      <c r="M262" s="4" t="s">
        <v>2247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2273</v>
      </c>
      <c r="I263" s="94">
        <v>144</v>
      </c>
      <c r="J263" s="4" t="s">
        <v>61</v>
      </c>
      <c r="K263" s="57">
        <v>9811</v>
      </c>
      <c r="L263" s="4" t="s">
        <v>2275</v>
      </c>
      <c r="M263" s="4" t="s">
        <v>2274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2306</v>
      </c>
      <c r="I264" s="94">
        <v>44</v>
      </c>
      <c r="J264" s="4" t="s">
        <v>61</v>
      </c>
      <c r="K264" s="57">
        <v>9811</v>
      </c>
      <c r="L264" s="4" t="s">
        <v>2308</v>
      </c>
      <c r="M264" s="4" t="s">
        <v>2307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2104</v>
      </c>
      <c r="E265" s="4" t="s">
        <v>34</v>
      </c>
      <c r="F265" s="4" t="s">
        <v>17</v>
      </c>
      <c r="G265" s="4">
        <v>9814</v>
      </c>
      <c r="H265" s="4" t="s">
        <v>2309</v>
      </c>
      <c r="I265" s="94">
        <v>63</v>
      </c>
      <c r="J265" s="4" t="s">
        <v>2312</v>
      </c>
      <c r="K265" s="57" t="s">
        <v>2313</v>
      </c>
      <c r="L265" s="4" t="s">
        <v>2311</v>
      </c>
      <c r="M265" s="4" t="s">
        <v>576</v>
      </c>
      <c r="N265" s="4" t="s">
        <v>3411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2310</v>
      </c>
      <c r="I266" s="94">
        <v>32</v>
      </c>
      <c r="J266" s="4" t="s">
        <v>3778</v>
      </c>
      <c r="K266" s="57" t="s">
        <v>79</v>
      </c>
      <c r="L266" s="4" t="s">
        <v>2351</v>
      </c>
      <c r="M266" s="4" t="s">
        <v>576</v>
      </c>
      <c r="N266" s="4" t="s">
        <v>2475</v>
      </c>
      <c r="O266" s="6"/>
      <c r="P266" s="4" t="s">
        <v>4185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2345</v>
      </c>
      <c r="I267" s="94">
        <v>80</v>
      </c>
      <c r="J267" s="4" t="s">
        <v>1105</v>
      </c>
      <c r="K267" s="57" t="s">
        <v>1104</v>
      </c>
      <c r="L267" s="4" t="s">
        <v>2347</v>
      </c>
      <c r="M267" s="4" t="s">
        <v>2346</v>
      </c>
      <c r="N267" s="4" t="s">
        <v>3411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2348</v>
      </c>
      <c r="I268" s="94">
        <v>37.5</v>
      </c>
      <c r="J268" s="4" t="s">
        <v>30</v>
      </c>
      <c r="K268" s="57" t="s">
        <v>79</v>
      </c>
      <c r="L268" s="4" t="s">
        <v>2350</v>
      </c>
      <c r="M268" s="4" t="s">
        <v>2349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2104</v>
      </c>
      <c r="E269" s="4" t="s">
        <v>33</v>
      </c>
      <c r="F269" s="4" t="s">
        <v>17</v>
      </c>
      <c r="G269" s="4">
        <v>9812</v>
      </c>
      <c r="H269" s="4" t="s">
        <v>2309</v>
      </c>
      <c r="I269" s="94">
        <v>96</v>
      </c>
      <c r="J269" s="4" t="s">
        <v>2312</v>
      </c>
      <c r="K269" s="57" t="s">
        <v>2313</v>
      </c>
      <c r="L269" s="4" t="s">
        <v>2311</v>
      </c>
      <c r="M269" s="4" t="s">
        <v>576</v>
      </c>
      <c r="N269" s="4" t="s">
        <v>3411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2310</v>
      </c>
      <c r="I270" s="94">
        <v>48</v>
      </c>
      <c r="J270" s="4" t="s">
        <v>3778</v>
      </c>
      <c r="K270" s="57" t="s">
        <v>79</v>
      </c>
      <c r="L270" s="4" t="s">
        <v>2351</v>
      </c>
      <c r="M270" s="4" t="s">
        <v>576</v>
      </c>
      <c r="N270" s="4" t="s">
        <v>2475</v>
      </c>
      <c r="O270" s="6"/>
      <c r="P270" s="4" t="s">
        <v>4185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2381</v>
      </c>
      <c r="I271" s="94">
        <v>108</v>
      </c>
      <c r="J271" s="4" t="s">
        <v>3107</v>
      </c>
      <c r="K271" s="57">
        <v>2731</v>
      </c>
      <c r="L271" s="4" t="s">
        <v>2420</v>
      </c>
      <c r="M271" s="4" t="s">
        <v>2419</v>
      </c>
      <c r="N271" s="4" t="s">
        <v>3411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2345</v>
      </c>
      <c r="I272" s="94">
        <v>92</v>
      </c>
      <c r="J272" s="4" t="s">
        <v>1105</v>
      </c>
      <c r="K272" s="57" t="s">
        <v>1104</v>
      </c>
      <c r="L272" s="4" t="s">
        <v>2347</v>
      </c>
      <c r="M272" s="4" t="s">
        <v>2346</v>
      </c>
      <c r="N272" s="4" t="s">
        <v>3411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2384</v>
      </c>
      <c r="E273" s="4" t="s">
        <v>34</v>
      </c>
      <c r="F273" s="4" t="s">
        <v>17</v>
      </c>
      <c r="G273" s="4">
        <v>9814</v>
      </c>
      <c r="H273" s="4" t="s">
        <v>2382</v>
      </c>
      <c r="I273" s="94">
        <v>20</v>
      </c>
      <c r="J273" s="4" t="s">
        <v>84</v>
      </c>
      <c r="K273" s="57"/>
      <c r="L273" s="4" t="s">
        <v>2418</v>
      </c>
      <c r="M273" s="4" t="s">
        <v>576</v>
      </c>
      <c r="N273" s="4" t="s">
        <v>3411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2104</v>
      </c>
      <c r="E274" s="4" t="s">
        <v>34</v>
      </c>
      <c r="F274" s="4" t="s">
        <v>17</v>
      </c>
      <c r="G274" s="4">
        <v>9814</v>
      </c>
      <c r="H274" s="4" t="s">
        <v>2309</v>
      </c>
      <c r="I274" s="94">
        <v>60</v>
      </c>
      <c r="J274" s="4" t="s">
        <v>2312</v>
      </c>
      <c r="K274" s="57" t="s">
        <v>2313</v>
      </c>
      <c r="L274" s="4" t="s">
        <v>2311</v>
      </c>
      <c r="M274" s="4" t="s">
        <v>576</v>
      </c>
      <c r="N274" s="4" t="s">
        <v>3411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2383</v>
      </c>
      <c r="I275" s="94">
        <v>47.999999999999993</v>
      </c>
      <c r="J275" s="4" t="s">
        <v>3778</v>
      </c>
      <c r="K275" s="57" t="s">
        <v>79</v>
      </c>
      <c r="L275" s="4" t="s">
        <v>2498</v>
      </c>
      <c r="M275" s="4" t="s">
        <v>576</v>
      </c>
      <c r="N275" s="4" t="s">
        <v>2475</v>
      </c>
      <c r="O275" s="6"/>
      <c r="P275" s="4" t="s">
        <v>4185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2381</v>
      </c>
      <c r="I276" s="94">
        <v>192</v>
      </c>
      <c r="J276" s="4" t="s">
        <v>3107</v>
      </c>
      <c r="K276" s="57">
        <v>2731</v>
      </c>
      <c r="L276" s="4" t="s">
        <v>2420</v>
      </c>
      <c r="M276" s="4" t="s">
        <v>2419</v>
      </c>
      <c r="N276" s="4" t="s">
        <v>3411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2345</v>
      </c>
      <c r="I277" s="94">
        <v>112</v>
      </c>
      <c r="J277" s="4" t="s">
        <v>1105</v>
      </c>
      <c r="K277" s="57" t="s">
        <v>1104</v>
      </c>
      <c r="L277" s="4" t="s">
        <v>2347</v>
      </c>
      <c r="M277" s="4" t="s">
        <v>2346</v>
      </c>
      <c r="N277" s="4" t="s">
        <v>3411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2384</v>
      </c>
      <c r="E278" s="4" t="s">
        <v>34</v>
      </c>
      <c r="F278" s="4" t="s">
        <v>17</v>
      </c>
      <c r="G278" s="4">
        <v>9814</v>
      </c>
      <c r="H278" s="4" t="s">
        <v>2382</v>
      </c>
      <c r="I278" s="94">
        <v>70.91</v>
      </c>
      <c r="J278" s="4" t="s">
        <v>84</v>
      </c>
      <c r="K278" s="57"/>
      <c r="L278" s="4" t="s">
        <v>2418</v>
      </c>
      <c r="M278" s="4" t="s">
        <v>576</v>
      </c>
      <c r="N278" s="4" t="s">
        <v>3411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2345</v>
      </c>
      <c r="I279" s="94">
        <v>92</v>
      </c>
      <c r="J279" s="4" t="s">
        <v>1105</v>
      </c>
      <c r="K279" s="57" t="s">
        <v>1104</v>
      </c>
      <c r="L279" s="4" t="s">
        <v>2347</v>
      </c>
      <c r="M279" s="4" t="s">
        <v>2346</v>
      </c>
      <c r="N279" s="4" t="s">
        <v>3411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2381</v>
      </c>
      <c r="I280" s="94">
        <v>128</v>
      </c>
      <c r="J280" s="4" t="s">
        <v>3107</v>
      </c>
      <c r="K280" s="57">
        <v>2731</v>
      </c>
      <c r="L280" s="4" t="s">
        <v>2420</v>
      </c>
      <c r="M280" s="4" t="s">
        <v>2419</v>
      </c>
      <c r="N280" s="4" t="s">
        <v>3411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2104</v>
      </c>
      <c r="E281" s="4" t="s">
        <v>34</v>
      </c>
      <c r="F281" s="4" t="s">
        <v>17</v>
      </c>
      <c r="G281" s="4">
        <v>9814</v>
      </c>
      <c r="H281" s="4" t="s">
        <v>2309</v>
      </c>
      <c r="I281" s="94">
        <v>11</v>
      </c>
      <c r="J281" s="4" t="s">
        <v>2312</v>
      </c>
      <c r="K281" s="57" t="s">
        <v>2313</v>
      </c>
      <c r="L281" s="4" t="s">
        <v>2311</v>
      </c>
      <c r="M281" s="4" t="s">
        <v>576</v>
      </c>
      <c r="N281" s="4" t="s">
        <v>3411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2383</v>
      </c>
      <c r="I282" s="94">
        <v>12</v>
      </c>
      <c r="J282" s="4" t="s">
        <v>3778</v>
      </c>
      <c r="K282" s="57" t="s">
        <v>79</v>
      </c>
      <c r="L282" s="4" t="s">
        <v>2498</v>
      </c>
      <c r="M282" s="4" t="s">
        <v>576</v>
      </c>
      <c r="N282" s="4" t="s">
        <v>2475</v>
      </c>
      <c r="O282" s="6"/>
      <c r="P282" s="4" t="s">
        <v>4185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2426</v>
      </c>
      <c r="I283" s="94">
        <v>12</v>
      </c>
      <c r="J283" s="4" t="s">
        <v>3778</v>
      </c>
      <c r="K283" s="57" t="s">
        <v>79</v>
      </c>
      <c r="L283" s="4" t="s">
        <v>2498</v>
      </c>
      <c r="M283" s="4" t="s">
        <v>576</v>
      </c>
      <c r="N283" s="4" t="s">
        <v>2475</v>
      </c>
      <c r="O283" s="6"/>
      <c r="P283" s="4" t="s">
        <v>4185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2345</v>
      </c>
      <c r="I284" s="94">
        <v>160</v>
      </c>
      <c r="J284" s="4" t="s">
        <v>1105</v>
      </c>
      <c r="K284" s="57" t="s">
        <v>1104</v>
      </c>
      <c r="L284" s="4" t="s">
        <v>2347</v>
      </c>
      <c r="M284" s="4" t="s">
        <v>2346</v>
      </c>
      <c r="N284" s="4" t="s">
        <v>3411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2426</v>
      </c>
      <c r="I285" s="94">
        <v>45</v>
      </c>
      <c r="J285" s="4" t="s">
        <v>3778</v>
      </c>
      <c r="K285" s="57" t="s">
        <v>79</v>
      </c>
      <c r="L285" s="4" t="s">
        <v>2498</v>
      </c>
      <c r="M285" s="4" t="s">
        <v>576</v>
      </c>
      <c r="N285" s="4" t="s">
        <v>2475</v>
      </c>
      <c r="O285" s="6"/>
      <c r="P285" s="4" t="s">
        <v>4185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2442</v>
      </c>
      <c r="I286" s="94">
        <v>79.2</v>
      </c>
      <c r="J286" s="4" t="s">
        <v>30</v>
      </c>
      <c r="K286" s="57" t="s">
        <v>79</v>
      </c>
      <c r="L286" s="4" t="s">
        <v>2444</v>
      </c>
      <c r="M286" s="4" t="s">
        <v>2443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2490</v>
      </c>
      <c r="I287" s="94">
        <v>72</v>
      </c>
      <c r="J287" s="4" t="s">
        <v>585</v>
      </c>
      <c r="K287" s="57" t="s">
        <v>6537</v>
      </c>
      <c r="L287" s="113" t="s">
        <v>2492</v>
      </c>
      <c r="M287" s="4" t="s">
        <v>2491</v>
      </c>
      <c r="N287" s="4" t="s">
        <v>2488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2426</v>
      </c>
      <c r="I288" s="94">
        <v>32.5</v>
      </c>
      <c r="J288" s="4" t="s">
        <v>3778</v>
      </c>
      <c r="K288" s="57" t="s">
        <v>79</v>
      </c>
      <c r="L288" s="4" t="s">
        <v>2498</v>
      </c>
      <c r="M288" s="4" t="s">
        <v>576</v>
      </c>
      <c r="N288" s="4" t="s">
        <v>2475</v>
      </c>
      <c r="O288" s="6"/>
      <c r="P288" s="4" t="s">
        <v>4185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2493</v>
      </c>
      <c r="I289" s="94">
        <v>1</v>
      </c>
      <c r="J289" s="4" t="s">
        <v>30</v>
      </c>
      <c r="K289" s="57" t="s">
        <v>79</v>
      </c>
      <c r="L289" s="4" t="s">
        <v>2444</v>
      </c>
      <c r="M289" s="4" t="s">
        <v>2495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2494</v>
      </c>
      <c r="I290" s="94">
        <v>72</v>
      </c>
      <c r="J290" s="4" t="s">
        <v>30</v>
      </c>
      <c r="K290" s="57" t="s">
        <v>79</v>
      </c>
      <c r="L290" s="4" t="s">
        <v>2497</v>
      </c>
      <c r="M290" s="4" t="s">
        <v>2496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2521</v>
      </c>
      <c r="I291" s="94">
        <v>222.5</v>
      </c>
      <c r="J291" s="4" t="s">
        <v>61</v>
      </c>
      <c r="K291" s="57">
        <v>9811</v>
      </c>
      <c r="L291" s="4" t="s">
        <v>2524</v>
      </c>
      <c r="M291" s="4" t="s">
        <v>2523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2522</v>
      </c>
      <c r="I292" s="94">
        <v>8</v>
      </c>
      <c r="J292" s="4" t="s">
        <v>2527</v>
      </c>
      <c r="K292" s="57">
        <v>8438</v>
      </c>
      <c r="L292" s="4" t="s">
        <v>2526</v>
      </c>
      <c r="M292" s="4" t="s">
        <v>2525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2426</v>
      </c>
      <c r="I293" s="94">
        <v>56</v>
      </c>
      <c r="J293" s="4" t="s">
        <v>3778</v>
      </c>
      <c r="K293" s="57" t="s">
        <v>79</v>
      </c>
      <c r="L293" s="4" t="s">
        <v>2498</v>
      </c>
      <c r="M293" s="4" t="s">
        <v>576</v>
      </c>
      <c r="N293" s="4" t="s">
        <v>2475</v>
      </c>
      <c r="O293" s="6"/>
      <c r="P293" s="4" t="s">
        <v>4185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2528</v>
      </c>
      <c r="I294" s="94">
        <v>24</v>
      </c>
      <c r="J294" s="4" t="s">
        <v>30</v>
      </c>
      <c r="K294" s="57" t="s">
        <v>79</v>
      </c>
      <c r="L294" s="4" t="s">
        <v>2532</v>
      </c>
      <c r="M294" s="4" t="s">
        <v>2531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2529</v>
      </c>
      <c r="I295" s="94">
        <v>6</v>
      </c>
      <c r="J295" s="4" t="s">
        <v>61</v>
      </c>
      <c r="K295" s="57">
        <v>9811</v>
      </c>
      <c r="L295" s="4" t="s">
        <v>2534</v>
      </c>
      <c r="M295" s="4" t="s">
        <v>2533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2530</v>
      </c>
      <c r="I296" s="94">
        <v>26</v>
      </c>
      <c r="J296" s="4" t="s">
        <v>61</v>
      </c>
      <c r="K296" s="57">
        <v>9811</v>
      </c>
      <c r="L296" s="4" t="s">
        <v>2536</v>
      </c>
      <c r="M296" s="4" t="s">
        <v>2535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2563</v>
      </c>
      <c r="E297" s="4" t="s">
        <v>33</v>
      </c>
      <c r="F297" s="4" t="s">
        <v>18</v>
      </c>
      <c r="G297" s="4">
        <v>9812</v>
      </c>
      <c r="H297" s="4" t="s">
        <v>2521</v>
      </c>
      <c r="I297" s="94">
        <v>29.32</v>
      </c>
      <c r="J297" s="4" t="s">
        <v>61</v>
      </c>
      <c r="K297" s="57">
        <v>9811</v>
      </c>
      <c r="L297" s="4" t="s">
        <v>2524</v>
      </c>
      <c r="M297" s="4" t="s">
        <v>2523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2588</v>
      </c>
      <c r="I298" s="94">
        <v>100</v>
      </c>
      <c r="J298" s="4" t="s">
        <v>84</v>
      </c>
      <c r="K298" s="57">
        <v>2731</v>
      </c>
      <c r="L298" s="4" t="s">
        <v>3562</v>
      </c>
      <c r="M298" s="4" t="s">
        <v>2590</v>
      </c>
      <c r="N298" s="4" t="s">
        <v>3411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1539</v>
      </c>
      <c r="E299" s="4" t="s">
        <v>34</v>
      </c>
      <c r="F299" s="4" t="s">
        <v>18</v>
      </c>
      <c r="G299" s="4">
        <v>9814</v>
      </c>
      <c r="H299" s="4" t="s">
        <v>2589</v>
      </c>
      <c r="I299" s="94">
        <v>24</v>
      </c>
      <c r="J299" s="4" t="s">
        <v>61</v>
      </c>
      <c r="K299" s="57">
        <v>9813</v>
      </c>
      <c r="L299" s="4" t="s">
        <v>2592</v>
      </c>
      <c r="M299" s="4" t="s">
        <v>2591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2593</v>
      </c>
      <c r="I300" s="94">
        <v>2</v>
      </c>
      <c r="J300" s="4" t="s">
        <v>3665</v>
      </c>
      <c r="K300" s="57" t="s">
        <v>3664</v>
      </c>
      <c r="L300" s="4" t="s">
        <v>3666</v>
      </c>
      <c r="M300" s="4" t="s">
        <v>576</v>
      </c>
      <c r="N300" s="4" t="s">
        <v>2475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2594</v>
      </c>
      <c r="I301" s="94">
        <v>0.5</v>
      </c>
      <c r="J301" s="4" t="s">
        <v>3665</v>
      </c>
      <c r="K301" s="57" t="s">
        <v>3664</v>
      </c>
      <c r="L301" s="4" t="s">
        <v>3666</v>
      </c>
      <c r="M301" s="4" t="s">
        <v>576</v>
      </c>
      <c r="N301" s="4" t="s">
        <v>2475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2588</v>
      </c>
      <c r="I302" s="94">
        <v>160</v>
      </c>
      <c r="J302" s="4" t="s">
        <v>84</v>
      </c>
      <c r="K302" s="57">
        <v>2731</v>
      </c>
      <c r="L302" s="4" t="s">
        <v>3562</v>
      </c>
      <c r="M302" s="4" t="s">
        <v>2590</v>
      </c>
      <c r="N302" s="4" t="s">
        <v>3411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1544</v>
      </c>
      <c r="E303" s="4" t="s">
        <v>34</v>
      </c>
      <c r="F303" s="4" t="s">
        <v>18</v>
      </c>
      <c r="G303" s="4">
        <v>9814</v>
      </c>
      <c r="H303" s="4" t="s">
        <v>2589</v>
      </c>
      <c r="I303" s="94">
        <v>36</v>
      </c>
      <c r="J303" s="4" t="s">
        <v>61</v>
      </c>
      <c r="K303" s="57">
        <v>9813</v>
      </c>
      <c r="L303" s="4" t="s">
        <v>2592</v>
      </c>
      <c r="M303" s="4" t="s">
        <v>2591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2664</v>
      </c>
      <c r="E304" s="4" t="s">
        <v>33</v>
      </c>
      <c r="F304" s="4" t="s">
        <v>18</v>
      </c>
      <c r="G304" s="4">
        <v>9812</v>
      </c>
      <c r="H304" s="4" t="s">
        <v>2588</v>
      </c>
      <c r="I304" s="94">
        <v>290</v>
      </c>
      <c r="J304" s="4" t="s">
        <v>84</v>
      </c>
      <c r="K304" s="57">
        <v>2731</v>
      </c>
      <c r="L304" s="4" t="s">
        <v>3562</v>
      </c>
      <c r="M304" s="4" t="s">
        <v>2590</v>
      </c>
      <c r="N304" s="4" t="s">
        <v>3411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1544</v>
      </c>
      <c r="E305" s="4" t="s">
        <v>34</v>
      </c>
      <c r="F305" s="4" t="s">
        <v>18</v>
      </c>
      <c r="G305" s="4">
        <v>9814</v>
      </c>
      <c r="H305" s="4" t="s">
        <v>2589</v>
      </c>
      <c r="I305" s="94">
        <v>16</v>
      </c>
      <c r="J305" s="4" t="s">
        <v>61</v>
      </c>
      <c r="K305" s="57">
        <v>9813</v>
      </c>
      <c r="L305" s="4" t="s">
        <v>2592</v>
      </c>
      <c r="M305" s="4" t="s">
        <v>2591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2665</v>
      </c>
      <c r="I306" s="94">
        <v>64</v>
      </c>
      <c r="J306" s="4" t="s">
        <v>2669</v>
      </c>
      <c r="K306" s="57" t="s">
        <v>2668</v>
      </c>
      <c r="L306" s="4" t="s">
        <v>2667</v>
      </c>
      <c r="M306" s="4" t="s">
        <v>2666</v>
      </c>
      <c r="N306" s="4" t="s">
        <v>3411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1541</v>
      </c>
      <c r="E307" s="4" t="s">
        <v>33</v>
      </c>
      <c r="F307" s="4" t="s">
        <v>18</v>
      </c>
      <c r="G307" s="4">
        <v>9812</v>
      </c>
      <c r="H307" s="4" t="s">
        <v>2700</v>
      </c>
      <c r="I307" s="94">
        <v>69</v>
      </c>
      <c r="J307" s="4" t="s">
        <v>61</v>
      </c>
      <c r="K307" s="57">
        <v>9811</v>
      </c>
      <c r="L307" s="4" t="s">
        <v>2704</v>
      </c>
      <c r="M307" s="4" t="s">
        <v>2703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2588</v>
      </c>
      <c r="I308" s="94">
        <v>72</v>
      </c>
      <c r="J308" s="4" t="s">
        <v>84</v>
      </c>
      <c r="K308" s="57">
        <v>2731</v>
      </c>
      <c r="L308" s="4" t="s">
        <v>3562</v>
      </c>
      <c r="M308" s="4" t="s">
        <v>2590</v>
      </c>
      <c r="N308" s="4" t="s">
        <v>3411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1772</v>
      </c>
      <c r="E309" s="4" t="s">
        <v>33</v>
      </c>
      <c r="F309" s="4" t="s">
        <v>18</v>
      </c>
      <c r="G309" s="4">
        <v>9812</v>
      </c>
      <c r="H309" s="4" t="s">
        <v>2701</v>
      </c>
      <c r="I309" s="94">
        <v>260</v>
      </c>
      <c r="J309" s="4" t="s">
        <v>84</v>
      </c>
      <c r="K309" s="57">
        <v>2731</v>
      </c>
      <c r="L309" s="4" t="s">
        <v>3562</v>
      </c>
      <c r="M309" s="4" t="s">
        <v>2590</v>
      </c>
      <c r="N309" s="4" t="s">
        <v>3411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2702</v>
      </c>
      <c r="I310" s="94">
        <v>340.5</v>
      </c>
      <c r="J310" s="4" t="s">
        <v>84</v>
      </c>
      <c r="K310" s="57">
        <v>2731</v>
      </c>
      <c r="L310" s="4" t="s">
        <v>3562</v>
      </c>
      <c r="M310" s="4" t="s">
        <v>2590</v>
      </c>
      <c r="N310" s="4" t="s">
        <v>3411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2665</v>
      </c>
      <c r="I311" s="94">
        <v>56</v>
      </c>
      <c r="J311" s="4" t="s">
        <v>2669</v>
      </c>
      <c r="K311" s="57" t="s">
        <v>2668</v>
      </c>
      <c r="L311" s="4" t="s">
        <v>2667</v>
      </c>
      <c r="M311" s="4" t="s">
        <v>2666</v>
      </c>
      <c r="N311" s="4" t="s">
        <v>3411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2529</v>
      </c>
      <c r="I312" s="94">
        <v>108</v>
      </c>
      <c r="J312" s="4" t="s">
        <v>61</v>
      </c>
      <c r="K312" s="57">
        <v>9811</v>
      </c>
      <c r="L312" s="4" t="s">
        <v>2534</v>
      </c>
      <c r="M312" s="4" t="s">
        <v>2533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2063</v>
      </c>
      <c r="E313" s="4" t="s">
        <v>33</v>
      </c>
      <c r="F313" s="4" t="s">
        <v>18</v>
      </c>
      <c r="G313" s="4">
        <v>9812</v>
      </c>
      <c r="H313" s="4" t="s">
        <v>2726</v>
      </c>
      <c r="I313" s="94">
        <v>62</v>
      </c>
      <c r="J313" s="4" t="s">
        <v>61</v>
      </c>
      <c r="K313" s="57">
        <v>9811</v>
      </c>
      <c r="L313" s="4" t="s">
        <v>2729</v>
      </c>
      <c r="M313" s="4" t="s">
        <v>2728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2701</v>
      </c>
      <c r="I314" s="94">
        <v>274.5</v>
      </c>
      <c r="J314" s="4" t="s">
        <v>84</v>
      </c>
      <c r="K314" s="57">
        <v>2731</v>
      </c>
      <c r="L314" s="4" t="s">
        <v>3562</v>
      </c>
      <c r="M314" s="4" t="s">
        <v>2590</v>
      </c>
      <c r="N314" s="4" t="s">
        <v>3411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2702</v>
      </c>
      <c r="I315" s="94">
        <v>236</v>
      </c>
      <c r="J315" s="4" t="s">
        <v>84</v>
      </c>
      <c r="K315" s="57">
        <v>2731</v>
      </c>
      <c r="L315" s="4" t="s">
        <v>3562</v>
      </c>
      <c r="M315" s="4" t="s">
        <v>2590</v>
      </c>
      <c r="N315" s="4" t="s">
        <v>3411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2727</v>
      </c>
      <c r="I316" s="94">
        <v>40</v>
      </c>
      <c r="J316" s="4" t="s">
        <v>61</v>
      </c>
      <c r="K316" s="57">
        <v>9811</v>
      </c>
      <c r="L316" s="4" t="s">
        <v>2731</v>
      </c>
      <c r="M316" s="4" t="s">
        <v>2730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2765</v>
      </c>
      <c r="I317" s="94">
        <v>134</v>
      </c>
      <c r="J317" s="4" t="s">
        <v>1105</v>
      </c>
      <c r="K317" s="57" t="s">
        <v>1104</v>
      </c>
      <c r="L317" s="4" t="s">
        <v>2767</v>
      </c>
      <c r="M317" s="4" t="s">
        <v>2766</v>
      </c>
      <c r="N317" s="4" t="s">
        <v>3411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2588</v>
      </c>
      <c r="I318" s="94">
        <v>28</v>
      </c>
      <c r="J318" s="4" t="s">
        <v>84</v>
      </c>
      <c r="K318" s="57">
        <v>2731</v>
      </c>
      <c r="L318" s="4" t="s">
        <v>3562</v>
      </c>
      <c r="M318" s="4" t="s">
        <v>2590</v>
      </c>
      <c r="N318" s="4" t="s">
        <v>3411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2701</v>
      </c>
      <c r="I319" s="94">
        <v>166</v>
      </c>
      <c r="J319" s="4" t="s">
        <v>84</v>
      </c>
      <c r="K319" s="57">
        <v>2731</v>
      </c>
      <c r="L319" s="4" t="s">
        <v>3562</v>
      </c>
      <c r="M319" s="4" t="s">
        <v>2590</v>
      </c>
      <c r="N319" s="4" t="s">
        <v>3411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2764</v>
      </c>
      <c r="I320" s="94">
        <v>70</v>
      </c>
      <c r="J320" s="4" t="s">
        <v>84</v>
      </c>
      <c r="K320" s="57">
        <v>2731</v>
      </c>
      <c r="L320" s="4" t="s">
        <v>3562</v>
      </c>
      <c r="M320" s="4" t="s">
        <v>2590</v>
      </c>
      <c r="N320" s="4" t="s">
        <v>3411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2702</v>
      </c>
      <c r="I321" s="94">
        <v>154</v>
      </c>
      <c r="J321" s="4" t="s">
        <v>84</v>
      </c>
      <c r="K321" s="57">
        <v>2731</v>
      </c>
      <c r="L321" s="4" t="s">
        <v>3562</v>
      </c>
      <c r="M321" s="4" t="s">
        <v>2590</v>
      </c>
      <c r="N321" s="4" t="s">
        <v>3411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2789</v>
      </c>
      <c r="I322" s="94">
        <v>96</v>
      </c>
      <c r="J322" s="4" t="s">
        <v>52</v>
      </c>
      <c r="K322" s="57">
        <v>9330</v>
      </c>
      <c r="L322" s="4" t="s">
        <v>2793</v>
      </c>
      <c r="M322" s="4" t="s">
        <v>2792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2764</v>
      </c>
      <c r="I323" s="94">
        <v>271.5</v>
      </c>
      <c r="J323" s="4" t="s">
        <v>84</v>
      </c>
      <c r="K323" s="57">
        <v>2731</v>
      </c>
      <c r="L323" s="4" t="s">
        <v>3562</v>
      </c>
      <c r="M323" s="4" t="s">
        <v>2590</v>
      </c>
      <c r="N323" s="4" t="s">
        <v>3411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2702</v>
      </c>
      <c r="I324" s="94">
        <v>46.62</v>
      </c>
      <c r="J324" s="4" t="s">
        <v>84</v>
      </c>
      <c r="K324" s="57">
        <v>2731</v>
      </c>
      <c r="L324" s="4" t="s">
        <v>3562</v>
      </c>
      <c r="M324" s="4" t="s">
        <v>2590</v>
      </c>
      <c r="N324" s="4" t="s">
        <v>3411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2790</v>
      </c>
      <c r="I325" s="94">
        <v>209.38</v>
      </c>
      <c r="J325" s="4" t="s">
        <v>84</v>
      </c>
      <c r="K325" s="57">
        <v>2731</v>
      </c>
      <c r="L325" s="4" t="s">
        <v>3562</v>
      </c>
      <c r="M325" s="4" t="s">
        <v>2590</v>
      </c>
      <c r="N325" s="4" t="s">
        <v>3411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2791</v>
      </c>
      <c r="I326" s="94">
        <v>36</v>
      </c>
      <c r="J326" s="4" t="s">
        <v>3107</v>
      </c>
      <c r="K326" s="57">
        <v>2731</v>
      </c>
      <c r="L326" s="4" t="s">
        <v>2795</v>
      </c>
      <c r="M326" s="4" t="s">
        <v>2794</v>
      </c>
      <c r="N326" s="4" t="s">
        <v>3411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2789</v>
      </c>
      <c r="I327" s="94">
        <v>148</v>
      </c>
      <c r="J327" s="4" t="s">
        <v>52</v>
      </c>
      <c r="K327" s="57">
        <v>9330</v>
      </c>
      <c r="L327" s="4" t="s">
        <v>2793</v>
      </c>
      <c r="M327" s="4" t="s">
        <v>2792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2790</v>
      </c>
      <c r="I328" s="94">
        <v>268</v>
      </c>
      <c r="J328" s="4" t="s">
        <v>84</v>
      </c>
      <c r="K328" s="57">
        <v>2731</v>
      </c>
      <c r="L328" s="4" t="s">
        <v>3562</v>
      </c>
      <c r="M328" s="4" t="s">
        <v>2590</v>
      </c>
      <c r="N328" s="4" t="s">
        <v>3411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2103</v>
      </c>
      <c r="E329" s="4" t="s">
        <v>33</v>
      </c>
      <c r="F329" s="4" t="s">
        <v>18</v>
      </c>
      <c r="G329" s="4">
        <v>9812</v>
      </c>
      <c r="H329" s="4" t="s">
        <v>2789</v>
      </c>
      <c r="I329" s="94">
        <v>48</v>
      </c>
      <c r="J329" s="4" t="s">
        <v>52</v>
      </c>
      <c r="K329" s="57">
        <v>9330</v>
      </c>
      <c r="L329" s="4" t="s">
        <v>3196</v>
      </c>
      <c r="M329" s="4" t="s">
        <v>2792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2838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2764</v>
      </c>
      <c r="I331" s="94">
        <v>313</v>
      </c>
      <c r="J331" s="4" t="s">
        <v>84</v>
      </c>
      <c r="K331" s="57">
        <v>2731</v>
      </c>
      <c r="L331" s="4" t="s">
        <v>3562</v>
      </c>
      <c r="M331" s="4" t="s">
        <v>2590</v>
      </c>
      <c r="N331" s="4" t="s">
        <v>3411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2664</v>
      </c>
      <c r="E332" s="4" t="s">
        <v>33</v>
      </c>
      <c r="F332" s="4" t="s">
        <v>18</v>
      </c>
      <c r="G332" s="4">
        <v>9812</v>
      </c>
      <c r="H332" s="4" t="s">
        <v>2790</v>
      </c>
      <c r="I332" s="94">
        <v>257</v>
      </c>
      <c r="J332" s="4" t="s">
        <v>84</v>
      </c>
      <c r="K332" s="57">
        <v>2731</v>
      </c>
      <c r="L332" s="4" t="s">
        <v>3562</v>
      </c>
      <c r="M332" s="4" t="s">
        <v>2590</v>
      </c>
      <c r="N332" s="4" t="s">
        <v>3411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2866</v>
      </c>
      <c r="I333" s="94">
        <v>30</v>
      </c>
      <c r="J333" s="4" t="s">
        <v>1812</v>
      </c>
      <c r="K333" s="57" t="s">
        <v>6538</v>
      </c>
      <c r="L333" s="4" t="s">
        <v>2872</v>
      </c>
      <c r="M333" s="4" t="s">
        <v>2871</v>
      </c>
      <c r="N333" s="4" t="s">
        <v>2476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2867</v>
      </c>
      <c r="I334" s="94">
        <v>60</v>
      </c>
      <c r="J334" s="4" t="s">
        <v>61</v>
      </c>
      <c r="K334" s="57">
        <v>9811</v>
      </c>
      <c r="L334" s="4" t="s">
        <v>2874</v>
      </c>
      <c r="M334" s="4" t="s">
        <v>2873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1772</v>
      </c>
      <c r="E335" s="4" t="s">
        <v>33</v>
      </c>
      <c r="F335" s="4" t="s">
        <v>18</v>
      </c>
      <c r="G335" s="4">
        <v>9812</v>
      </c>
      <c r="H335" s="4" t="s">
        <v>2868</v>
      </c>
      <c r="I335" s="94">
        <v>96</v>
      </c>
      <c r="J335" s="4" t="s">
        <v>1812</v>
      </c>
      <c r="K335" s="57" t="s">
        <v>6538</v>
      </c>
      <c r="L335" s="4" t="s">
        <v>2876</v>
      </c>
      <c r="M335" s="4" t="s">
        <v>2875</v>
      </c>
      <c r="N335" s="4" t="s">
        <v>2487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2764</v>
      </c>
      <c r="I336" s="94">
        <v>14</v>
      </c>
      <c r="J336" s="4" t="s">
        <v>84</v>
      </c>
      <c r="K336" s="57">
        <v>2731</v>
      </c>
      <c r="L336" s="4" t="s">
        <v>3562</v>
      </c>
      <c r="M336" s="4" t="s">
        <v>2590</v>
      </c>
      <c r="N336" s="4" t="s">
        <v>3411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2869</v>
      </c>
      <c r="I337" s="94">
        <v>262</v>
      </c>
      <c r="J337" s="4" t="s">
        <v>84</v>
      </c>
      <c r="K337" s="57">
        <v>2731</v>
      </c>
      <c r="L337" s="4" t="s">
        <v>3562</v>
      </c>
      <c r="M337" s="4" t="s">
        <v>2590</v>
      </c>
      <c r="N337" s="4" t="s">
        <v>3411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2870</v>
      </c>
      <c r="I338" s="94">
        <v>140</v>
      </c>
      <c r="J338" s="4" t="s">
        <v>84</v>
      </c>
      <c r="K338" s="57">
        <v>2731</v>
      </c>
      <c r="L338" s="4" t="s">
        <v>3562</v>
      </c>
      <c r="M338" s="4" t="s">
        <v>2590</v>
      </c>
      <c r="N338" s="4" t="s">
        <v>3411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1534</v>
      </c>
      <c r="E339" s="4" t="s">
        <v>33</v>
      </c>
      <c r="F339" s="4" t="s">
        <v>18</v>
      </c>
      <c r="G339" s="4">
        <v>9812</v>
      </c>
      <c r="H339" s="4" t="s">
        <v>2906</v>
      </c>
      <c r="I339" s="94">
        <v>38.999999999999993</v>
      </c>
      <c r="J339" s="4" t="s">
        <v>2910</v>
      </c>
      <c r="K339" s="57"/>
      <c r="L339" s="4" t="s">
        <v>2909</v>
      </c>
      <c r="M339" s="4" t="s">
        <v>2908</v>
      </c>
      <c r="N339" s="4" t="s">
        <v>3411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1690</v>
      </c>
      <c r="E340" s="4" t="s">
        <v>33</v>
      </c>
      <c r="F340" s="4" t="s">
        <v>18</v>
      </c>
      <c r="G340" s="4">
        <v>9812</v>
      </c>
      <c r="H340" s="4" t="s">
        <v>2907</v>
      </c>
      <c r="I340" s="94">
        <v>12.48</v>
      </c>
      <c r="J340" s="4" t="s">
        <v>61</v>
      </c>
      <c r="K340" s="57">
        <v>9811</v>
      </c>
      <c r="L340" s="4" t="s">
        <v>2912</v>
      </c>
      <c r="M340" s="4" t="s">
        <v>2911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2868</v>
      </c>
      <c r="I341" s="94">
        <v>30</v>
      </c>
      <c r="J341" s="4" t="s">
        <v>1812</v>
      </c>
      <c r="K341" s="57" t="s">
        <v>6538</v>
      </c>
      <c r="L341" s="4" t="s">
        <v>2876</v>
      </c>
      <c r="M341" s="4" t="s">
        <v>2875</v>
      </c>
      <c r="N341" s="4" t="s">
        <v>2487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2869</v>
      </c>
      <c r="I342" s="94">
        <v>268</v>
      </c>
      <c r="J342" s="4" t="s">
        <v>84</v>
      </c>
      <c r="K342" s="57">
        <v>2731</v>
      </c>
      <c r="L342" s="4" t="s">
        <v>3562</v>
      </c>
      <c r="M342" s="4" t="s">
        <v>2590</v>
      </c>
      <c r="N342" s="4" t="s">
        <v>3411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2870</v>
      </c>
      <c r="I343" s="94">
        <v>270</v>
      </c>
      <c r="J343" s="4" t="s">
        <v>84</v>
      </c>
      <c r="K343" s="57">
        <v>2731</v>
      </c>
      <c r="L343" s="4" t="s">
        <v>3562</v>
      </c>
      <c r="M343" s="4" t="s">
        <v>2590</v>
      </c>
      <c r="N343" s="4" t="s">
        <v>3411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2913</v>
      </c>
      <c r="I344" s="94">
        <v>48</v>
      </c>
      <c r="J344" s="4" t="s">
        <v>61</v>
      </c>
      <c r="K344" s="57">
        <v>9811</v>
      </c>
      <c r="L344" s="4" t="s">
        <v>2915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2914</v>
      </c>
      <c r="I345" s="94">
        <v>166</v>
      </c>
      <c r="J345" s="4" t="s">
        <v>2937</v>
      </c>
      <c r="K345" s="57" t="s">
        <v>2938</v>
      </c>
      <c r="L345" s="4" t="s">
        <v>2936</v>
      </c>
      <c r="M345" s="4" t="s">
        <v>576</v>
      </c>
      <c r="N345" s="4" t="s">
        <v>3411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2939</v>
      </c>
      <c r="I346" s="94">
        <v>64</v>
      </c>
      <c r="J346" s="4" t="s">
        <v>61</v>
      </c>
      <c r="K346" s="57">
        <v>9811</v>
      </c>
      <c r="L346" s="4" t="s">
        <v>2942</v>
      </c>
      <c r="M346" s="4" t="s">
        <v>2941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2869</v>
      </c>
      <c r="I347" s="94">
        <v>176</v>
      </c>
      <c r="J347" s="4" t="s">
        <v>84</v>
      </c>
      <c r="K347" s="57">
        <v>2731</v>
      </c>
      <c r="L347" s="4" t="s">
        <v>3562</v>
      </c>
      <c r="M347" s="4" t="s">
        <v>2590</v>
      </c>
      <c r="N347" s="4" t="s">
        <v>3411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2940</v>
      </c>
      <c r="I348" s="94">
        <v>112</v>
      </c>
      <c r="J348" s="4" t="s">
        <v>84</v>
      </c>
      <c r="K348" s="57">
        <v>2731</v>
      </c>
      <c r="L348" s="4" t="s">
        <v>3562</v>
      </c>
      <c r="M348" s="4" t="s">
        <v>2590</v>
      </c>
      <c r="N348" s="4" t="s">
        <v>3411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2870</v>
      </c>
      <c r="I349" s="94">
        <v>128</v>
      </c>
      <c r="J349" s="4" t="s">
        <v>84</v>
      </c>
      <c r="K349" s="57">
        <v>2731</v>
      </c>
      <c r="L349" s="4" t="s">
        <v>3562</v>
      </c>
      <c r="M349" s="4" t="s">
        <v>2590</v>
      </c>
      <c r="N349" s="4" t="s">
        <v>3411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2913</v>
      </c>
      <c r="I350" s="94">
        <v>42</v>
      </c>
      <c r="J350" s="4" t="s">
        <v>61</v>
      </c>
      <c r="K350" s="57">
        <v>9811</v>
      </c>
      <c r="L350" s="4" t="s">
        <v>2915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2914</v>
      </c>
      <c r="I351" s="94">
        <v>184</v>
      </c>
      <c r="J351" s="4" t="s">
        <v>2937</v>
      </c>
      <c r="K351" s="57" t="s">
        <v>2938</v>
      </c>
      <c r="L351" s="4" t="s">
        <v>2936</v>
      </c>
      <c r="M351" s="4" t="s">
        <v>576</v>
      </c>
      <c r="N351" s="4" t="s">
        <v>3411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2940</v>
      </c>
      <c r="I352" s="94">
        <v>290.38</v>
      </c>
      <c r="J352" s="4" t="s">
        <v>84</v>
      </c>
      <c r="K352" s="57">
        <v>2731</v>
      </c>
      <c r="L352" s="4" t="s">
        <v>3562</v>
      </c>
      <c r="M352" s="4" t="s">
        <v>2590</v>
      </c>
      <c r="N352" s="4" t="s">
        <v>3411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2870</v>
      </c>
      <c r="I353" s="94">
        <v>102.62</v>
      </c>
      <c r="J353" s="4" t="s">
        <v>84</v>
      </c>
      <c r="K353" s="57">
        <v>2731</v>
      </c>
      <c r="L353" s="4" t="s">
        <v>3562</v>
      </c>
      <c r="M353" s="4" t="s">
        <v>2590</v>
      </c>
      <c r="N353" s="4" t="s">
        <v>3411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2914</v>
      </c>
      <c r="I354" s="94">
        <v>80</v>
      </c>
      <c r="J354" s="4" t="s">
        <v>2937</v>
      </c>
      <c r="K354" s="57" t="s">
        <v>2938</v>
      </c>
      <c r="L354" s="4" t="s">
        <v>2936</v>
      </c>
      <c r="M354" s="4" t="s">
        <v>576</v>
      </c>
      <c r="N354" s="4" t="s">
        <v>3411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2996</v>
      </c>
      <c r="I355" s="94">
        <v>70</v>
      </c>
      <c r="J355" s="4" t="s">
        <v>30</v>
      </c>
      <c r="K355" s="57" t="s">
        <v>79</v>
      </c>
      <c r="L355" s="4" t="s">
        <v>2998</v>
      </c>
      <c r="M355" s="4" t="s">
        <v>2997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2940</v>
      </c>
      <c r="I356" s="94">
        <v>138.00000000000003</v>
      </c>
      <c r="J356" s="4" t="s">
        <v>84</v>
      </c>
      <c r="K356" s="57">
        <v>2731</v>
      </c>
      <c r="L356" s="4" t="s">
        <v>3562</v>
      </c>
      <c r="M356" s="4" t="s">
        <v>2590</v>
      </c>
      <c r="N356" s="4" t="s">
        <v>3411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3021</v>
      </c>
      <c r="I357" s="94">
        <v>40</v>
      </c>
      <c r="J357" s="4" t="s">
        <v>30</v>
      </c>
      <c r="K357" s="57" t="s">
        <v>79</v>
      </c>
      <c r="L357" s="4" t="s">
        <v>2998</v>
      </c>
      <c r="M357" s="4" t="s">
        <v>3023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3022</v>
      </c>
      <c r="I358" s="94">
        <v>38</v>
      </c>
      <c r="J358" s="4" t="s">
        <v>3025</v>
      </c>
      <c r="K358" s="57" t="s">
        <v>3026</v>
      </c>
      <c r="L358" s="4" t="s">
        <v>3027</v>
      </c>
      <c r="M358" s="4" t="s">
        <v>3024</v>
      </c>
      <c r="N358" s="4" t="s">
        <v>3411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2104</v>
      </c>
      <c r="E359" s="4" t="s">
        <v>34</v>
      </c>
      <c r="F359" s="4" t="s">
        <v>17</v>
      </c>
      <c r="G359" s="4">
        <v>9814</v>
      </c>
      <c r="H359" s="4" t="s">
        <v>2383</v>
      </c>
      <c r="I359" s="94">
        <v>16</v>
      </c>
      <c r="J359" s="4" t="s">
        <v>3778</v>
      </c>
      <c r="K359" s="57" t="s">
        <v>79</v>
      </c>
      <c r="L359" s="4" t="s">
        <v>2498</v>
      </c>
      <c r="M359" s="4" t="s">
        <v>576</v>
      </c>
      <c r="N359" s="4" t="s">
        <v>2475</v>
      </c>
      <c r="O359" s="6"/>
      <c r="P359" s="4" t="s">
        <v>4185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3028</v>
      </c>
      <c r="I360" s="94">
        <v>55</v>
      </c>
      <c r="J360" s="4" t="s">
        <v>30</v>
      </c>
      <c r="K360" s="57" t="s">
        <v>79</v>
      </c>
      <c r="L360" s="4" t="s">
        <v>3029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2064</v>
      </c>
      <c r="E361" s="4" t="s">
        <v>33</v>
      </c>
      <c r="F361" s="4" t="s">
        <v>18</v>
      </c>
      <c r="G361" s="4">
        <v>9812</v>
      </c>
      <c r="H361" s="4" t="s">
        <v>3068</v>
      </c>
      <c r="I361" s="94">
        <v>132</v>
      </c>
      <c r="J361" s="4" t="s">
        <v>30</v>
      </c>
      <c r="K361" s="57" t="s">
        <v>79</v>
      </c>
      <c r="L361" s="4" t="s">
        <v>2998</v>
      </c>
      <c r="M361" s="4" t="s">
        <v>3070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3069</v>
      </c>
      <c r="I362" s="94">
        <v>8</v>
      </c>
      <c r="J362" s="4" t="s">
        <v>61</v>
      </c>
      <c r="K362" s="57">
        <v>9811</v>
      </c>
      <c r="L362" s="4" t="s">
        <v>3072</v>
      </c>
      <c r="M362" s="4" t="s">
        <v>3071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2869</v>
      </c>
      <c r="I363" s="94">
        <v>73.3</v>
      </c>
      <c r="J363" s="4" t="s">
        <v>84</v>
      </c>
      <c r="K363" s="57">
        <v>2731</v>
      </c>
      <c r="L363" s="4" t="s">
        <v>3562</v>
      </c>
      <c r="M363" s="4" t="s">
        <v>2590</v>
      </c>
      <c r="N363" s="4" t="s">
        <v>3411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2940</v>
      </c>
      <c r="I364" s="94">
        <v>26.7</v>
      </c>
      <c r="J364" s="4" t="s">
        <v>84</v>
      </c>
      <c r="K364" s="57">
        <v>2731</v>
      </c>
      <c r="L364" s="4" t="s">
        <v>3562</v>
      </c>
      <c r="M364" s="4" t="s">
        <v>2590</v>
      </c>
      <c r="N364" s="4" t="s">
        <v>3411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3073</v>
      </c>
      <c r="I365" s="94">
        <v>127</v>
      </c>
      <c r="J365" s="4" t="s">
        <v>30</v>
      </c>
      <c r="K365" s="57" t="s">
        <v>79</v>
      </c>
      <c r="L365" s="4" t="s">
        <v>3076</v>
      </c>
      <c r="M365" s="4" t="s">
        <v>3075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3074</v>
      </c>
      <c r="I366" s="94">
        <v>156</v>
      </c>
      <c r="J366" s="4" t="s">
        <v>2937</v>
      </c>
      <c r="K366" s="57" t="s">
        <v>2938</v>
      </c>
      <c r="L366" s="4" t="s">
        <v>3105</v>
      </c>
      <c r="M366" s="4" t="s">
        <v>576</v>
      </c>
      <c r="N366" s="4" t="s">
        <v>3411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3021</v>
      </c>
      <c r="I367" s="94">
        <v>128</v>
      </c>
      <c r="J367" s="4" t="s">
        <v>30</v>
      </c>
      <c r="K367" s="57" t="s">
        <v>79</v>
      </c>
      <c r="L367" s="4" t="s">
        <v>2998</v>
      </c>
      <c r="M367" s="4" t="s">
        <v>3023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3109</v>
      </c>
      <c r="I368" s="94">
        <v>50</v>
      </c>
      <c r="J368" s="4" t="s">
        <v>3113</v>
      </c>
      <c r="K368" s="57" t="s">
        <v>3112</v>
      </c>
      <c r="L368" s="4" t="s">
        <v>3111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3110</v>
      </c>
      <c r="I369" s="94">
        <v>46</v>
      </c>
      <c r="J369" s="4" t="s">
        <v>3113</v>
      </c>
      <c r="K369" s="57" t="s">
        <v>3112</v>
      </c>
      <c r="L369" s="4" t="s">
        <v>3114</v>
      </c>
      <c r="M369" s="4" t="s">
        <v>576</v>
      </c>
      <c r="N369" s="4" t="s">
        <v>3411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3074</v>
      </c>
      <c r="I370" s="94">
        <v>158</v>
      </c>
      <c r="J370" s="4" t="s">
        <v>2937</v>
      </c>
      <c r="K370" s="57" t="s">
        <v>2938</v>
      </c>
      <c r="L370" s="4" t="s">
        <v>3105</v>
      </c>
      <c r="M370" s="4" t="s">
        <v>576</v>
      </c>
      <c r="N370" s="4" t="s">
        <v>3411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3021</v>
      </c>
      <c r="I371" s="94">
        <v>32</v>
      </c>
      <c r="J371" s="4" t="s">
        <v>30</v>
      </c>
      <c r="K371" s="57" t="s">
        <v>79</v>
      </c>
      <c r="L371" s="4" t="s">
        <v>2998</v>
      </c>
      <c r="M371" s="4" t="s">
        <v>3023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3110</v>
      </c>
      <c r="I372" s="94">
        <v>88</v>
      </c>
      <c r="J372" s="4" t="s">
        <v>3113</v>
      </c>
      <c r="K372" s="57" t="s">
        <v>3112</v>
      </c>
      <c r="L372" s="4" t="s">
        <v>3114</v>
      </c>
      <c r="M372" s="4" t="s">
        <v>576</v>
      </c>
      <c r="N372" s="4" t="s">
        <v>3411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3146</v>
      </c>
      <c r="I373" s="94">
        <v>16</v>
      </c>
      <c r="J373" s="4" t="s">
        <v>3149</v>
      </c>
      <c r="K373" s="57"/>
      <c r="L373" s="4" t="s">
        <v>3148</v>
      </c>
      <c r="M373" s="4" t="s">
        <v>3147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3074</v>
      </c>
      <c r="I374" s="94">
        <v>156</v>
      </c>
      <c r="J374" s="4" t="s">
        <v>2937</v>
      </c>
      <c r="K374" s="57" t="s">
        <v>2938</v>
      </c>
      <c r="L374" s="4" t="s">
        <v>3105</v>
      </c>
      <c r="M374" s="4" t="s">
        <v>576</v>
      </c>
      <c r="N374" s="4" t="s">
        <v>3411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3021</v>
      </c>
      <c r="I375" s="94">
        <v>8</v>
      </c>
      <c r="J375" s="4" t="s">
        <v>30</v>
      </c>
      <c r="K375" s="57" t="s">
        <v>79</v>
      </c>
      <c r="L375" s="4" t="s">
        <v>2998</v>
      </c>
      <c r="M375" s="4" t="s">
        <v>3023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3197</v>
      </c>
      <c r="I376" s="94">
        <v>64</v>
      </c>
      <c r="J376" s="4" t="s">
        <v>61</v>
      </c>
      <c r="K376" s="57">
        <v>9811</v>
      </c>
      <c r="L376" s="4" t="s">
        <v>3200</v>
      </c>
      <c r="M376" s="4" t="s">
        <v>3199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3074</v>
      </c>
      <c r="I377" s="94">
        <v>48</v>
      </c>
      <c r="J377" s="4" t="s">
        <v>2937</v>
      </c>
      <c r="K377" s="57" t="s">
        <v>2938</v>
      </c>
      <c r="L377" s="4" t="s">
        <v>3105</v>
      </c>
      <c r="M377" s="4" t="s">
        <v>576</v>
      </c>
      <c r="N377" s="4" t="s">
        <v>3411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3198</v>
      </c>
      <c r="I378" s="94">
        <v>24</v>
      </c>
      <c r="J378" s="4" t="s">
        <v>2937</v>
      </c>
      <c r="K378" s="57" t="s">
        <v>2938</v>
      </c>
      <c r="L378" s="4" t="s">
        <v>3105</v>
      </c>
      <c r="M378" s="4" t="s">
        <v>576</v>
      </c>
      <c r="N378" s="4" t="s">
        <v>3411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3197</v>
      </c>
      <c r="I379" s="94">
        <v>112</v>
      </c>
      <c r="J379" s="4" t="s">
        <v>61</v>
      </c>
      <c r="K379" s="57">
        <v>9811</v>
      </c>
      <c r="L379" s="4" t="s">
        <v>3200</v>
      </c>
      <c r="M379" s="4" t="s">
        <v>3199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3198</v>
      </c>
      <c r="I380" s="94">
        <v>122</v>
      </c>
      <c r="J380" s="4" t="s">
        <v>2937</v>
      </c>
      <c r="K380" s="57" t="s">
        <v>2938</v>
      </c>
      <c r="L380" s="4" t="s">
        <v>3105</v>
      </c>
      <c r="M380" s="4" t="s">
        <v>576</v>
      </c>
      <c r="N380" s="4" t="s">
        <v>3411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3259</v>
      </c>
      <c r="E381" s="4" t="s">
        <v>33</v>
      </c>
      <c r="F381" s="4" t="s">
        <v>17</v>
      </c>
      <c r="G381" s="4">
        <v>9812</v>
      </c>
      <c r="H381" s="4" t="s">
        <v>3260</v>
      </c>
      <c r="I381" s="94">
        <v>60</v>
      </c>
      <c r="J381" s="4" t="s">
        <v>61</v>
      </c>
      <c r="K381" s="57">
        <v>9811</v>
      </c>
      <c r="L381" s="4" t="s">
        <v>3262</v>
      </c>
      <c r="M381" s="4" t="s">
        <v>3261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3259</v>
      </c>
      <c r="E382" s="4" t="s">
        <v>33</v>
      </c>
      <c r="F382" s="4" t="s">
        <v>17</v>
      </c>
      <c r="G382" s="4">
        <v>9812</v>
      </c>
      <c r="H382" s="4" t="s">
        <v>3146</v>
      </c>
      <c r="I382" s="94">
        <v>12</v>
      </c>
      <c r="J382" s="4" t="s">
        <v>3149</v>
      </c>
      <c r="K382" s="57"/>
      <c r="L382" s="4" t="s">
        <v>3148</v>
      </c>
      <c r="M382" s="4" t="s">
        <v>3147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3198</v>
      </c>
      <c r="I383" s="94">
        <v>104</v>
      </c>
      <c r="J383" s="4" t="s">
        <v>2937</v>
      </c>
      <c r="K383" s="57" t="s">
        <v>2938</v>
      </c>
      <c r="L383" s="4" t="s">
        <v>3105</v>
      </c>
      <c r="M383" s="4" t="s">
        <v>576</v>
      </c>
      <c r="N383" s="4" t="s">
        <v>3411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4076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4708</v>
      </c>
      <c r="I384" s="117">
        <v>24</v>
      </c>
      <c r="J384" s="116" t="s">
        <v>30</v>
      </c>
      <c r="K384" s="116" t="s">
        <v>79</v>
      </c>
      <c r="L384" s="116" t="s">
        <v>3258</v>
      </c>
      <c r="M384" s="116" t="s">
        <v>3257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3284</v>
      </c>
      <c r="I385" s="94">
        <v>11</v>
      </c>
      <c r="J385" s="4" t="s">
        <v>3106</v>
      </c>
      <c r="K385" s="57" t="s">
        <v>79</v>
      </c>
      <c r="L385" s="4" t="s">
        <v>3288</v>
      </c>
      <c r="M385" s="4" t="s">
        <v>3287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3285</v>
      </c>
      <c r="I386" s="94">
        <v>52</v>
      </c>
      <c r="J386" s="4" t="s">
        <v>30</v>
      </c>
      <c r="K386" s="57" t="s">
        <v>79</v>
      </c>
      <c r="L386" s="4" t="s">
        <v>3290</v>
      </c>
      <c r="M386" s="4" t="s">
        <v>3289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3286</v>
      </c>
      <c r="I387" s="94">
        <v>52</v>
      </c>
      <c r="J387" s="4" t="s">
        <v>61</v>
      </c>
      <c r="K387" s="57">
        <v>9811</v>
      </c>
      <c r="L387" s="4" t="s">
        <v>3292</v>
      </c>
      <c r="M387" s="4" t="s">
        <v>3291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3259</v>
      </c>
      <c r="E388" s="4" t="s">
        <v>33</v>
      </c>
      <c r="F388" s="4" t="s">
        <v>17</v>
      </c>
      <c r="G388" s="4">
        <v>9812</v>
      </c>
      <c r="H388" s="4" t="s">
        <v>3197</v>
      </c>
      <c r="I388" s="94">
        <v>40</v>
      </c>
      <c r="J388" s="4" t="s">
        <v>61</v>
      </c>
      <c r="K388" s="57">
        <v>9811</v>
      </c>
      <c r="L388" s="4" t="s">
        <v>3262</v>
      </c>
      <c r="M388" s="4" t="s">
        <v>3261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3198</v>
      </c>
      <c r="I389" s="94">
        <v>75</v>
      </c>
      <c r="J389" s="4" t="s">
        <v>2937</v>
      </c>
      <c r="K389" s="57" t="s">
        <v>2938</v>
      </c>
      <c r="L389" s="4" t="s">
        <v>3105</v>
      </c>
      <c r="M389" s="4" t="s">
        <v>576</v>
      </c>
      <c r="N389" s="4" t="s">
        <v>3411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3332</v>
      </c>
      <c r="I390" s="94">
        <v>54</v>
      </c>
      <c r="J390" s="4" t="s">
        <v>61</v>
      </c>
      <c r="K390" s="57">
        <v>9811</v>
      </c>
      <c r="L390" s="4" t="s">
        <v>3337</v>
      </c>
      <c r="M390" s="4" t="s">
        <v>3336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3333</v>
      </c>
      <c r="I391" s="94">
        <v>52</v>
      </c>
      <c r="J391" s="4" t="s">
        <v>61</v>
      </c>
      <c r="K391" s="57">
        <v>9811</v>
      </c>
      <c r="L391" s="4" t="s">
        <v>3335</v>
      </c>
      <c r="M391" s="4" t="s">
        <v>3334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3198</v>
      </c>
      <c r="I392" s="94">
        <v>151.5</v>
      </c>
      <c r="J392" s="4" t="s">
        <v>2937</v>
      </c>
      <c r="K392" s="57" t="s">
        <v>2938</v>
      </c>
      <c r="L392" s="4" t="s">
        <v>3105</v>
      </c>
      <c r="M392" s="4" t="s">
        <v>576</v>
      </c>
      <c r="N392" s="4" t="s">
        <v>3411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3332</v>
      </c>
      <c r="I393" s="94">
        <v>10</v>
      </c>
      <c r="J393" s="4" t="s">
        <v>61</v>
      </c>
      <c r="K393" s="57">
        <v>9811</v>
      </c>
      <c r="L393" s="4" t="s">
        <v>3337</v>
      </c>
      <c r="M393" s="4" t="s">
        <v>3336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3375</v>
      </c>
      <c r="I394" s="94">
        <v>68</v>
      </c>
      <c r="J394" s="4" t="s">
        <v>52</v>
      </c>
      <c r="K394" s="57">
        <v>9330</v>
      </c>
      <c r="L394" s="4" t="s">
        <v>3379</v>
      </c>
      <c r="M394" s="4" t="s">
        <v>3378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3376</v>
      </c>
      <c r="I395" s="94">
        <v>180.5</v>
      </c>
      <c r="J395" s="4" t="s">
        <v>61</v>
      </c>
      <c r="K395" s="57">
        <v>9811</v>
      </c>
      <c r="L395" s="4" t="s">
        <v>3385</v>
      </c>
      <c r="M395" s="4" t="s">
        <v>3380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3377</v>
      </c>
      <c r="I396" s="94">
        <v>48</v>
      </c>
      <c r="J396" s="4" t="s">
        <v>3383</v>
      </c>
      <c r="K396" s="57" t="s">
        <v>3384</v>
      </c>
      <c r="L396" s="4" t="s">
        <v>3382</v>
      </c>
      <c r="M396" s="4" t="s">
        <v>3381</v>
      </c>
      <c r="N396" s="4" t="s">
        <v>3411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3197</v>
      </c>
      <c r="I397" s="94">
        <v>48</v>
      </c>
      <c r="J397" s="4" t="s">
        <v>61</v>
      </c>
      <c r="K397" s="57">
        <v>9811</v>
      </c>
      <c r="L397" s="4" t="s">
        <v>3200</v>
      </c>
      <c r="M397" s="4" t="s">
        <v>3199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3198</v>
      </c>
      <c r="I398" s="94">
        <v>97.999999999999986</v>
      </c>
      <c r="J398" s="4" t="s">
        <v>2937</v>
      </c>
      <c r="K398" s="57" t="s">
        <v>2938</v>
      </c>
      <c r="L398" s="4" t="s">
        <v>3105</v>
      </c>
      <c r="M398" s="4" t="s">
        <v>576</v>
      </c>
      <c r="N398" s="4" t="s">
        <v>3411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3387</v>
      </c>
      <c r="I399" s="94">
        <v>22</v>
      </c>
      <c r="J399" s="4" t="s">
        <v>61</v>
      </c>
      <c r="K399" s="57">
        <v>9813</v>
      </c>
      <c r="L399" s="4" t="s">
        <v>3661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3386</v>
      </c>
      <c r="I400" s="94">
        <v>32</v>
      </c>
      <c r="J400" s="4" t="s">
        <v>30</v>
      </c>
      <c r="K400" s="57" t="s">
        <v>79</v>
      </c>
      <c r="L400" s="4" t="s">
        <v>3389</v>
      </c>
      <c r="M400" s="4" t="s">
        <v>3388</v>
      </c>
      <c r="N400" s="4" t="s">
        <v>1688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3408</v>
      </c>
      <c r="I401" s="94">
        <v>154</v>
      </c>
      <c r="J401" s="4" t="s">
        <v>7280</v>
      </c>
      <c r="K401" s="57">
        <v>2626</v>
      </c>
      <c r="L401" s="4" t="s">
        <v>3410</v>
      </c>
      <c r="M401" s="4" t="s">
        <v>3409</v>
      </c>
      <c r="N401" s="4" t="s">
        <v>3411</v>
      </c>
      <c r="O401" s="6"/>
      <c r="P401" s="6" t="s">
        <v>3456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3376</v>
      </c>
      <c r="I402" s="94">
        <v>257</v>
      </c>
      <c r="J402" s="4" t="s">
        <v>61</v>
      </c>
      <c r="K402" s="57">
        <v>9811</v>
      </c>
      <c r="L402" s="4" t="s">
        <v>3385</v>
      </c>
      <c r="M402" s="4" t="s">
        <v>3380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3377</v>
      </c>
      <c r="I403" s="94">
        <v>48</v>
      </c>
      <c r="J403" s="4" t="s">
        <v>3383</v>
      </c>
      <c r="K403" s="57" t="s">
        <v>3384</v>
      </c>
      <c r="L403" s="4" t="s">
        <v>3382</v>
      </c>
      <c r="M403" s="4" t="s">
        <v>3381</v>
      </c>
      <c r="N403" s="4" t="s">
        <v>3411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2634</v>
      </c>
      <c r="E404" s="4" t="s">
        <v>34</v>
      </c>
      <c r="F404" s="4" t="s">
        <v>17</v>
      </c>
      <c r="G404" s="4">
        <v>9814</v>
      </c>
      <c r="H404" s="4" t="s">
        <v>3412</v>
      </c>
      <c r="I404" s="94">
        <v>11.5</v>
      </c>
      <c r="J404" s="4" t="s">
        <v>3663</v>
      </c>
      <c r="K404" s="57">
        <v>9038</v>
      </c>
      <c r="L404" s="4" t="s">
        <v>3662</v>
      </c>
      <c r="M404" s="4" t="s">
        <v>576</v>
      </c>
      <c r="N404" s="4" t="s">
        <v>1688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3454</v>
      </c>
      <c r="I405" s="94">
        <v>96</v>
      </c>
      <c r="J405" s="4" t="s">
        <v>84</v>
      </c>
      <c r="K405" s="57">
        <v>2731</v>
      </c>
      <c r="L405" s="4" t="s">
        <v>3498</v>
      </c>
      <c r="M405" s="4" t="s">
        <v>3455</v>
      </c>
      <c r="N405" s="4" t="s">
        <v>3411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2634</v>
      </c>
      <c r="E406" s="4" t="s">
        <v>34</v>
      </c>
      <c r="F406" s="4" t="s">
        <v>17</v>
      </c>
      <c r="G406" s="4">
        <v>9814</v>
      </c>
      <c r="H406" s="4" t="s">
        <v>3412</v>
      </c>
      <c r="I406" s="94">
        <v>40</v>
      </c>
      <c r="J406" s="4" t="s">
        <v>3663</v>
      </c>
      <c r="K406" s="57">
        <v>9038</v>
      </c>
      <c r="L406" s="4" t="s">
        <v>3662</v>
      </c>
      <c r="M406" s="4" t="s">
        <v>576</v>
      </c>
      <c r="N406" s="4" t="s">
        <v>1688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3386</v>
      </c>
      <c r="I407" s="94">
        <v>73</v>
      </c>
      <c r="J407" s="4" t="s">
        <v>30</v>
      </c>
      <c r="K407" s="57" t="s">
        <v>79</v>
      </c>
      <c r="L407" s="4" t="s">
        <v>3389</v>
      </c>
      <c r="M407" s="4" t="s">
        <v>3388</v>
      </c>
      <c r="N407" s="4" t="s">
        <v>1688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3489</v>
      </c>
      <c r="I408" s="94">
        <v>60</v>
      </c>
      <c r="J408" s="4" t="s">
        <v>52</v>
      </c>
      <c r="K408" s="57">
        <v>9330</v>
      </c>
      <c r="L408" s="4" t="s">
        <v>3493</v>
      </c>
      <c r="M408" s="4" t="s">
        <v>3492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3490</v>
      </c>
      <c r="I409" s="94">
        <v>24</v>
      </c>
      <c r="J409" s="4" t="s">
        <v>30</v>
      </c>
      <c r="K409" s="57" t="s">
        <v>79</v>
      </c>
      <c r="L409" s="4" t="s">
        <v>3495</v>
      </c>
      <c r="M409" s="4" t="s">
        <v>3494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3491</v>
      </c>
      <c r="I410" s="94">
        <v>48</v>
      </c>
      <c r="J410" s="4" t="s">
        <v>7246</v>
      </c>
      <c r="K410" s="57"/>
      <c r="L410" s="4" t="s">
        <v>3497</v>
      </c>
      <c r="M410" s="4" t="s">
        <v>3496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3454</v>
      </c>
      <c r="I411" s="94">
        <v>24</v>
      </c>
      <c r="J411" s="4" t="s">
        <v>84</v>
      </c>
      <c r="K411" s="57">
        <v>2731</v>
      </c>
      <c r="L411" s="4" t="s">
        <v>3498</v>
      </c>
      <c r="M411" s="4" t="s">
        <v>3455</v>
      </c>
      <c r="N411" s="4" t="s">
        <v>3411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3500</v>
      </c>
      <c r="I412" s="94">
        <v>19.5</v>
      </c>
      <c r="J412" s="4" t="s">
        <v>30</v>
      </c>
      <c r="K412" s="57" t="s">
        <v>79</v>
      </c>
      <c r="L412" s="4" t="s">
        <v>3503</v>
      </c>
      <c r="M412" s="4" t="s">
        <v>3502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3499</v>
      </c>
      <c r="E413" s="4" t="s">
        <v>33</v>
      </c>
      <c r="F413" s="4" t="s">
        <v>17</v>
      </c>
      <c r="G413" s="4">
        <v>9812</v>
      </c>
      <c r="H413" s="4" t="s">
        <v>3501</v>
      </c>
      <c r="I413" s="94">
        <v>96</v>
      </c>
      <c r="J413" s="4" t="s">
        <v>61</v>
      </c>
      <c r="K413" s="57">
        <v>9811</v>
      </c>
      <c r="L413" s="4" t="s">
        <v>3505</v>
      </c>
      <c r="M413" s="4" t="s">
        <v>3504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3558</v>
      </c>
      <c r="I414" s="94">
        <v>40</v>
      </c>
      <c r="J414" s="4" t="s">
        <v>7282</v>
      </c>
      <c r="K414" s="57" t="s">
        <v>7279</v>
      </c>
      <c r="L414" s="4" t="s">
        <v>3559</v>
      </c>
      <c r="M414" s="4" t="s">
        <v>3561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2102</v>
      </c>
      <c r="E415" s="4" t="s">
        <v>33</v>
      </c>
      <c r="F415" s="4" t="s">
        <v>18</v>
      </c>
      <c r="G415" s="4">
        <v>9812</v>
      </c>
      <c r="H415" s="4" t="s">
        <v>3563</v>
      </c>
      <c r="I415" s="94">
        <v>74.5</v>
      </c>
      <c r="J415" s="4" t="s">
        <v>30</v>
      </c>
      <c r="K415" s="57" t="s">
        <v>79</v>
      </c>
      <c r="L415" s="4" t="s">
        <v>3565</v>
      </c>
      <c r="M415" s="4" t="s">
        <v>3564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3566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3567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2102</v>
      </c>
      <c r="E418" s="4" t="s">
        <v>33</v>
      </c>
      <c r="F418" s="4" t="s">
        <v>18</v>
      </c>
      <c r="G418" s="4">
        <v>9812</v>
      </c>
      <c r="H418" s="4" t="s">
        <v>3563</v>
      </c>
      <c r="I418" s="94">
        <v>62</v>
      </c>
      <c r="J418" s="4" t="s">
        <v>30</v>
      </c>
      <c r="K418" s="57" t="s">
        <v>79</v>
      </c>
      <c r="L418" s="4" t="s">
        <v>3565</v>
      </c>
      <c r="M418" s="4" t="s">
        <v>3564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3031</v>
      </c>
      <c r="E419" s="4" t="s">
        <v>33</v>
      </c>
      <c r="F419" s="4" t="s">
        <v>17</v>
      </c>
      <c r="G419" s="4">
        <v>9812</v>
      </c>
      <c r="H419" s="4" t="s">
        <v>3593</v>
      </c>
      <c r="I419" s="94">
        <v>2.25</v>
      </c>
      <c r="J419" s="4" t="s">
        <v>74</v>
      </c>
      <c r="K419" s="57" t="s">
        <v>3596</v>
      </c>
      <c r="L419" s="4" t="s">
        <v>3597</v>
      </c>
      <c r="M419" s="4" t="s">
        <v>3595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3594</v>
      </c>
      <c r="I420" s="94">
        <v>3</v>
      </c>
      <c r="J420" s="4" t="s">
        <v>61</v>
      </c>
      <c r="K420" s="57">
        <v>9813</v>
      </c>
      <c r="L420" s="4" t="s">
        <v>3599</v>
      </c>
      <c r="M420" s="4" t="s">
        <v>3598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3658</v>
      </c>
      <c r="I421" s="94">
        <v>88</v>
      </c>
      <c r="J421" s="4" t="s">
        <v>30</v>
      </c>
      <c r="K421" s="57" t="s">
        <v>79</v>
      </c>
      <c r="L421" s="4" t="s">
        <v>3660</v>
      </c>
      <c r="M421" s="4" t="s">
        <v>3659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3412</v>
      </c>
      <c r="I422" s="94">
        <v>22</v>
      </c>
      <c r="J422" s="4" t="s">
        <v>3663</v>
      </c>
      <c r="K422" s="57">
        <v>9038</v>
      </c>
      <c r="L422" s="4" t="s">
        <v>3662</v>
      </c>
      <c r="M422" s="4" t="s">
        <v>576</v>
      </c>
      <c r="N422" s="4" t="s">
        <v>1688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3030</v>
      </c>
      <c r="E423" s="4" t="s">
        <v>33</v>
      </c>
      <c r="F423" s="4" t="s">
        <v>17</v>
      </c>
      <c r="G423" s="4">
        <v>9812</v>
      </c>
      <c r="H423" s="4" t="s">
        <v>3735</v>
      </c>
      <c r="I423" s="94">
        <v>115.5</v>
      </c>
      <c r="J423" s="4" t="s">
        <v>4895</v>
      </c>
      <c r="K423" s="57"/>
      <c r="L423" s="4" t="s">
        <v>4896</v>
      </c>
      <c r="M423" s="4" t="s">
        <v>4897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2624</v>
      </c>
      <c r="E424" s="4" t="s">
        <v>33</v>
      </c>
      <c r="F424" s="4" t="s">
        <v>18</v>
      </c>
      <c r="G424" s="4">
        <v>9812</v>
      </c>
      <c r="H424" s="4" t="s">
        <v>3736</v>
      </c>
      <c r="I424" s="94">
        <v>72</v>
      </c>
      <c r="J424" s="4" t="s">
        <v>61</v>
      </c>
      <c r="K424" s="57">
        <v>9811</v>
      </c>
      <c r="L424" s="4" t="s">
        <v>3737</v>
      </c>
      <c r="M424" s="4" t="s">
        <v>3738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3739</v>
      </c>
      <c r="I425" s="94">
        <v>16</v>
      </c>
      <c r="J425" s="4" t="s">
        <v>30</v>
      </c>
      <c r="K425" s="57" t="s">
        <v>79</v>
      </c>
      <c r="L425" s="4" t="s">
        <v>3741</v>
      </c>
      <c r="M425" s="4" t="s">
        <v>3740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3108</v>
      </c>
      <c r="E426" s="4" t="s">
        <v>33</v>
      </c>
      <c r="F426" s="4" t="s">
        <v>17</v>
      </c>
      <c r="G426" s="4">
        <v>9812</v>
      </c>
      <c r="H426" s="4" t="s">
        <v>3742</v>
      </c>
      <c r="I426" s="94">
        <v>17.5</v>
      </c>
      <c r="J426" s="4" t="s">
        <v>4856</v>
      </c>
      <c r="K426" s="57" t="s">
        <v>7281</v>
      </c>
      <c r="L426" s="4" t="s">
        <v>4893</v>
      </c>
      <c r="M426" s="4" t="s">
        <v>4894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1424</v>
      </c>
      <c r="E427" s="4" t="s">
        <v>33</v>
      </c>
      <c r="F427" s="4" t="s">
        <v>18</v>
      </c>
      <c r="G427" s="4">
        <v>9812</v>
      </c>
      <c r="H427" s="4" t="s">
        <v>3780</v>
      </c>
      <c r="I427" s="94">
        <v>48</v>
      </c>
      <c r="J427" s="4" t="s">
        <v>30</v>
      </c>
      <c r="K427" s="57" t="s">
        <v>79</v>
      </c>
      <c r="L427" s="4" t="s">
        <v>3785</v>
      </c>
      <c r="M427" s="4" t="s">
        <v>3784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3783</v>
      </c>
      <c r="E428" s="4" t="s">
        <v>33</v>
      </c>
      <c r="F428" s="4" t="s">
        <v>18</v>
      </c>
      <c r="G428" s="4">
        <v>9812</v>
      </c>
      <c r="H428" s="4" t="s">
        <v>3736</v>
      </c>
      <c r="I428" s="94">
        <v>57</v>
      </c>
      <c r="J428" s="4" t="s">
        <v>61</v>
      </c>
      <c r="K428" s="57">
        <v>9811</v>
      </c>
      <c r="L428" s="4" t="s">
        <v>3737</v>
      </c>
      <c r="M428" s="4" t="s">
        <v>3738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3781</v>
      </c>
      <c r="I429" s="94">
        <v>23.56</v>
      </c>
      <c r="J429" s="4" t="s">
        <v>30</v>
      </c>
      <c r="K429" s="57" t="s">
        <v>79</v>
      </c>
      <c r="L429" s="4" t="s">
        <v>3787</v>
      </c>
      <c r="M429" s="4" t="s">
        <v>3786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3454</v>
      </c>
      <c r="I430" s="94">
        <v>35.31</v>
      </c>
      <c r="J430" s="4" t="s">
        <v>84</v>
      </c>
      <c r="K430" s="57">
        <v>2731</v>
      </c>
      <c r="L430" s="4" t="s">
        <v>3498</v>
      </c>
      <c r="M430" s="4" t="s">
        <v>3455</v>
      </c>
      <c r="N430" s="4" t="s">
        <v>3411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3782</v>
      </c>
      <c r="I431" s="94">
        <v>14</v>
      </c>
      <c r="J431" s="4" t="s">
        <v>1105</v>
      </c>
      <c r="K431" s="57" t="s">
        <v>1104</v>
      </c>
      <c r="L431" s="4" t="s">
        <v>3789</v>
      </c>
      <c r="M431" s="4" t="s">
        <v>3788</v>
      </c>
      <c r="N431" s="4" t="s">
        <v>3411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3823</v>
      </c>
      <c r="I432" s="94">
        <v>38.4</v>
      </c>
      <c r="J432" s="4" t="s">
        <v>30</v>
      </c>
      <c r="K432" s="57" t="s">
        <v>79</v>
      </c>
      <c r="L432" s="4" t="s">
        <v>3825</v>
      </c>
      <c r="M432" s="4" t="s">
        <v>3824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3780</v>
      </c>
      <c r="I433" s="94">
        <v>34.47</v>
      </c>
      <c r="J433" s="4" t="s">
        <v>30</v>
      </c>
      <c r="K433" s="57" t="s">
        <v>79</v>
      </c>
      <c r="L433" s="4" t="s">
        <v>3785</v>
      </c>
      <c r="M433" s="4" t="s">
        <v>3784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3454</v>
      </c>
      <c r="I434" s="94">
        <v>22.5</v>
      </c>
      <c r="J434" s="4" t="s">
        <v>84</v>
      </c>
      <c r="K434" s="57">
        <v>2731</v>
      </c>
      <c r="L434" s="4" t="s">
        <v>3498</v>
      </c>
      <c r="M434" s="4" t="s">
        <v>3455</v>
      </c>
      <c r="N434" s="4" t="s">
        <v>3411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3836</v>
      </c>
      <c r="I435" s="94">
        <v>72</v>
      </c>
      <c r="J435" s="4" t="s">
        <v>61</v>
      </c>
      <c r="K435" s="57">
        <v>9811</v>
      </c>
      <c r="L435" s="4" t="s">
        <v>3838</v>
      </c>
      <c r="M435" s="4" t="s">
        <v>3837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3839</v>
      </c>
      <c r="I436" s="94">
        <v>48</v>
      </c>
      <c r="J436" s="4" t="s">
        <v>30</v>
      </c>
      <c r="K436" s="57" t="s">
        <v>79</v>
      </c>
      <c r="L436" s="4" t="s">
        <v>3841</v>
      </c>
      <c r="M436" s="4" t="s">
        <v>3840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3862</v>
      </c>
      <c r="I437" s="94">
        <v>8</v>
      </c>
      <c r="J437" s="4" t="s">
        <v>30</v>
      </c>
      <c r="K437" s="57" t="s">
        <v>79</v>
      </c>
      <c r="L437" s="4" t="s">
        <v>4899</v>
      </c>
      <c r="M437" s="4" t="s">
        <v>4898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3903</v>
      </c>
      <c r="I438" s="94">
        <v>54</v>
      </c>
      <c r="J438" s="4" t="s">
        <v>61</v>
      </c>
      <c r="K438" s="57">
        <v>9811</v>
      </c>
      <c r="L438" s="4" t="s">
        <v>3905</v>
      </c>
      <c r="M438" s="4" t="s">
        <v>3904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3907</v>
      </c>
      <c r="I439" s="94">
        <v>85</v>
      </c>
      <c r="J439" s="4" t="s">
        <v>30</v>
      </c>
      <c r="K439" s="57" t="s">
        <v>79</v>
      </c>
      <c r="L439" s="4" t="s">
        <v>5073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3939</v>
      </c>
      <c r="I440" s="94">
        <v>30</v>
      </c>
      <c r="J440" s="4" t="s">
        <v>61</v>
      </c>
      <c r="K440" s="57">
        <v>9811</v>
      </c>
      <c r="L440" s="4" t="s">
        <v>3942</v>
      </c>
      <c r="M440" s="4" t="s">
        <v>3941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3940</v>
      </c>
      <c r="I441" s="94">
        <v>88</v>
      </c>
      <c r="J441" s="4" t="s">
        <v>61</v>
      </c>
      <c r="K441" s="57">
        <v>9811</v>
      </c>
      <c r="L441" s="4" t="s">
        <v>3943</v>
      </c>
      <c r="M441" s="4" t="s">
        <v>3944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3735</v>
      </c>
      <c r="I442" s="94">
        <v>15</v>
      </c>
      <c r="J442" s="4" t="s">
        <v>4895</v>
      </c>
      <c r="K442" s="57"/>
      <c r="L442" s="4" t="s">
        <v>4896</v>
      </c>
      <c r="M442" s="4" t="s">
        <v>4897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3907</v>
      </c>
      <c r="I443" s="94">
        <f>15*9.5</f>
        <v>142.5</v>
      </c>
      <c r="J443" s="4" t="s">
        <v>30</v>
      </c>
      <c r="K443" s="57" t="s">
        <v>79</v>
      </c>
      <c r="L443" s="4" t="s">
        <v>5073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3984</v>
      </c>
      <c r="I444" s="94">
        <v>56</v>
      </c>
      <c r="J444" s="4" t="s">
        <v>93</v>
      </c>
      <c r="K444" s="57">
        <v>2731</v>
      </c>
      <c r="L444" s="4" t="s">
        <v>3991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3939</v>
      </c>
      <c r="I445" s="94">
        <v>33</v>
      </c>
      <c r="J445" s="4" t="s">
        <v>61</v>
      </c>
      <c r="K445" s="57">
        <v>9811</v>
      </c>
      <c r="L445" s="4" t="s">
        <v>3942</v>
      </c>
      <c r="M445" s="4" t="s">
        <v>3941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3985</v>
      </c>
      <c r="I446" s="94">
        <v>40</v>
      </c>
      <c r="J446" s="4" t="s">
        <v>30</v>
      </c>
      <c r="K446" s="57" t="s">
        <v>79</v>
      </c>
      <c r="L446" s="4" t="s">
        <v>3988</v>
      </c>
      <c r="M446" s="4" t="s">
        <v>3987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3986</v>
      </c>
      <c r="I447" s="94">
        <v>20</v>
      </c>
      <c r="J447" s="4" t="s">
        <v>30</v>
      </c>
      <c r="K447" s="57" t="s">
        <v>79</v>
      </c>
      <c r="L447" s="4" t="s">
        <v>3990</v>
      </c>
      <c r="M447" s="4" t="s">
        <v>3989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3992</v>
      </c>
      <c r="I448" s="94">
        <v>24</v>
      </c>
      <c r="J448" s="4" t="s">
        <v>61</v>
      </c>
      <c r="K448" s="57">
        <v>9811</v>
      </c>
      <c r="L448" s="4" t="s">
        <v>3995</v>
      </c>
      <c r="M448" s="4" t="s">
        <v>3994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3993</v>
      </c>
      <c r="I449" s="94">
        <v>20</v>
      </c>
      <c r="J449" s="4" t="s">
        <v>30</v>
      </c>
      <c r="K449" s="57" t="s">
        <v>79</v>
      </c>
      <c r="L449" s="4" t="s">
        <v>5073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4014</v>
      </c>
      <c r="I450" s="94">
        <v>11.97</v>
      </c>
      <c r="J450" s="4" t="s">
        <v>52</v>
      </c>
      <c r="K450" s="57">
        <v>9330</v>
      </c>
      <c r="L450" s="4" t="s">
        <v>4152</v>
      </c>
      <c r="M450" s="4" t="s">
        <v>4015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4016</v>
      </c>
      <c r="I451" s="94">
        <v>108</v>
      </c>
      <c r="J451" s="4" t="s">
        <v>61</v>
      </c>
      <c r="K451" s="57">
        <v>9811</v>
      </c>
      <c r="L451" s="4" t="s">
        <v>4021</v>
      </c>
      <c r="M451" s="4" t="s">
        <v>4020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3730</v>
      </c>
      <c r="I452" s="94">
        <v>100</v>
      </c>
      <c r="J452" s="4" t="s">
        <v>1105</v>
      </c>
      <c r="K452" s="57" t="s">
        <v>1104</v>
      </c>
      <c r="L452" s="4" t="s">
        <v>4023</v>
      </c>
      <c r="M452" s="4" t="s">
        <v>4022</v>
      </c>
      <c r="N452" s="4" t="s">
        <v>3411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4017</v>
      </c>
      <c r="I453" s="94">
        <v>1.25</v>
      </c>
      <c r="J453" s="4" t="s">
        <v>61</v>
      </c>
      <c r="K453" s="57">
        <v>9811</v>
      </c>
      <c r="L453" s="4" t="s">
        <v>4019</v>
      </c>
      <c r="M453" s="4" t="s">
        <v>4018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4024</v>
      </c>
      <c r="I454" s="94">
        <v>8</v>
      </c>
      <c r="J454" s="4" t="s">
        <v>126</v>
      </c>
      <c r="K454" s="57">
        <v>9545</v>
      </c>
      <c r="L454" s="4" t="s">
        <v>4026</v>
      </c>
      <c r="M454" s="4" t="s">
        <v>4027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4025</v>
      </c>
      <c r="I455" s="94">
        <v>48</v>
      </c>
      <c r="J455" s="4" t="s">
        <v>61</v>
      </c>
      <c r="K455" s="57">
        <v>9811</v>
      </c>
      <c r="L455" s="4" t="s">
        <v>3995</v>
      </c>
      <c r="M455" s="4" t="s">
        <v>3994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3730</v>
      </c>
      <c r="I456" s="94">
        <v>64</v>
      </c>
      <c r="J456" s="4" t="s">
        <v>1105</v>
      </c>
      <c r="K456" s="57" t="s">
        <v>1104</v>
      </c>
      <c r="L456" s="4" t="s">
        <v>4023</v>
      </c>
      <c r="M456" s="4" t="s">
        <v>4022</v>
      </c>
      <c r="N456" s="4" t="s">
        <v>3411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2624</v>
      </c>
      <c r="E457" s="4" t="s">
        <v>33</v>
      </c>
      <c r="F457" s="4" t="s">
        <v>18</v>
      </c>
      <c r="G457" s="4">
        <v>9812</v>
      </c>
      <c r="H457" s="4" t="s">
        <v>4056</v>
      </c>
      <c r="I457" s="94">
        <v>66</v>
      </c>
      <c r="J457" s="4" t="s">
        <v>61</v>
      </c>
      <c r="K457" s="57">
        <v>9811</v>
      </c>
      <c r="L457" s="4" t="s">
        <v>4058</v>
      </c>
      <c r="M457" s="4" t="s">
        <v>4057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4025</v>
      </c>
      <c r="I458" s="94">
        <v>8</v>
      </c>
      <c r="J458" s="4" t="s">
        <v>61</v>
      </c>
      <c r="K458" s="57">
        <v>9811</v>
      </c>
      <c r="L458" s="4" t="s">
        <v>3995</v>
      </c>
      <c r="M458" s="4" t="s">
        <v>3994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3993</v>
      </c>
      <c r="I459" s="94">
        <v>51</v>
      </c>
      <c r="J459" s="4" t="s">
        <v>30</v>
      </c>
      <c r="K459" s="57" t="s">
        <v>79</v>
      </c>
      <c r="L459" s="4" t="s">
        <v>5073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2103</v>
      </c>
      <c r="E460" s="4" t="s">
        <v>33</v>
      </c>
      <c r="F460" s="4" t="s">
        <v>18</v>
      </c>
      <c r="G460" s="4">
        <v>9812</v>
      </c>
      <c r="H460" s="4" t="s">
        <v>4094</v>
      </c>
      <c r="I460" s="94">
        <v>19</v>
      </c>
      <c r="J460" s="4" t="s">
        <v>61</v>
      </c>
      <c r="K460" s="57">
        <v>9811</v>
      </c>
      <c r="L460" s="4" t="s">
        <v>4097</v>
      </c>
      <c r="M460" s="4" t="s">
        <v>4096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3730</v>
      </c>
      <c r="I461" s="94">
        <v>56</v>
      </c>
      <c r="J461" s="4" t="s">
        <v>1105</v>
      </c>
      <c r="K461" s="57" t="s">
        <v>1104</v>
      </c>
      <c r="L461" s="4" t="s">
        <v>4023</v>
      </c>
      <c r="M461" s="4" t="s">
        <v>4022</v>
      </c>
      <c r="N461" s="4" t="s">
        <v>3411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4095</v>
      </c>
      <c r="I462" s="94">
        <v>18.579999999999998</v>
      </c>
      <c r="J462" s="4" t="s">
        <v>52</v>
      </c>
      <c r="K462" s="57">
        <v>9330</v>
      </c>
      <c r="L462" s="4" t="s">
        <v>4099</v>
      </c>
      <c r="M462" s="4" t="s">
        <v>4098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4105</v>
      </c>
      <c r="I463" s="94">
        <v>24</v>
      </c>
      <c r="J463" s="4" t="s">
        <v>61</v>
      </c>
      <c r="K463" s="57">
        <v>9811</v>
      </c>
      <c r="L463" s="4" t="s">
        <v>4108</v>
      </c>
      <c r="M463" s="4" t="s">
        <v>4107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4106</v>
      </c>
      <c r="I464" s="94">
        <v>166.24</v>
      </c>
      <c r="J464" s="4" t="s">
        <v>30</v>
      </c>
      <c r="K464" s="57" t="s">
        <v>79</v>
      </c>
      <c r="L464" s="4" t="s">
        <v>4110</v>
      </c>
      <c r="M464" s="4" t="s">
        <v>4109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4135</v>
      </c>
      <c r="I465" s="94">
        <v>92</v>
      </c>
      <c r="J465" s="4" t="s">
        <v>30</v>
      </c>
      <c r="K465" s="57" t="s">
        <v>79</v>
      </c>
      <c r="L465" s="4" t="s">
        <v>4137</v>
      </c>
      <c r="M465" s="4" t="s">
        <v>4136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4135</v>
      </c>
      <c r="I466" s="94">
        <v>17.5</v>
      </c>
      <c r="J466" s="4" t="s">
        <v>30</v>
      </c>
      <c r="K466" s="57" t="s">
        <v>79</v>
      </c>
      <c r="L466" s="4" t="s">
        <v>4137</v>
      </c>
      <c r="M466" s="4" t="s">
        <v>4136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2103</v>
      </c>
      <c r="E467" s="4" t="s">
        <v>33</v>
      </c>
      <c r="F467" s="4" t="s">
        <v>18</v>
      </c>
      <c r="G467" s="4">
        <v>9812</v>
      </c>
      <c r="H467" s="4" t="s">
        <v>4094</v>
      </c>
      <c r="I467" s="94">
        <v>54</v>
      </c>
      <c r="J467" s="4" t="s">
        <v>61</v>
      </c>
      <c r="K467" s="57">
        <v>9811</v>
      </c>
      <c r="L467" s="4" t="s">
        <v>4097</v>
      </c>
      <c r="M467" s="4" t="s">
        <v>4153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3730</v>
      </c>
      <c r="I468" s="94">
        <v>80.5</v>
      </c>
      <c r="J468" s="4" t="s">
        <v>1105</v>
      </c>
      <c r="K468" s="57" t="s">
        <v>1104</v>
      </c>
      <c r="L468" s="4" t="s">
        <v>4023</v>
      </c>
      <c r="M468" s="4" t="s">
        <v>4022</v>
      </c>
      <c r="N468" s="4" t="s">
        <v>3411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2102</v>
      </c>
      <c r="E469" s="4" t="s">
        <v>33</v>
      </c>
      <c r="F469" s="4" t="s">
        <v>18</v>
      </c>
      <c r="G469" s="4">
        <v>9812</v>
      </c>
      <c r="H469" s="4" t="s">
        <v>4156</v>
      </c>
      <c r="I469" s="94">
        <v>60</v>
      </c>
      <c r="J469" s="4" t="s">
        <v>30</v>
      </c>
      <c r="K469" s="57" t="s">
        <v>79</v>
      </c>
      <c r="L469" s="4" t="s">
        <v>4161</v>
      </c>
      <c r="M469" s="4" t="s">
        <v>4160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2102</v>
      </c>
      <c r="E470" s="4" t="s">
        <v>33</v>
      </c>
      <c r="F470" s="4" t="s">
        <v>18</v>
      </c>
      <c r="G470" s="4">
        <v>9812</v>
      </c>
      <c r="H470" s="4" t="s">
        <v>4157</v>
      </c>
      <c r="I470" s="94">
        <v>56</v>
      </c>
      <c r="J470" s="4" t="s">
        <v>4164</v>
      </c>
      <c r="K470" s="57" t="s">
        <v>2561</v>
      </c>
      <c r="L470" s="4" t="s">
        <v>4163</v>
      </c>
      <c r="M470" s="4" t="s">
        <v>4162</v>
      </c>
      <c r="N470" s="4" t="s">
        <v>1688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2102</v>
      </c>
      <c r="E471" s="4" t="s">
        <v>33</v>
      </c>
      <c r="F471" s="4" t="s">
        <v>18</v>
      </c>
      <c r="G471" s="4">
        <v>9812</v>
      </c>
      <c r="H471" s="4" t="s">
        <v>4158</v>
      </c>
      <c r="I471" s="94">
        <v>20</v>
      </c>
      <c r="J471" s="4" t="s">
        <v>4164</v>
      </c>
      <c r="K471" s="57" t="s">
        <v>2561</v>
      </c>
      <c r="L471" s="4" t="s">
        <v>4163</v>
      </c>
      <c r="M471" s="4" t="s">
        <v>4165</v>
      </c>
      <c r="N471" s="4" t="s">
        <v>1688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1544</v>
      </c>
      <c r="E472" s="4" t="s">
        <v>34</v>
      </c>
      <c r="F472" s="4" t="s">
        <v>18</v>
      </c>
      <c r="G472" s="4">
        <v>9814</v>
      </c>
      <c r="H472" s="4" t="s">
        <v>4159</v>
      </c>
      <c r="I472" s="94">
        <v>48</v>
      </c>
      <c r="J472" s="4" t="s">
        <v>93</v>
      </c>
      <c r="K472" s="57">
        <v>2731</v>
      </c>
      <c r="L472" s="4" t="s">
        <v>4166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2104</v>
      </c>
      <c r="E473" s="4" t="s">
        <v>34</v>
      </c>
      <c r="F473" s="4" t="s">
        <v>17</v>
      </c>
      <c r="G473" s="4">
        <v>9814</v>
      </c>
      <c r="H473" s="4" t="s">
        <v>4154</v>
      </c>
      <c r="I473" s="94">
        <v>48</v>
      </c>
      <c r="J473" s="4" t="s">
        <v>212</v>
      </c>
      <c r="K473" s="57">
        <v>9502</v>
      </c>
      <c r="L473" s="4" t="s">
        <v>4155</v>
      </c>
      <c r="M473" s="4" t="s">
        <v>576</v>
      </c>
      <c r="N473" s="4" t="s">
        <v>1688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4186</v>
      </c>
      <c r="I474" s="94">
        <v>32</v>
      </c>
      <c r="J474" s="4" t="s">
        <v>61</v>
      </c>
      <c r="K474" s="57">
        <v>9811</v>
      </c>
      <c r="L474" s="4" t="s">
        <v>4187</v>
      </c>
      <c r="M474" s="4" t="s">
        <v>4188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2104</v>
      </c>
      <c r="E475" s="4" t="s">
        <v>34</v>
      </c>
      <c r="F475" s="4" t="s">
        <v>17</v>
      </c>
      <c r="G475" s="4">
        <v>9814</v>
      </c>
      <c r="H475" s="4" t="s">
        <v>4154</v>
      </c>
      <c r="I475" s="94">
        <v>79.599999999999994</v>
      </c>
      <c r="J475" s="4" t="s">
        <v>212</v>
      </c>
      <c r="K475" s="57">
        <v>9502</v>
      </c>
      <c r="L475" s="4" t="s">
        <v>4155</v>
      </c>
      <c r="M475" s="4" t="s">
        <v>576</v>
      </c>
      <c r="N475" s="4" t="s">
        <v>1688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4189</v>
      </c>
      <c r="I476" s="94">
        <v>48</v>
      </c>
      <c r="J476" s="4" t="s">
        <v>30</v>
      </c>
      <c r="K476" s="57" t="s">
        <v>79</v>
      </c>
      <c r="L476" s="4" t="s">
        <v>4193</v>
      </c>
      <c r="M476" s="4" t="s">
        <v>4192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4190</v>
      </c>
      <c r="I477" s="94">
        <v>45.5</v>
      </c>
      <c r="J477" s="4" t="s">
        <v>30</v>
      </c>
      <c r="K477" s="57" t="s">
        <v>79</v>
      </c>
      <c r="L477" s="4" t="s">
        <v>4195</v>
      </c>
      <c r="M477" s="4" t="s">
        <v>4194</v>
      </c>
      <c r="N477" s="4" t="str">
        <f>IFERROR(VLOOKUP(J477,'Issue Code'!$C$54:$D$69,2,0),"Fill in")</f>
        <v>Material issue (Quality)</v>
      </c>
      <c r="O477" s="6"/>
      <c r="P477" s="6" t="s">
        <v>7595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4191</v>
      </c>
      <c r="I478" s="94">
        <v>18</v>
      </c>
      <c r="J478" s="4" t="s">
        <v>30</v>
      </c>
      <c r="K478" s="57" t="s">
        <v>79</v>
      </c>
      <c r="L478" s="4" t="s">
        <v>4197</v>
      </c>
      <c r="M478" s="4" t="s">
        <v>4196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3730</v>
      </c>
      <c r="I479" s="94">
        <v>88</v>
      </c>
      <c r="J479" s="4" t="s">
        <v>1105</v>
      </c>
      <c r="K479" s="57" t="s">
        <v>1104</v>
      </c>
      <c r="L479" s="4" t="s">
        <v>4023</v>
      </c>
      <c r="M479" s="4" t="s">
        <v>4022</v>
      </c>
      <c r="N479" s="4" t="s">
        <v>3411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1544</v>
      </c>
      <c r="E480" s="4" t="s">
        <v>34</v>
      </c>
      <c r="F480" s="4" t="s">
        <v>18</v>
      </c>
      <c r="G480" s="4">
        <v>9814</v>
      </c>
      <c r="H480" s="4" t="s">
        <v>4159</v>
      </c>
      <c r="I480" s="94">
        <v>28</v>
      </c>
      <c r="J480" s="4" t="s">
        <v>93</v>
      </c>
      <c r="K480" s="57">
        <v>2731</v>
      </c>
      <c r="L480" s="4" t="s">
        <v>4166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2104</v>
      </c>
      <c r="E481" s="4" t="s">
        <v>34</v>
      </c>
      <c r="F481" s="4" t="s">
        <v>17</v>
      </c>
      <c r="G481" s="4">
        <v>9814</v>
      </c>
      <c r="H481" s="4" t="s">
        <v>4154</v>
      </c>
      <c r="I481" s="94">
        <v>40</v>
      </c>
      <c r="J481" s="4" t="s">
        <v>212</v>
      </c>
      <c r="K481" s="57">
        <v>9502</v>
      </c>
      <c r="L481" s="4" t="s">
        <v>4155</v>
      </c>
      <c r="M481" s="4" t="s">
        <v>576</v>
      </c>
      <c r="N481" s="4" t="s">
        <v>1688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4226</v>
      </c>
      <c r="I482" s="94">
        <v>232</v>
      </c>
      <c r="J482" s="4" t="s">
        <v>4902</v>
      </c>
      <c r="K482" s="57"/>
      <c r="L482" s="4" t="s">
        <v>4900</v>
      </c>
      <c r="M482" s="4" t="s">
        <v>4901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4255</v>
      </c>
      <c r="I483" s="94">
        <v>56</v>
      </c>
      <c r="J483" s="4" t="s">
        <v>3778</v>
      </c>
      <c r="K483" s="57" t="s">
        <v>79</v>
      </c>
      <c r="L483" s="4" t="s">
        <v>4256</v>
      </c>
      <c r="M483" s="4" t="s">
        <v>3598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3730</v>
      </c>
      <c r="I484" s="94">
        <v>33</v>
      </c>
      <c r="J484" s="4" t="s">
        <v>1105</v>
      </c>
      <c r="K484" s="57" t="s">
        <v>1104</v>
      </c>
      <c r="L484" s="4" t="s">
        <v>4023</v>
      </c>
      <c r="M484" s="4" t="s">
        <v>4022</v>
      </c>
      <c r="N484" s="4" t="s">
        <v>3411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4257</v>
      </c>
      <c r="I485" s="94">
        <v>46</v>
      </c>
      <c r="J485" s="4" t="s">
        <v>581</v>
      </c>
      <c r="K485" s="57" t="s">
        <v>7452</v>
      </c>
      <c r="L485" s="4" t="s">
        <v>4260</v>
      </c>
      <c r="M485" s="4" t="s">
        <v>4259</v>
      </c>
      <c r="N485" s="4" t="s">
        <v>2487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2102</v>
      </c>
      <c r="E486" s="4" t="s">
        <v>33</v>
      </c>
      <c r="F486" s="4" t="s">
        <v>18</v>
      </c>
      <c r="G486" s="4">
        <v>9812</v>
      </c>
      <c r="H486" s="4" t="s">
        <v>4258</v>
      </c>
      <c r="I486" s="94">
        <v>20</v>
      </c>
      <c r="J486" s="4" t="s">
        <v>61</v>
      </c>
      <c r="K486" s="57">
        <v>9811</v>
      </c>
      <c r="L486" s="4" t="s">
        <v>4262</v>
      </c>
      <c r="M486" s="4" t="s">
        <v>4261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4255</v>
      </c>
      <c r="I487" s="94">
        <v>24</v>
      </c>
      <c r="J487" s="4" t="s">
        <v>3778</v>
      </c>
      <c r="K487" s="57" t="s">
        <v>79</v>
      </c>
      <c r="L487" s="4" t="s">
        <v>4256</v>
      </c>
      <c r="M487" s="4" t="s">
        <v>3598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4306</v>
      </c>
      <c r="I488" s="94">
        <v>42.01</v>
      </c>
      <c r="J488" s="4" t="s">
        <v>61</v>
      </c>
      <c r="K488" s="57">
        <v>9811</v>
      </c>
      <c r="L488" s="4" t="s">
        <v>4310</v>
      </c>
      <c r="M488" s="4" t="s">
        <v>4309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4307</v>
      </c>
      <c r="I489" s="94">
        <v>21.99</v>
      </c>
      <c r="J489" s="4" t="s">
        <v>1812</v>
      </c>
      <c r="K489" s="57" t="s">
        <v>6539</v>
      </c>
      <c r="L489" s="4" t="s">
        <v>4260</v>
      </c>
      <c r="M489" s="4" t="s">
        <v>4311</v>
      </c>
      <c r="N489" s="4" t="s">
        <v>4960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4308</v>
      </c>
      <c r="I490" s="94">
        <v>16</v>
      </c>
      <c r="J490" s="4" t="s">
        <v>52</v>
      </c>
      <c r="K490" s="57">
        <v>9330</v>
      </c>
      <c r="L490" s="4" t="s">
        <v>4313</v>
      </c>
      <c r="M490" s="4" t="s">
        <v>4312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4350</v>
      </c>
      <c r="I491" s="94">
        <f>21*0.7</f>
        <v>14.7</v>
      </c>
      <c r="J491" s="4" t="s">
        <v>30</v>
      </c>
      <c r="K491" s="57" t="s">
        <v>79</v>
      </c>
      <c r="L491" s="4" t="s">
        <v>4351</v>
      </c>
      <c r="M491" s="4" t="s">
        <v>4349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4352</v>
      </c>
      <c r="I492" s="94">
        <f>3*8</f>
        <v>24</v>
      </c>
      <c r="J492" s="4" t="s">
        <v>61</v>
      </c>
      <c r="K492" s="57">
        <v>9811</v>
      </c>
      <c r="L492" s="4" t="s">
        <v>4354</v>
      </c>
      <c r="M492" s="4" t="s">
        <v>4353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4355</v>
      </c>
      <c r="I493" s="94">
        <v>40</v>
      </c>
      <c r="J493" s="4" t="s">
        <v>1812</v>
      </c>
      <c r="K493" s="57" t="s">
        <v>6539</v>
      </c>
      <c r="L493" s="4" t="s">
        <v>4357</v>
      </c>
      <c r="M493" s="4" t="s">
        <v>4356</v>
      </c>
      <c r="N493" s="4" t="s">
        <v>4960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4306</v>
      </c>
      <c r="I494" s="94">
        <v>16</v>
      </c>
      <c r="J494" s="4" t="s">
        <v>61</v>
      </c>
      <c r="K494" s="57">
        <v>9811</v>
      </c>
      <c r="L494" s="4" t="s">
        <v>4310</v>
      </c>
      <c r="M494" s="4" t="s">
        <v>4309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4438</v>
      </c>
      <c r="I495" s="94">
        <v>36</v>
      </c>
      <c r="J495" s="4" t="s">
        <v>4461</v>
      </c>
      <c r="K495" s="57"/>
      <c r="L495" s="4" t="s">
        <v>4460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4306</v>
      </c>
      <c r="I496" s="94">
        <v>20</v>
      </c>
      <c r="J496" s="4" t="s">
        <v>61</v>
      </c>
      <c r="K496" s="57">
        <v>9811</v>
      </c>
      <c r="L496" s="4" t="s">
        <v>4310</v>
      </c>
      <c r="M496" s="4" t="s">
        <v>4309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4439</v>
      </c>
      <c r="I497" s="94">
        <v>19</v>
      </c>
      <c r="J497" s="4" t="s">
        <v>61</v>
      </c>
      <c r="K497" s="57">
        <v>9811</v>
      </c>
      <c r="L497" s="4" t="s">
        <v>4441</v>
      </c>
      <c r="M497" s="4" t="s">
        <v>4440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4355</v>
      </c>
      <c r="I498" s="94">
        <v>40</v>
      </c>
      <c r="J498" s="4" t="s">
        <v>1812</v>
      </c>
      <c r="K498" s="57" t="s">
        <v>6539</v>
      </c>
      <c r="L498" s="4" t="s">
        <v>4357</v>
      </c>
      <c r="M498" s="4" t="s">
        <v>4356</v>
      </c>
      <c r="N498" s="4" t="s">
        <v>4960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4438</v>
      </c>
      <c r="I499" s="94">
        <v>344</v>
      </c>
      <c r="J499" s="4" t="s">
        <v>4461</v>
      </c>
      <c r="K499" s="57"/>
      <c r="L499" s="4" t="s">
        <v>4460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4462</v>
      </c>
      <c r="I500" s="94">
        <v>35.200000000000003</v>
      </c>
      <c r="J500" s="4" t="s">
        <v>30</v>
      </c>
      <c r="K500" s="57" t="s">
        <v>79</v>
      </c>
      <c r="L500" s="4" t="s">
        <v>4464</v>
      </c>
      <c r="M500" s="4" t="s">
        <v>4463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4500</v>
      </c>
      <c r="I501" s="94">
        <v>24</v>
      </c>
      <c r="J501" s="4" t="s">
        <v>52</v>
      </c>
      <c r="K501" s="57">
        <v>9330</v>
      </c>
      <c r="L501" s="4" t="s">
        <v>4502</v>
      </c>
      <c r="M501" s="4" t="s">
        <v>4501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4503</v>
      </c>
      <c r="I502" s="94">
        <v>42.4</v>
      </c>
      <c r="J502" s="4" t="s">
        <v>30</v>
      </c>
      <c r="K502" s="57" t="s">
        <v>79</v>
      </c>
      <c r="L502" s="4" t="s">
        <v>4508</v>
      </c>
      <c r="M502" s="4" t="s">
        <v>4507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4504</v>
      </c>
      <c r="I503" s="94">
        <v>70.460000000000008</v>
      </c>
      <c r="J503" s="4" t="s">
        <v>61</v>
      </c>
      <c r="K503" s="57">
        <v>9811</v>
      </c>
      <c r="L503" s="4" t="s">
        <v>4506</v>
      </c>
      <c r="M503" s="4" t="s">
        <v>4505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4438</v>
      </c>
      <c r="I504" s="94">
        <v>84</v>
      </c>
      <c r="J504" s="4" t="s">
        <v>4461</v>
      </c>
      <c r="K504" s="57"/>
      <c r="L504" s="4" t="s">
        <v>4460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4538</v>
      </c>
      <c r="I505" s="94">
        <v>402</v>
      </c>
      <c r="J505" s="4" t="s">
        <v>30</v>
      </c>
      <c r="K505" s="57" t="s">
        <v>79</v>
      </c>
      <c r="L505" s="4" t="s">
        <v>4137</v>
      </c>
      <c r="M505" s="4" t="s">
        <v>4539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4541</v>
      </c>
      <c r="I506" s="94">
        <v>9</v>
      </c>
      <c r="J506" s="4" t="s">
        <v>61</v>
      </c>
      <c r="K506" s="57">
        <v>9811</v>
      </c>
      <c r="L506" s="4" t="s">
        <v>4547</v>
      </c>
      <c r="M506" s="4" t="s">
        <v>4546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4542</v>
      </c>
      <c r="I507" s="94">
        <v>24</v>
      </c>
      <c r="J507" s="4" t="s">
        <v>61</v>
      </c>
      <c r="K507" s="57">
        <v>9811</v>
      </c>
      <c r="L507" s="4" t="s">
        <v>4549</v>
      </c>
      <c r="M507" s="4" t="s">
        <v>4548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4540</v>
      </c>
      <c r="E508" s="4" t="s">
        <v>34</v>
      </c>
      <c r="F508" s="4" t="s">
        <v>18</v>
      </c>
      <c r="G508" s="4">
        <v>9814</v>
      </c>
      <c r="H508" s="4" t="s">
        <v>4543</v>
      </c>
      <c r="I508" s="94">
        <v>24</v>
      </c>
      <c r="J508" s="4" t="s">
        <v>61</v>
      </c>
      <c r="K508" s="57">
        <v>9813</v>
      </c>
      <c r="L508" s="4" t="s">
        <v>4544</v>
      </c>
      <c r="M508" s="4" t="s">
        <v>4545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4679</v>
      </c>
      <c r="I509" s="94">
        <v>156</v>
      </c>
      <c r="J509" s="4" t="s">
        <v>84</v>
      </c>
      <c r="K509" s="57">
        <v>2731</v>
      </c>
      <c r="L509" s="4" t="s">
        <v>4681</v>
      </c>
      <c r="M509" s="4" t="s">
        <v>4680</v>
      </c>
      <c r="N509" s="4" t="s">
        <v>3411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3454</v>
      </c>
      <c r="I510" s="94">
        <v>58</v>
      </c>
      <c r="J510" s="4" t="s">
        <v>84</v>
      </c>
      <c r="K510" s="57">
        <v>2731</v>
      </c>
      <c r="L510" s="4" t="s">
        <v>4682</v>
      </c>
      <c r="M510" s="4" t="s">
        <v>3455</v>
      </c>
      <c r="N510" s="4" t="s">
        <v>3411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4541</v>
      </c>
      <c r="I511" s="94">
        <v>24</v>
      </c>
      <c r="J511" s="4" t="s">
        <v>61</v>
      </c>
      <c r="K511" s="57">
        <v>9811</v>
      </c>
      <c r="L511" s="4" t="s">
        <v>4547</v>
      </c>
      <c r="M511" s="4" t="s">
        <v>4546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4541</v>
      </c>
      <c r="I512" s="94">
        <v>32</v>
      </c>
      <c r="J512" s="4" t="s">
        <v>61</v>
      </c>
      <c r="K512" s="57">
        <v>9811</v>
      </c>
      <c r="L512" s="4" t="s">
        <v>4547</v>
      </c>
      <c r="M512" s="4" t="s">
        <v>4546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4709</v>
      </c>
      <c r="I513" s="94">
        <v>16</v>
      </c>
      <c r="J513" s="4" t="s">
        <v>61</v>
      </c>
      <c r="K513" s="57">
        <v>9811</v>
      </c>
      <c r="L513" s="4" t="s">
        <v>4711</v>
      </c>
      <c r="M513" s="4" t="s">
        <v>4710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4712</v>
      </c>
      <c r="I514" s="94">
        <v>112</v>
      </c>
      <c r="J514" s="4" t="s">
        <v>84</v>
      </c>
      <c r="K514" s="57">
        <v>2731</v>
      </c>
      <c r="L514" s="4" t="s">
        <v>4681</v>
      </c>
      <c r="M514" s="4" t="s">
        <v>4680</v>
      </c>
      <c r="N514" s="4" t="s">
        <v>3411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4679</v>
      </c>
      <c r="I515" s="94">
        <v>168</v>
      </c>
      <c r="J515" s="4" t="s">
        <v>84</v>
      </c>
      <c r="K515" s="57">
        <v>2731</v>
      </c>
      <c r="L515" s="4" t="s">
        <v>4681</v>
      </c>
      <c r="M515" s="4" t="s">
        <v>4680</v>
      </c>
      <c r="N515" s="4" t="s">
        <v>3411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4753</v>
      </c>
      <c r="I516" s="94">
        <v>48</v>
      </c>
      <c r="J516" s="4" t="s">
        <v>30</v>
      </c>
      <c r="K516" s="57" t="s">
        <v>79</v>
      </c>
      <c r="L516" s="4" t="s">
        <v>4755</v>
      </c>
      <c r="M516" s="4" t="s">
        <v>4754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4756</v>
      </c>
      <c r="I517" s="94">
        <v>104</v>
      </c>
      <c r="J517" s="4" t="s">
        <v>61</v>
      </c>
      <c r="K517" s="57">
        <v>9811</v>
      </c>
      <c r="L517" s="4" t="s">
        <v>4757</v>
      </c>
      <c r="M517" s="4" t="s">
        <v>4758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4679</v>
      </c>
      <c r="I518" s="94">
        <v>302</v>
      </c>
      <c r="J518" s="4" t="s">
        <v>84</v>
      </c>
      <c r="K518" s="57">
        <v>2731</v>
      </c>
      <c r="L518" s="4" t="s">
        <v>4681</v>
      </c>
      <c r="M518" s="4" t="s">
        <v>4680</v>
      </c>
      <c r="N518" s="4" t="s">
        <v>3411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4776</v>
      </c>
      <c r="I519" s="94">
        <f>6*11.5</f>
        <v>69</v>
      </c>
      <c r="J519" s="4" t="s">
        <v>61</v>
      </c>
      <c r="K519" s="57">
        <v>9811</v>
      </c>
      <c r="L519" s="4" t="s">
        <v>4777</v>
      </c>
      <c r="M519" s="4" t="s">
        <v>4778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4780</v>
      </c>
      <c r="I520" s="94">
        <v>24</v>
      </c>
      <c r="J520" s="4" t="s">
        <v>30</v>
      </c>
      <c r="K520" s="57" t="s">
        <v>79</v>
      </c>
      <c r="L520" s="4" t="s">
        <v>4784</v>
      </c>
      <c r="M520" s="4" t="s">
        <v>4783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4781</v>
      </c>
      <c r="I521" s="94">
        <v>156</v>
      </c>
      <c r="J521" s="4" t="s">
        <v>61</v>
      </c>
      <c r="K521" s="57">
        <v>9811</v>
      </c>
      <c r="L521" s="4" t="s">
        <v>4757</v>
      </c>
      <c r="M521" s="4" t="s">
        <v>4785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4782</v>
      </c>
      <c r="I522" s="94">
        <v>270.62</v>
      </c>
      <c r="J522" s="4" t="s">
        <v>84</v>
      </c>
      <c r="K522" s="57">
        <v>2731</v>
      </c>
      <c r="L522" s="4" t="s">
        <v>4681</v>
      </c>
      <c r="M522" s="4" t="s">
        <v>4680</v>
      </c>
      <c r="N522" s="4" t="s">
        <v>3411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4679</v>
      </c>
      <c r="I523" s="94">
        <v>65.38</v>
      </c>
      <c r="J523" s="4" t="s">
        <v>84</v>
      </c>
      <c r="K523" s="57">
        <v>2731</v>
      </c>
      <c r="L523" s="4" t="s">
        <v>4681</v>
      </c>
      <c r="M523" s="4" t="s">
        <v>4680</v>
      </c>
      <c r="N523" s="4" t="s">
        <v>3411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4776</v>
      </c>
      <c r="I524" s="94">
        <v>24</v>
      </c>
      <c r="J524" s="4" t="s">
        <v>61</v>
      </c>
      <c r="K524" s="57">
        <v>9811</v>
      </c>
      <c r="L524" s="4" t="s">
        <v>4777</v>
      </c>
      <c r="M524" s="4" t="s">
        <v>4778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4782</v>
      </c>
      <c r="I525" s="94">
        <v>326.5</v>
      </c>
      <c r="J525" s="4" t="s">
        <v>84</v>
      </c>
      <c r="K525" s="57">
        <v>2731</v>
      </c>
      <c r="L525" s="4" t="s">
        <v>4681</v>
      </c>
      <c r="M525" s="4" t="s">
        <v>4680</v>
      </c>
      <c r="N525" s="4" t="s">
        <v>3411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4807</v>
      </c>
      <c r="I526" s="94">
        <v>128</v>
      </c>
      <c r="J526" s="4" t="s">
        <v>84</v>
      </c>
      <c r="K526" s="57">
        <v>2731</v>
      </c>
      <c r="L526" s="4" t="s">
        <v>4681</v>
      </c>
      <c r="M526" s="4" t="s">
        <v>4680</v>
      </c>
      <c r="N526" s="4" t="s">
        <v>3411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4808</v>
      </c>
      <c r="I527" s="94">
        <v>48</v>
      </c>
      <c r="J527" s="4" t="s">
        <v>61</v>
      </c>
      <c r="K527" s="57">
        <v>9811</v>
      </c>
      <c r="L527" s="4" t="s">
        <v>4810</v>
      </c>
      <c r="M527" s="4" t="s">
        <v>4809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4847</v>
      </c>
      <c r="I528" s="94">
        <v>110</v>
      </c>
      <c r="J528" s="4" t="s">
        <v>1812</v>
      </c>
      <c r="K528" s="57" t="s">
        <v>6539</v>
      </c>
      <c r="L528" s="4" t="s">
        <v>4855</v>
      </c>
      <c r="M528" s="4" t="s">
        <v>4851</v>
      </c>
      <c r="N528" s="4" t="s">
        <v>4960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4848</v>
      </c>
      <c r="I529" s="94">
        <v>24</v>
      </c>
      <c r="J529" s="4" t="s">
        <v>52</v>
      </c>
      <c r="K529" s="57">
        <v>9330</v>
      </c>
      <c r="L529" s="4" t="s">
        <v>4857</v>
      </c>
      <c r="M529" s="4" t="s">
        <v>4852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4849</v>
      </c>
      <c r="I530" s="94">
        <v>10</v>
      </c>
      <c r="J530" s="4" t="s">
        <v>30</v>
      </c>
      <c r="K530" s="57" t="s">
        <v>79</v>
      </c>
      <c r="L530" s="4" t="s">
        <v>4858</v>
      </c>
      <c r="M530" s="4" t="s">
        <v>4853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4850</v>
      </c>
      <c r="I531" s="94">
        <v>48</v>
      </c>
      <c r="J531" s="4" t="s">
        <v>30</v>
      </c>
      <c r="K531" s="57" t="s">
        <v>79</v>
      </c>
      <c r="L531" s="4" t="s">
        <v>4859</v>
      </c>
      <c r="M531" s="4" t="s">
        <v>4854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4808</v>
      </c>
      <c r="I532" s="94">
        <v>48</v>
      </c>
      <c r="J532" s="4" t="s">
        <v>61</v>
      </c>
      <c r="K532" s="57">
        <v>9811</v>
      </c>
      <c r="L532" s="4" t="s">
        <v>4810</v>
      </c>
      <c r="M532" s="4" t="s">
        <v>4809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4782</v>
      </c>
      <c r="I533" s="94">
        <v>104</v>
      </c>
      <c r="J533" s="4" t="s">
        <v>84</v>
      </c>
      <c r="K533" s="57">
        <v>2731</v>
      </c>
      <c r="L533" s="4" t="s">
        <v>4681</v>
      </c>
      <c r="M533" s="4" t="s">
        <v>4680</v>
      </c>
      <c r="N533" s="4" t="s">
        <v>3411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4860</v>
      </c>
      <c r="I534" s="94">
        <v>52</v>
      </c>
      <c r="J534" s="4" t="s">
        <v>84</v>
      </c>
      <c r="K534" s="57">
        <v>2731</v>
      </c>
      <c r="L534" s="4" t="s">
        <v>4681</v>
      </c>
      <c r="M534" s="4" t="s">
        <v>4680</v>
      </c>
      <c r="N534" s="4" t="s">
        <v>3411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4807</v>
      </c>
      <c r="I535" s="94">
        <v>108</v>
      </c>
      <c r="J535" s="4" t="s">
        <v>84</v>
      </c>
      <c r="K535" s="57">
        <v>2731</v>
      </c>
      <c r="L535" s="4" t="s">
        <v>4681</v>
      </c>
      <c r="M535" s="4" t="s">
        <v>4680</v>
      </c>
      <c r="N535" s="4" t="s">
        <v>3411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4903</v>
      </c>
      <c r="I536" s="94">
        <v>14.5</v>
      </c>
      <c r="J536" s="4" t="s">
        <v>61</v>
      </c>
      <c r="K536" s="57">
        <v>9811</v>
      </c>
      <c r="L536" s="4" t="s">
        <v>4905</v>
      </c>
      <c r="M536" s="4" t="s">
        <v>4904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4906</v>
      </c>
      <c r="I537" s="94">
        <v>80</v>
      </c>
      <c r="J537" s="4" t="s">
        <v>61</v>
      </c>
      <c r="K537" s="57">
        <v>9811</v>
      </c>
      <c r="L537" s="4" t="s">
        <v>4915</v>
      </c>
      <c r="M537" s="4" t="s">
        <v>4907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4860</v>
      </c>
      <c r="I538" s="94">
        <v>328</v>
      </c>
      <c r="J538" s="4" t="s">
        <v>84</v>
      </c>
      <c r="K538" s="57">
        <v>2731</v>
      </c>
      <c r="L538" s="4" t="s">
        <v>4681</v>
      </c>
      <c r="M538" s="4" t="s">
        <v>4680</v>
      </c>
      <c r="N538" s="4" t="s">
        <v>3411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4908</v>
      </c>
      <c r="I539" s="94">
        <v>35</v>
      </c>
      <c r="J539" s="4" t="s">
        <v>30</v>
      </c>
      <c r="K539" s="57" t="s">
        <v>79</v>
      </c>
      <c r="L539" s="4" t="s">
        <v>4910</v>
      </c>
      <c r="M539" s="4" t="s">
        <v>4909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4850</v>
      </c>
      <c r="I540" s="94">
        <v>142</v>
      </c>
      <c r="J540" s="4" t="s">
        <v>30</v>
      </c>
      <c r="K540" s="57" t="s">
        <v>79</v>
      </c>
      <c r="L540" s="4" t="s">
        <v>4859</v>
      </c>
      <c r="M540" s="4" t="s">
        <v>4854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4912</v>
      </c>
      <c r="I541" s="94">
        <v>13.5</v>
      </c>
      <c r="J541" s="4" t="s">
        <v>61</v>
      </c>
      <c r="K541" s="57">
        <v>9813</v>
      </c>
      <c r="L541" s="4" t="s">
        <v>4914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4911</v>
      </c>
      <c r="E542" s="4" t="s">
        <v>34</v>
      </c>
      <c r="F542" s="4" t="s">
        <v>17</v>
      </c>
      <c r="G542" s="4">
        <v>9814</v>
      </c>
      <c r="H542" s="4" t="s">
        <v>4913</v>
      </c>
      <c r="I542" s="94">
        <v>10.5</v>
      </c>
      <c r="J542" s="4" t="s">
        <v>61</v>
      </c>
      <c r="K542" s="57">
        <v>9813</v>
      </c>
      <c r="L542" s="4" t="s">
        <v>4914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4850</v>
      </c>
      <c r="I543" s="94">
        <v>60</v>
      </c>
      <c r="J543" s="4" t="s">
        <v>30</v>
      </c>
      <c r="K543" s="57" t="s">
        <v>79</v>
      </c>
      <c r="L543" s="4" t="s">
        <v>4859</v>
      </c>
      <c r="M543" s="4" t="s">
        <v>4854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4998</v>
      </c>
      <c r="I544" s="94">
        <v>48</v>
      </c>
      <c r="J544" s="4" t="s">
        <v>84</v>
      </c>
      <c r="K544" s="57"/>
      <c r="L544" s="4" t="s">
        <v>2418</v>
      </c>
      <c r="M544" s="4" t="s">
        <v>576</v>
      </c>
      <c r="N544" s="4" t="s">
        <v>3411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4992</v>
      </c>
      <c r="I545" s="94">
        <v>45</v>
      </c>
      <c r="J545" s="4" t="s">
        <v>30</v>
      </c>
      <c r="K545" s="57" t="s">
        <v>79</v>
      </c>
      <c r="L545" s="4" t="s">
        <v>4995</v>
      </c>
      <c r="M545" s="4" t="s">
        <v>4994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4807</v>
      </c>
      <c r="I546" s="94">
        <v>226</v>
      </c>
      <c r="J546" s="4" t="s">
        <v>84</v>
      </c>
      <c r="K546" s="57">
        <v>2731</v>
      </c>
      <c r="L546" s="4" t="s">
        <v>4681</v>
      </c>
      <c r="M546" s="4" t="s">
        <v>4680</v>
      </c>
      <c r="N546" s="4" t="s">
        <v>3411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4993</v>
      </c>
      <c r="I547" s="94">
        <v>272</v>
      </c>
      <c r="J547" s="4" t="s">
        <v>84</v>
      </c>
      <c r="K547" s="57">
        <v>2731</v>
      </c>
      <c r="L547" s="4" t="s">
        <v>4681</v>
      </c>
      <c r="M547" s="4" t="s">
        <v>4680</v>
      </c>
      <c r="N547" s="4" t="s">
        <v>3411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4996</v>
      </c>
      <c r="I548" s="94">
        <v>8</v>
      </c>
      <c r="J548" s="4" t="s">
        <v>30</v>
      </c>
      <c r="K548" s="57" t="s">
        <v>79</v>
      </c>
      <c r="L548" s="4" t="s">
        <v>5000</v>
      </c>
      <c r="M548" s="4" t="s">
        <v>4854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4850</v>
      </c>
      <c r="I549" s="94">
        <v>96</v>
      </c>
      <c r="J549" s="4" t="s">
        <v>30</v>
      </c>
      <c r="K549" s="57" t="s">
        <v>79</v>
      </c>
      <c r="L549" s="4" t="s">
        <v>4859</v>
      </c>
      <c r="M549" s="4" t="s">
        <v>4854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4997</v>
      </c>
      <c r="I550" s="94">
        <v>24</v>
      </c>
      <c r="J550" s="4" t="s">
        <v>3663</v>
      </c>
      <c r="K550" s="57">
        <v>9038</v>
      </c>
      <c r="L550" s="4" t="s">
        <v>5001</v>
      </c>
      <c r="M550" s="4" t="s">
        <v>576</v>
      </c>
      <c r="N550" s="4" t="s">
        <v>1688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4998</v>
      </c>
      <c r="I551" s="94">
        <v>32</v>
      </c>
      <c r="J551" s="4" t="s">
        <v>84</v>
      </c>
      <c r="K551" s="57"/>
      <c r="L551" s="4" t="s">
        <v>2418</v>
      </c>
      <c r="M551" s="4" t="s">
        <v>576</v>
      </c>
      <c r="N551" s="4" t="s">
        <v>3411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4999</v>
      </c>
      <c r="I552" s="94">
        <v>48</v>
      </c>
      <c r="J552" s="4" t="s">
        <v>3663</v>
      </c>
      <c r="K552" s="57">
        <v>9038</v>
      </c>
      <c r="L552" s="4" t="s">
        <v>5001</v>
      </c>
      <c r="M552" s="4" t="s">
        <v>576</v>
      </c>
      <c r="N552" s="4" t="s">
        <v>1688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4807</v>
      </c>
      <c r="I553" s="94">
        <v>126</v>
      </c>
      <c r="J553" s="4" t="s">
        <v>84</v>
      </c>
      <c r="K553" s="57">
        <v>2731</v>
      </c>
      <c r="L553" s="4" t="s">
        <v>4681</v>
      </c>
      <c r="M553" s="4" t="s">
        <v>4680</v>
      </c>
      <c r="N553" s="4" t="s">
        <v>3411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4712</v>
      </c>
      <c r="I554" s="94">
        <v>120</v>
      </c>
      <c r="J554" s="4" t="s">
        <v>84</v>
      </c>
      <c r="K554" s="57">
        <v>2731</v>
      </c>
      <c r="L554" s="4" t="s">
        <v>4681</v>
      </c>
      <c r="M554" s="4" t="s">
        <v>4680</v>
      </c>
      <c r="N554" s="4" t="s">
        <v>3411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4993</v>
      </c>
      <c r="I555" s="94">
        <v>284</v>
      </c>
      <c r="J555" s="4" t="s">
        <v>84</v>
      </c>
      <c r="K555" s="57">
        <v>2731</v>
      </c>
      <c r="L555" s="4" t="s">
        <v>4681</v>
      </c>
      <c r="M555" s="4" t="s">
        <v>4680</v>
      </c>
      <c r="N555" s="4" t="s">
        <v>3411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4996</v>
      </c>
      <c r="I556" s="94">
        <v>64</v>
      </c>
      <c r="J556" s="4" t="s">
        <v>30</v>
      </c>
      <c r="K556" s="57" t="s">
        <v>79</v>
      </c>
      <c r="L556" s="4" t="s">
        <v>5000</v>
      </c>
      <c r="M556" s="4" t="s">
        <v>4854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4999</v>
      </c>
      <c r="I557" s="94">
        <v>22</v>
      </c>
      <c r="J557" s="4" t="s">
        <v>3663</v>
      </c>
      <c r="K557" s="57">
        <v>9038</v>
      </c>
      <c r="L557" s="4" t="s">
        <v>5001</v>
      </c>
      <c r="M557" s="4" t="s">
        <v>576</v>
      </c>
      <c r="N557" s="4" t="s">
        <v>1688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5040</v>
      </c>
      <c r="I558" s="94">
        <v>104</v>
      </c>
      <c r="J558" s="4" t="s">
        <v>30</v>
      </c>
      <c r="K558" s="57" t="s">
        <v>79</v>
      </c>
      <c r="L558" s="4" t="s">
        <v>5072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5039</v>
      </c>
      <c r="E559" s="4" t="s">
        <v>33</v>
      </c>
      <c r="F559" s="4" t="s">
        <v>17</v>
      </c>
      <c r="G559" s="4">
        <v>9812</v>
      </c>
      <c r="H559" s="4" t="s">
        <v>5041</v>
      </c>
      <c r="I559" s="94">
        <v>36</v>
      </c>
      <c r="J559" s="4" t="s">
        <v>3113</v>
      </c>
      <c r="K559" s="57" t="s">
        <v>3112</v>
      </c>
      <c r="L559" s="4" t="s">
        <v>5062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5056</v>
      </c>
      <c r="I560" s="94">
        <v>12</v>
      </c>
      <c r="J560" s="4" t="s">
        <v>93</v>
      </c>
      <c r="K560" s="57">
        <v>2731</v>
      </c>
      <c r="L560" s="4" t="s">
        <v>5058</v>
      </c>
      <c r="M560" s="4" t="s">
        <v>5057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5060</v>
      </c>
      <c r="I561" s="94">
        <v>24</v>
      </c>
      <c r="J561" s="4" t="s">
        <v>61</v>
      </c>
      <c r="K561" s="57">
        <v>9811</v>
      </c>
      <c r="L561" s="4" t="s">
        <v>5061</v>
      </c>
      <c r="M561" s="4" t="s">
        <v>5059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4712</v>
      </c>
      <c r="I562" s="94">
        <v>168</v>
      </c>
      <c r="J562" s="4" t="s">
        <v>84</v>
      </c>
      <c r="K562" s="57">
        <v>2731</v>
      </c>
      <c r="L562" s="4" t="s">
        <v>4681</v>
      </c>
      <c r="M562" s="4" t="s">
        <v>4680</v>
      </c>
      <c r="N562" s="4" t="s">
        <v>3411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4993</v>
      </c>
      <c r="I563" s="94">
        <v>64</v>
      </c>
      <c r="J563" s="4" t="s">
        <v>84</v>
      </c>
      <c r="K563" s="57">
        <v>2731</v>
      </c>
      <c r="L563" s="4" t="s">
        <v>4681</v>
      </c>
      <c r="M563" s="4" t="s">
        <v>4680</v>
      </c>
      <c r="N563" s="4" t="s">
        <v>3411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5063</v>
      </c>
      <c r="I564" s="94">
        <v>104</v>
      </c>
      <c r="J564" s="4" t="s">
        <v>84</v>
      </c>
      <c r="K564" s="57">
        <v>2731</v>
      </c>
      <c r="L564" s="4" t="s">
        <v>4681</v>
      </c>
      <c r="M564" s="4" t="s">
        <v>4680</v>
      </c>
      <c r="N564" s="4" t="s">
        <v>3411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5039</v>
      </c>
      <c r="E565" s="4" t="s">
        <v>33</v>
      </c>
      <c r="F565" s="4" t="s">
        <v>17</v>
      </c>
      <c r="G565" s="4">
        <v>9812</v>
      </c>
      <c r="H565" s="4" t="s">
        <v>5041</v>
      </c>
      <c r="I565" s="94">
        <v>36</v>
      </c>
      <c r="J565" s="4" t="s">
        <v>3113</v>
      </c>
      <c r="K565" s="57" t="s">
        <v>3112</v>
      </c>
      <c r="L565" s="4" t="s">
        <v>5062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5040</v>
      </c>
      <c r="I566" s="94">
        <v>132</v>
      </c>
      <c r="J566" s="4" t="s">
        <v>30</v>
      </c>
      <c r="K566" s="57" t="s">
        <v>79</v>
      </c>
      <c r="L566" s="4" t="s">
        <v>5072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2563</v>
      </c>
      <c r="E567" s="4" t="s">
        <v>33</v>
      </c>
      <c r="F567" s="4" t="s">
        <v>18</v>
      </c>
      <c r="G567" s="4">
        <v>9812</v>
      </c>
      <c r="H567" s="4" t="s">
        <v>5066</v>
      </c>
      <c r="I567" s="94">
        <v>19.739999999999998</v>
      </c>
      <c r="J567" s="4" t="s">
        <v>61</v>
      </c>
      <c r="K567" s="57">
        <v>9811</v>
      </c>
      <c r="L567" s="4" t="s">
        <v>5068</v>
      </c>
      <c r="M567" s="4" t="s">
        <v>5067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5069</v>
      </c>
      <c r="I568" s="94">
        <f>5*3+1*2.5+4*4</f>
        <v>33.5</v>
      </c>
      <c r="J568" s="4" t="s">
        <v>4902</v>
      </c>
      <c r="K568" s="57"/>
      <c r="L568" s="4" t="s">
        <v>5070</v>
      </c>
      <c r="M568" s="4" t="s">
        <v>5071</v>
      </c>
      <c r="N568" s="4" t="s">
        <v>3411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4712</v>
      </c>
      <c r="I569" s="94">
        <v>281</v>
      </c>
      <c r="J569" s="4" t="s">
        <v>84</v>
      </c>
      <c r="K569" s="57">
        <v>2731</v>
      </c>
      <c r="L569" s="4" t="s">
        <v>4681</v>
      </c>
      <c r="M569" s="4" t="s">
        <v>4680</v>
      </c>
      <c r="N569" s="4" t="s">
        <v>3411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2664</v>
      </c>
      <c r="E570" s="4" t="s">
        <v>33</v>
      </c>
      <c r="F570" s="4" t="s">
        <v>18</v>
      </c>
      <c r="G570" s="4">
        <v>9812</v>
      </c>
      <c r="H570" s="4" t="s">
        <v>5063</v>
      </c>
      <c r="I570" s="94">
        <v>315</v>
      </c>
      <c r="J570" s="4" t="s">
        <v>84</v>
      </c>
      <c r="K570" s="57">
        <v>2731</v>
      </c>
      <c r="L570" s="4" t="s">
        <v>4681</v>
      </c>
      <c r="M570" s="4" t="s">
        <v>4680</v>
      </c>
      <c r="N570" s="4" t="s">
        <v>3411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5040</v>
      </c>
      <c r="I571" s="94">
        <v>132</v>
      </c>
      <c r="J571" s="4" t="s">
        <v>30</v>
      </c>
      <c r="K571" s="57" t="s">
        <v>79</v>
      </c>
      <c r="L571" s="4" t="s">
        <v>5072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5069</v>
      </c>
      <c r="I572" s="94">
        <f>6*8</f>
        <v>48</v>
      </c>
      <c r="J572" s="4" t="s">
        <v>4902</v>
      </c>
      <c r="K572" s="57"/>
      <c r="L572" s="4" t="s">
        <v>5070</v>
      </c>
      <c r="M572" s="4" t="s">
        <v>5071</v>
      </c>
      <c r="N572" s="4" t="s">
        <v>3411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4712</v>
      </c>
      <c r="I573" s="94">
        <v>128</v>
      </c>
      <c r="J573" s="4" t="s">
        <v>84</v>
      </c>
      <c r="K573" s="57">
        <v>2731</v>
      </c>
      <c r="L573" s="4" t="s">
        <v>4681</v>
      </c>
      <c r="M573" s="4" t="s">
        <v>4680</v>
      </c>
      <c r="N573" s="4" t="s">
        <v>3411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2664</v>
      </c>
      <c r="E574" s="4" t="s">
        <v>33</v>
      </c>
      <c r="F574" s="4" t="s">
        <v>18</v>
      </c>
      <c r="G574" s="4">
        <v>9812</v>
      </c>
      <c r="H574" s="4" t="s">
        <v>5105</v>
      </c>
      <c r="I574" s="94">
        <v>188</v>
      </c>
      <c r="J574" s="4" t="s">
        <v>84</v>
      </c>
      <c r="K574" s="57">
        <v>2731</v>
      </c>
      <c r="L574" s="4" t="s">
        <v>4681</v>
      </c>
      <c r="M574" s="4" t="s">
        <v>4680</v>
      </c>
      <c r="N574" s="4" t="s">
        <v>3411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5063</v>
      </c>
      <c r="I575" s="94">
        <v>248</v>
      </c>
      <c r="J575" s="4" t="s">
        <v>84</v>
      </c>
      <c r="K575" s="57">
        <v>2731</v>
      </c>
      <c r="L575" s="4" t="s">
        <v>4681</v>
      </c>
      <c r="M575" s="4" t="s">
        <v>4680</v>
      </c>
      <c r="N575" s="4" t="s">
        <v>3411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1531</v>
      </c>
      <c r="E576" s="4" t="s">
        <v>33</v>
      </c>
      <c r="F576" s="4" t="s">
        <v>18</v>
      </c>
      <c r="G576" s="4">
        <v>9812</v>
      </c>
      <c r="H576" s="4" t="s">
        <v>5106</v>
      </c>
      <c r="I576" s="94">
        <v>30</v>
      </c>
      <c r="J576" s="4" t="s">
        <v>84</v>
      </c>
      <c r="K576" s="57">
        <v>2731</v>
      </c>
      <c r="L576" s="4" t="s">
        <v>4681</v>
      </c>
      <c r="M576" s="4" t="s">
        <v>4680</v>
      </c>
      <c r="N576" s="4" t="s">
        <v>3411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5107</v>
      </c>
      <c r="I577" s="94">
        <v>52</v>
      </c>
      <c r="J577" s="4" t="s">
        <v>30</v>
      </c>
      <c r="K577" s="57" t="s">
        <v>79</v>
      </c>
      <c r="L577" s="4" t="s">
        <v>5111</v>
      </c>
      <c r="M577" s="4" t="s">
        <v>5110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5108</v>
      </c>
      <c r="I578" s="94">
        <v>128.5</v>
      </c>
      <c r="J578" s="4" t="s">
        <v>30</v>
      </c>
      <c r="K578" s="57" t="s">
        <v>79</v>
      </c>
      <c r="L578" s="4" t="s">
        <v>5072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5109</v>
      </c>
      <c r="I579" s="94">
        <v>24</v>
      </c>
      <c r="J579" s="4" t="s">
        <v>30</v>
      </c>
      <c r="K579" s="57" t="s">
        <v>79</v>
      </c>
      <c r="L579" s="4" t="s">
        <v>5072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2664</v>
      </c>
      <c r="E580" s="4" t="s">
        <v>33</v>
      </c>
      <c r="F580" s="4" t="s">
        <v>18</v>
      </c>
      <c r="G580" s="4">
        <v>9812</v>
      </c>
      <c r="H580" s="4" t="s">
        <v>5105</v>
      </c>
      <c r="I580" s="94">
        <v>302</v>
      </c>
      <c r="J580" s="4" t="s">
        <v>84</v>
      </c>
      <c r="K580" s="57">
        <v>2731</v>
      </c>
      <c r="L580" s="4" t="s">
        <v>4681</v>
      </c>
      <c r="M580" s="4" t="s">
        <v>4680</v>
      </c>
      <c r="N580" s="4" t="s">
        <v>3411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5106</v>
      </c>
      <c r="I581" s="94">
        <v>356</v>
      </c>
      <c r="J581" s="4" t="s">
        <v>84</v>
      </c>
      <c r="K581" s="57">
        <v>2731</v>
      </c>
      <c r="L581" s="4" t="s">
        <v>4681</v>
      </c>
      <c r="M581" s="4" t="s">
        <v>4680</v>
      </c>
      <c r="N581" s="4" t="s">
        <v>3411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5142</v>
      </c>
      <c r="I582" s="94">
        <v>10</v>
      </c>
      <c r="J582" s="4" t="s">
        <v>30</v>
      </c>
      <c r="K582" s="57" t="s">
        <v>79</v>
      </c>
      <c r="L582" s="4" t="s">
        <v>5144</v>
      </c>
      <c r="M582" s="4" t="s">
        <v>5143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5107</v>
      </c>
      <c r="I583" s="94">
        <v>90</v>
      </c>
      <c r="J583" s="4" t="s">
        <v>30</v>
      </c>
      <c r="K583" s="57" t="s">
        <v>79</v>
      </c>
      <c r="L583" s="4" t="s">
        <v>5111</v>
      </c>
      <c r="M583" s="4" t="s">
        <v>5110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5108</v>
      </c>
      <c r="I584" s="94">
        <v>11</v>
      </c>
      <c r="J584" s="4" t="s">
        <v>30</v>
      </c>
      <c r="K584" s="57" t="s">
        <v>79</v>
      </c>
      <c r="L584" s="4" t="s">
        <v>5072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5145</v>
      </c>
      <c r="I585" s="94">
        <v>12</v>
      </c>
      <c r="J585" s="4" t="s">
        <v>30</v>
      </c>
      <c r="K585" s="57" t="s">
        <v>79</v>
      </c>
      <c r="L585" s="4" t="s">
        <v>5072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5146</v>
      </c>
      <c r="I586" s="94">
        <v>8</v>
      </c>
      <c r="J586" s="4" t="s">
        <v>30</v>
      </c>
      <c r="K586" s="57" t="s">
        <v>79</v>
      </c>
      <c r="L586" s="4" t="s">
        <v>5072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1531</v>
      </c>
      <c r="E587" s="4" t="s">
        <v>33</v>
      </c>
      <c r="F587" s="4" t="s">
        <v>18</v>
      </c>
      <c r="G587" s="4">
        <v>9812</v>
      </c>
      <c r="H587" s="4" t="s">
        <v>5187</v>
      </c>
      <c r="I587" s="94">
        <v>32</v>
      </c>
      <c r="J587" s="4" t="s">
        <v>84</v>
      </c>
      <c r="K587" s="57">
        <v>2731</v>
      </c>
      <c r="L587" s="4" t="s">
        <v>4681</v>
      </c>
      <c r="M587" s="4" t="s">
        <v>4680</v>
      </c>
      <c r="N587" s="4" t="s">
        <v>3411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5105</v>
      </c>
      <c r="I588" s="94">
        <v>130</v>
      </c>
      <c r="J588" s="4" t="s">
        <v>84</v>
      </c>
      <c r="K588" s="57">
        <v>2731</v>
      </c>
      <c r="L588" s="4" t="s">
        <v>4681</v>
      </c>
      <c r="M588" s="4" t="s">
        <v>4680</v>
      </c>
      <c r="N588" s="4" t="s">
        <v>3411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2664</v>
      </c>
      <c r="E589" s="4" t="s">
        <v>33</v>
      </c>
      <c r="F589" s="4" t="s">
        <v>18</v>
      </c>
      <c r="G589" s="4">
        <v>9812</v>
      </c>
      <c r="H589" s="4" t="s">
        <v>5188</v>
      </c>
      <c r="I589" s="94">
        <v>144</v>
      </c>
      <c r="J589" s="4" t="s">
        <v>84</v>
      </c>
      <c r="K589" s="57">
        <v>2731</v>
      </c>
      <c r="L589" s="4" t="s">
        <v>4681</v>
      </c>
      <c r="M589" s="4" t="s">
        <v>4680</v>
      </c>
      <c r="N589" s="4" t="s">
        <v>3411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5106</v>
      </c>
      <c r="I590" s="94">
        <v>268</v>
      </c>
      <c r="J590" s="4" t="s">
        <v>84</v>
      </c>
      <c r="K590" s="57">
        <v>2731</v>
      </c>
      <c r="L590" s="4" t="s">
        <v>4681</v>
      </c>
      <c r="M590" s="4" t="s">
        <v>4680</v>
      </c>
      <c r="N590" s="4" t="s">
        <v>3411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5186</v>
      </c>
      <c r="I591" s="94">
        <v>160</v>
      </c>
      <c r="J591" s="4" t="s">
        <v>61</v>
      </c>
      <c r="K591" s="57">
        <v>9811</v>
      </c>
      <c r="L591" s="4" t="s">
        <v>5190</v>
      </c>
      <c r="M591" s="4" t="s">
        <v>5189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5191</v>
      </c>
      <c r="I592" s="94">
        <v>32</v>
      </c>
      <c r="J592" s="4" t="s">
        <v>61</v>
      </c>
      <c r="K592" s="57">
        <v>9811</v>
      </c>
      <c r="L592" s="4" t="s">
        <v>5194</v>
      </c>
      <c r="M592" s="4" t="s">
        <v>5193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5192</v>
      </c>
      <c r="I593" s="94">
        <v>12</v>
      </c>
      <c r="J593" s="4" t="s">
        <v>61</v>
      </c>
      <c r="K593" s="57">
        <v>9811</v>
      </c>
      <c r="L593" s="4" t="s">
        <v>5196</v>
      </c>
      <c r="M593" s="4" t="s">
        <v>5195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5191</v>
      </c>
      <c r="I594" s="94">
        <v>32</v>
      </c>
      <c r="J594" s="4" t="s">
        <v>61</v>
      </c>
      <c r="K594" s="57">
        <v>9811</v>
      </c>
      <c r="L594" s="4" t="s">
        <v>5194</v>
      </c>
      <c r="M594" s="4" t="s">
        <v>5193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5192</v>
      </c>
      <c r="I595" s="94">
        <v>24</v>
      </c>
      <c r="J595" s="4" t="s">
        <v>61</v>
      </c>
      <c r="K595" s="57">
        <v>9811</v>
      </c>
      <c r="L595" s="4" t="s">
        <v>5196</v>
      </c>
      <c r="M595" s="4" t="s">
        <v>5195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5240</v>
      </c>
      <c r="I596" s="94">
        <v>120</v>
      </c>
      <c r="J596" s="4" t="s">
        <v>30</v>
      </c>
      <c r="K596" s="57" t="s">
        <v>79</v>
      </c>
      <c r="L596" s="4" t="s">
        <v>5542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5187</v>
      </c>
      <c r="I597" s="94">
        <v>320</v>
      </c>
      <c r="J597" s="4" t="s">
        <v>84</v>
      </c>
      <c r="K597" s="57">
        <v>2731</v>
      </c>
      <c r="L597" s="4" t="s">
        <v>4681</v>
      </c>
      <c r="M597" s="4" t="s">
        <v>4680</v>
      </c>
      <c r="N597" s="4" t="s">
        <v>3411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5188</v>
      </c>
      <c r="I598" s="94">
        <v>279</v>
      </c>
      <c r="J598" s="4" t="s">
        <v>84</v>
      </c>
      <c r="K598" s="57">
        <v>2731</v>
      </c>
      <c r="L598" s="4" t="s">
        <v>4681</v>
      </c>
      <c r="M598" s="4" t="s">
        <v>4680</v>
      </c>
      <c r="N598" s="4" t="s">
        <v>3411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5243</v>
      </c>
      <c r="I599" s="94">
        <v>84</v>
      </c>
      <c r="J599" s="4" t="s">
        <v>5247</v>
      </c>
      <c r="K599" s="57" t="s">
        <v>5248</v>
      </c>
      <c r="L599" s="4" t="s">
        <v>5246</v>
      </c>
      <c r="M599" s="4" t="s">
        <v>5245</v>
      </c>
      <c r="N599" s="4" t="s">
        <v>1688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5244</v>
      </c>
      <c r="I600" s="94">
        <v>28</v>
      </c>
      <c r="J600" s="4" t="s">
        <v>61</v>
      </c>
      <c r="K600" s="57">
        <v>9811</v>
      </c>
      <c r="L600" s="4" t="s">
        <v>5250</v>
      </c>
      <c r="M600" s="4" t="s">
        <v>5249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5291</v>
      </c>
      <c r="E601" s="4" t="s">
        <v>33</v>
      </c>
      <c r="F601" s="4" t="s">
        <v>18</v>
      </c>
      <c r="G601" s="4">
        <v>9812</v>
      </c>
      <c r="H601" s="4" t="s">
        <v>5290</v>
      </c>
      <c r="I601" s="94">
        <v>66</v>
      </c>
      <c r="J601" s="4" t="s">
        <v>61</v>
      </c>
      <c r="K601" s="57">
        <v>9811</v>
      </c>
      <c r="L601" s="4" t="s">
        <v>5294</v>
      </c>
      <c r="M601" s="4" t="s">
        <v>5292</v>
      </c>
      <c r="N601" s="4" t="s">
        <v>1688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5291</v>
      </c>
      <c r="E602" s="4" t="s">
        <v>33</v>
      </c>
      <c r="F602" s="4" t="s">
        <v>18</v>
      </c>
      <c r="G602" s="4">
        <v>9812</v>
      </c>
      <c r="H602" s="4" t="s">
        <v>5295</v>
      </c>
      <c r="I602" s="94">
        <v>46</v>
      </c>
      <c r="J602" s="4" t="s">
        <v>61</v>
      </c>
      <c r="K602" s="57">
        <v>9811</v>
      </c>
      <c r="L602" s="4" t="s">
        <v>5294</v>
      </c>
      <c r="M602" s="4" t="s">
        <v>5293</v>
      </c>
      <c r="N602" s="4" t="s">
        <v>1688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5187</v>
      </c>
      <c r="I603" s="94">
        <v>80</v>
      </c>
      <c r="J603" s="4" t="s">
        <v>84</v>
      </c>
      <c r="K603" s="57">
        <v>2731</v>
      </c>
      <c r="L603" s="4" t="s">
        <v>4681</v>
      </c>
      <c r="M603" s="4" t="s">
        <v>4680</v>
      </c>
      <c r="N603" s="4" t="s">
        <v>3411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5106</v>
      </c>
      <c r="I604" s="94">
        <v>120</v>
      </c>
      <c r="J604" s="4" t="s">
        <v>84</v>
      </c>
      <c r="K604" s="57">
        <v>2731</v>
      </c>
      <c r="L604" s="4" t="s">
        <v>4681</v>
      </c>
      <c r="M604" s="4" t="s">
        <v>4680</v>
      </c>
      <c r="N604" s="4" t="s">
        <v>3411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5243</v>
      </c>
      <c r="I605" s="94">
        <v>56</v>
      </c>
      <c r="J605" s="4" t="s">
        <v>5247</v>
      </c>
      <c r="K605" s="57" t="s">
        <v>5248</v>
      </c>
      <c r="L605" s="4" t="s">
        <v>5246</v>
      </c>
      <c r="M605" s="4" t="s">
        <v>5245</v>
      </c>
      <c r="N605" s="4" t="s">
        <v>1688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5191</v>
      </c>
      <c r="I606" s="94">
        <v>10</v>
      </c>
      <c r="J606" s="4" t="s">
        <v>61</v>
      </c>
      <c r="K606" s="57">
        <v>9811</v>
      </c>
      <c r="L606" s="4" t="s">
        <v>5194</v>
      </c>
      <c r="M606" s="4" t="s">
        <v>5193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5240</v>
      </c>
      <c r="I607" s="94">
        <v>12</v>
      </c>
      <c r="J607" s="4" t="s">
        <v>30</v>
      </c>
      <c r="K607" s="57" t="s">
        <v>79</v>
      </c>
      <c r="L607" s="4" t="s">
        <v>5542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5296</v>
      </c>
      <c r="I608" s="94">
        <v>46</v>
      </c>
      <c r="J608" s="4" t="s">
        <v>30</v>
      </c>
      <c r="K608" s="57" t="s">
        <v>79</v>
      </c>
      <c r="L608" s="4" t="s">
        <v>5440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5297</v>
      </c>
      <c r="I609" s="94">
        <v>10</v>
      </c>
      <c r="J609" s="4" t="s">
        <v>61</v>
      </c>
      <c r="K609" s="57">
        <v>9811</v>
      </c>
      <c r="L609" s="4" t="s">
        <v>5301</v>
      </c>
      <c r="M609" s="4" t="s">
        <v>5299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5298</v>
      </c>
      <c r="I610" s="94">
        <v>20</v>
      </c>
      <c r="J610" s="4" t="s">
        <v>7783</v>
      </c>
      <c r="K610" s="57" t="s">
        <v>8006</v>
      </c>
      <c r="L610" s="4" t="s">
        <v>5302</v>
      </c>
      <c r="M610" s="4" t="s">
        <v>5300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5240</v>
      </c>
      <c r="I611" s="94">
        <v>247</v>
      </c>
      <c r="J611" s="4" t="s">
        <v>30</v>
      </c>
      <c r="K611" s="57" t="s">
        <v>79</v>
      </c>
      <c r="L611" s="4" t="s">
        <v>5542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5319</v>
      </c>
      <c r="I612" s="94">
        <v>24</v>
      </c>
      <c r="J612" s="4" t="s">
        <v>30</v>
      </c>
      <c r="K612" s="57" t="s">
        <v>79</v>
      </c>
      <c r="L612" s="4" t="s">
        <v>5321</v>
      </c>
      <c r="M612" s="4" t="s">
        <v>5320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5322</v>
      </c>
      <c r="I613" s="94">
        <v>24.5</v>
      </c>
      <c r="J613" s="4" t="s">
        <v>84</v>
      </c>
      <c r="K613" s="57">
        <v>1403</v>
      </c>
      <c r="L613" s="4" t="s">
        <v>6527</v>
      </c>
      <c r="M613" s="4" t="s">
        <v>5323</v>
      </c>
      <c r="N613" s="4" t="s">
        <v>3411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5296</v>
      </c>
      <c r="I614" s="94">
        <v>143.99999999999997</v>
      </c>
      <c r="J614" s="4" t="s">
        <v>30</v>
      </c>
      <c r="K614" s="57" t="s">
        <v>79</v>
      </c>
      <c r="L614" s="4" t="s">
        <v>5440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5324</v>
      </c>
      <c r="I615" s="94">
        <v>105</v>
      </c>
      <c r="J615" s="4" t="s">
        <v>61</v>
      </c>
      <c r="K615" s="57">
        <v>9811</v>
      </c>
      <c r="L615" s="4" t="s">
        <v>5326</v>
      </c>
      <c r="M615" s="4" t="s">
        <v>5325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5186</v>
      </c>
      <c r="I616" s="94">
        <v>108</v>
      </c>
      <c r="J616" s="4" t="s">
        <v>61</v>
      </c>
      <c r="K616" s="57">
        <v>9811</v>
      </c>
      <c r="L616" s="4" t="s">
        <v>5190</v>
      </c>
      <c r="M616" s="4" t="s">
        <v>5189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2664</v>
      </c>
      <c r="E617" s="4" t="s">
        <v>33</v>
      </c>
      <c r="F617" s="4" t="s">
        <v>18</v>
      </c>
      <c r="G617" s="4">
        <v>9812</v>
      </c>
      <c r="H617" s="4" t="s">
        <v>5188</v>
      </c>
      <c r="I617" s="94">
        <v>34</v>
      </c>
      <c r="J617" s="4" t="s">
        <v>84</v>
      </c>
      <c r="K617" s="57">
        <v>2731</v>
      </c>
      <c r="L617" s="4" t="s">
        <v>4681</v>
      </c>
      <c r="M617" s="4" t="s">
        <v>4680</v>
      </c>
      <c r="N617" s="4" t="s">
        <v>3411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5362</v>
      </c>
      <c r="I618" s="94">
        <v>60</v>
      </c>
      <c r="J618" s="4" t="s">
        <v>84</v>
      </c>
      <c r="K618" s="57">
        <v>2731</v>
      </c>
      <c r="L618" s="4" t="s">
        <v>5366</v>
      </c>
      <c r="M618" s="4" t="s">
        <v>5363</v>
      </c>
      <c r="N618" s="4" t="s">
        <v>3411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5364</v>
      </c>
      <c r="I619" s="94">
        <v>40</v>
      </c>
      <c r="J619" s="4" t="s">
        <v>61</v>
      </c>
      <c r="K619" s="57">
        <v>9811</v>
      </c>
      <c r="L619" s="4" t="s">
        <v>5365</v>
      </c>
      <c r="M619" s="4" t="s">
        <v>7596</v>
      </c>
      <c r="N619" s="4" t="s">
        <v>3411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5039</v>
      </c>
      <c r="E620" s="4" t="s">
        <v>33</v>
      </c>
      <c r="F620" s="4" t="s">
        <v>17</v>
      </c>
      <c r="G620" s="4">
        <v>9812</v>
      </c>
      <c r="H620" s="4" t="s">
        <v>5367</v>
      </c>
      <c r="I620" s="94">
        <v>6</v>
      </c>
      <c r="J620" s="4" t="s">
        <v>61</v>
      </c>
      <c r="K620" s="57">
        <v>9811</v>
      </c>
      <c r="L620" s="4" t="s">
        <v>5369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5039</v>
      </c>
      <c r="E621" s="4" t="s">
        <v>33</v>
      </c>
      <c r="F621" s="4" t="s">
        <v>17</v>
      </c>
      <c r="G621" s="4">
        <v>9812</v>
      </c>
      <c r="H621" s="4" t="s">
        <v>5368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1531</v>
      </c>
      <c r="E622" s="4" t="s">
        <v>33</v>
      </c>
      <c r="F622" s="4" t="s">
        <v>18</v>
      </c>
      <c r="G622" s="4">
        <v>9812</v>
      </c>
      <c r="H622" s="4" t="s">
        <v>5187</v>
      </c>
      <c r="I622" s="94">
        <v>140</v>
      </c>
      <c r="J622" s="4" t="s">
        <v>84</v>
      </c>
      <c r="K622" s="57">
        <v>2731</v>
      </c>
      <c r="L622" s="4" t="s">
        <v>4681</v>
      </c>
      <c r="M622" s="4" t="s">
        <v>4680</v>
      </c>
      <c r="N622" s="4" t="s">
        <v>3411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5188</v>
      </c>
      <c r="I623" s="94">
        <v>160</v>
      </c>
      <c r="J623" s="4" t="s">
        <v>84</v>
      </c>
      <c r="K623" s="57">
        <v>2731</v>
      </c>
      <c r="L623" s="4" t="s">
        <v>4681</v>
      </c>
      <c r="M623" s="4" t="s">
        <v>4680</v>
      </c>
      <c r="N623" s="4" t="s">
        <v>3411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5373</v>
      </c>
      <c r="I624" s="94">
        <v>312</v>
      </c>
      <c r="J624" s="4" t="s">
        <v>84</v>
      </c>
      <c r="K624" s="57">
        <v>2731</v>
      </c>
      <c r="L624" s="4" t="s">
        <v>4681</v>
      </c>
      <c r="M624" s="4" t="s">
        <v>4680</v>
      </c>
      <c r="N624" s="4" t="s">
        <v>3411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5374</v>
      </c>
      <c r="I625" s="94">
        <v>152</v>
      </c>
      <c r="J625" s="4" t="s">
        <v>61</v>
      </c>
      <c r="K625" s="57">
        <v>9811</v>
      </c>
      <c r="L625" s="4" t="s">
        <v>5294</v>
      </c>
      <c r="M625" s="4" t="s">
        <v>5293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5375</v>
      </c>
      <c r="I626" s="94">
        <v>12.5</v>
      </c>
      <c r="J626" s="4" t="s">
        <v>61</v>
      </c>
      <c r="K626" s="57">
        <v>9811</v>
      </c>
      <c r="L626" s="4" t="s">
        <v>5294</v>
      </c>
      <c r="M626" s="4" t="s">
        <v>5292</v>
      </c>
      <c r="N626" s="4" t="s">
        <v>1688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5376</v>
      </c>
      <c r="I627" s="94">
        <v>30</v>
      </c>
      <c r="J627" s="4" t="s">
        <v>6258</v>
      </c>
      <c r="K627" s="57"/>
      <c r="L627" s="4" t="s">
        <v>5379</v>
      </c>
      <c r="M627" s="4" t="s">
        <v>6542</v>
      </c>
      <c r="N627" s="4" t="s">
        <v>1688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5377</v>
      </c>
      <c r="I628" s="94">
        <v>18</v>
      </c>
      <c r="J628" s="4" t="s">
        <v>6258</v>
      </c>
      <c r="K628" s="57"/>
      <c r="L628" s="4" t="s">
        <v>5379</v>
      </c>
      <c r="M628" s="4" t="s">
        <v>5378</v>
      </c>
      <c r="N628" s="4" t="s">
        <v>1688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5407</v>
      </c>
      <c r="I629" s="94">
        <v>47</v>
      </c>
      <c r="J629" s="4" t="s">
        <v>30</v>
      </c>
      <c r="K629" s="57" t="s">
        <v>79</v>
      </c>
      <c r="L629" s="4" t="s">
        <v>5409</v>
      </c>
      <c r="M629" s="4" t="s">
        <v>5408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5373</v>
      </c>
      <c r="I630" s="94">
        <v>158</v>
      </c>
      <c r="J630" s="4" t="s">
        <v>84</v>
      </c>
      <c r="K630" s="57">
        <v>2731</v>
      </c>
      <c r="L630" s="4" t="s">
        <v>4681</v>
      </c>
      <c r="M630" s="4" t="s">
        <v>4680</v>
      </c>
      <c r="N630" s="4" t="s">
        <v>3411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5410</v>
      </c>
      <c r="I631" s="94">
        <v>36</v>
      </c>
      <c r="J631" s="4" t="s">
        <v>61</v>
      </c>
      <c r="K631" s="57">
        <v>9811</v>
      </c>
      <c r="L631" s="4" t="s">
        <v>5413</v>
      </c>
      <c r="M631" s="4" t="s">
        <v>5412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5411</v>
      </c>
      <c r="I632" s="94">
        <v>108</v>
      </c>
      <c r="J632" s="4" t="s">
        <v>5416</v>
      </c>
      <c r="K632" s="57"/>
      <c r="L632" s="4" t="s">
        <v>5415</v>
      </c>
      <c r="M632" s="4" t="s">
        <v>5414</v>
      </c>
      <c r="N632" s="4" t="s">
        <v>1688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5441</v>
      </c>
      <c r="I633" s="94">
        <v>12.5</v>
      </c>
      <c r="J633" s="4" t="s">
        <v>61</v>
      </c>
      <c r="K633" s="57">
        <v>9811</v>
      </c>
      <c r="L633" s="4" t="s">
        <v>5443</v>
      </c>
      <c r="M633" s="4" t="s">
        <v>5442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5450</v>
      </c>
      <c r="I634" s="94">
        <v>16</v>
      </c>
      <c r="J634" s="4" t="s">
        <v>93</v>
      </c>
      <c r="K634" s="57">
        <v>2731</v>
      </c>
      <c r="L634" s="4" t="s">
        <v>5058</v>
      </c>
      <c r="M634" s="4" t="s">
        <v>5057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5451</v>
      </c>
      <c r="I635" s="94">
        <v>60</v>
      </c>
      <c r="J635" s="4" t="s">
        <v>61</v>
      </c>
      <c r="K635" s="57">
        <v>9811</v>
      </c>
      <c r="L635" s="4" t="s">
        <v>5454</v>
      </c>
      <c r="M635" s="4" t="s">
        <v>5453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5452</v>
      </c>
      <c r="I636" s="94">
        <v>104</v>
      </c>
      <c r="J636" s="4" t="s">
        <v>52</v>
      </c>
      <c r="K636" s="57">
        <v>9330</v>
      </c>
      <c r="L636" s="4" t="s">
        <v>5456</v>
      </c>
      <c r="M636" s="4" t="s">
        <v>5455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5374</v>
      </c>
      <c r="I637" s="94">
        <v>36</v>
      </c>
      <c r="J637" s="4" t="s">
        <v>61</v>
      </c>
      <c r="K637" s="57">
        <v>9811</v>
      </c>
      <c r="L637" s="4" t="s">
        <v>5294</v>
      </c>
      <c r="M637" s="4" t="s">
        <v>5293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5375</v>
      </c>
      <c r="I638" s="94">
        <v>32</v>
      </c>
      <c r="J638" s="4" t="s">
        <v>61</v>
      </c>
      <c r="K638" s="57">
        <v>9811</v>
      </c>
      <c r="L638" s="4" t="s">
        <v>5294</v>
      </c>
      <c r="M638" s="4" t="s">
        <v>5292</v>
      </c>
      <c r="N638" s="4" t="s">
        <v>1688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5377</v>
      </c>
      <c r="I639" s="94">
        <v>20</v>
      </c>
      <c r="J639" s="4" t="s">
        <v>6258</v>
      </c>
      <c r="K639" s="57"/>
      <c r="L639" s="4" t="s">
        <v>5379</v>
      </c>
      <c r="M639" s="4" t="s">
        <v>5378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5377</v>
      </c>
      <c r="I640" s="94">
        <v>68</v>
      </c>
      <c r="J640" s="4" t="s">
        <v>6259</v>
      </c>
      <c r="K640" s="57" t="s">
        <v>79</v>
      </c>
      <c r="L640" s="4" t="s">
        <v>5379</v>
      </c>
      <c r="M640" s="4" t="s">
        <v>5378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2664</v>
      </c>
      <c r="E641" s="4" t="s">
        <v>33</v>
      </c>
      <c r="F641" s="4" t="s">
        <v>18</v>
      </c>
      <c r="G641" s="4">
        <v>9812</v>
      </c>
      <c r="H641" s="4" t="s">
        <v>5373</v>
      </c>
      <c r="I641" s="94">
        <v>56</v>
      </c>
      <c r="J641" s="4" t="s">
        <v>84</v>
      </c>
      <c r="K641" s="57">
        <v>2731</v>
      </c>
      <c r="L641" s="4" t="s">
        <v>4681</v>
      </c>
      <c r="M641" s="4" t="s">
        <v>4680</v>
      </c>
      <c r="N641" s="4" t="s">
        <v>3411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5410</v>
      </c>
      <c r="I642" s="94">
        <v>41</v>
      </c>
      <c r="J642" s="4" t="s">
        <v>61</v>
      </c>
      <c r="K642" s="57">
        <v>9811</v>
      </c>
      <c r="L642" s="4" t="s">
        <v>5413</v>
      </c>
      <c r="M642" s="4" t="s">
        <v>5412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5411</v>
      </c>
      <c r="I643" s="94">
        <v>8</v>
      </c>
      <c r="J643" s="4" t="s">
        <v>5416</v>
      </c>
      <c r="K643" s="57"/>
      <c r="L643" s="4" t="s">
        <v>5415</v>
      </c>
      <c r="M643" s="4" t="s">
        <v>5414</v>
      </c>
      <c r="N643" s="4" t="s">
        <v>1688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5482</v>
      </c>
      <c r="I644" s="94">
        <v>125.5</v>
      </c>
      <c r="J644" s="4" t="s">
        <v>93</v>
      </c>
      <c r="K644" s="57">
        <v>2731</v>
      </c>
      <c r="L644" s="4" t="s">
        <v>5484</v>
      </c>
      <c r="M644" s="4" t="s">
        <v>5483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5373</v>
      </c>
      <c r="I645" s="94">
        <v>52</v>
      </c>
      <c r="J645" s="4" t="s">
        <v>84</v>
      </c>
      <c r="K645" s="57">
        <v>2731</v>
      </c>
      <c r="L645" s="4" t="s">
        <v>4681</v>
      </c>
      <c r="M645" s="4" t="s">
        <v>4680</v>
      </c>
      <c r="N645" s="4" t="s">
        <v>3411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5508</v>
      </c>
      <c r="I646" s="94">
        <v>2</v>
      </c>
      <c r="J646" s="4" t="s">
        <v>1812</v>
      </c>
      <c r="K646" s="57" t="s">
        <v>6538</v>
      </c>
      <c r="L646" s="4" t="s">
        <v>5510</v>
      </c>
      <c r="M646" s="4" t="s">
        <v>5509</v>
      </c>
      <c r="N646" s="4" t="s">
        <v>4960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1492</v>
      </c>
      <c r="E647" s="4" t="s">
        <v>33</v>
      </c>
      <c r="F647" s="4" t="s">
        <v>18</v>
      </c>
      <c r="G647" s="4">
        <v>9812</v>
      </c>
      <c r="H647" s="4" t="s">
        <v>5482</v>
      </c>
      <c r="I647" s="94">
        <v>164</v>
      </c>
      <c r="J647" s="4" t="s">
        <v>93</v>
      </c>
      <c r="K647" s="57">
        <v>2731</v>
      </c>
      <c r="L647" s="4" t="s">
        <v>5484</v>
      </c>
      <c r="M647" s="4" t="s">
        <v>5483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5373</v>
      </c>
      <c r="I648" s="94">
        <v>162</v>
      </c>
      <c r="J648" s="4" t="s">
        <v>84</v>
      </c>
      <c r="K648" s="57">
        <v>2731</v>
      </c>
      <c r="L648" s="4" t="s">
        <v>4681</v>
      </c>
      <c r="M648" s="4" t="s">
        <v>4680</v>
      </c>
      <c r="N648" s="4" t="s">
        <v>3411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5570</v>
      </c>
      <c r="I649" s="94">
        <v>48</v>
      </c>
      <c r="J649" s="4" t="s">
        <v>7783</v>
      </c>
      <c r="K649" s="57" t="s">
        <v>8006</v>
      </c>
      <c r="L649" s="4" t="s">
        <v>5572</v>
      </c>
      <c r="M649" s="4" t="s">
        <v>5571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2670</v>
      </c>
      <c r="E650" s="4" t="s">
        <v>33</v>
      </c>
      <c r="F650" s="4" t="s">
        <v>18</v>
      </c>
      <c r="G650" s="4">
        <v>9812</v>
      </c>
      <c r="H650" s="4" t="s">
        <v>5573</v>
      </c>
      <c r="I650" s="94">
        <v>16.8</v>
      </c>
      <c r="J650" s="4" t="s">
        <v>30</v>
      </c>
      <c r="K650" s="57" t="s">
        <v>79</v>
      </c>
      <c r="L650" s="4" t="s">
        <v>5575</v>
      </c>
      <c r="M650" s="4" t="s">
        <v>5574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5573</v>
      </c>
      <c r="I651" s="94">
        <v>18.7</v>
      </c>
      <c r="J651" s="4" t="s">
        <v>30</v>
      </c>
      <c r="K651" s="57" t="s">
        <v>79</v>
      </c>
      <c r="L651" s="4" t="s">
        <v>5575</v>
      </c>
      <c r="M651" s="4" t="s">
        <v>5574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5570</v>
      </c>
      <c r="I652" s="94">
        <v>25</v>
      </c>
      <c r="J652" s="4" t="s">
        <v>7783</v>
      </c>
      <c r="K652" s="57" t="s">
        <v>8006</v>
      </c>
      <c r="L652" s="4" t="s">
        <v>5572</v>
      </c>
      <c r="M652" s="4" t="s">
        <v>5571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5603</v>
      </c>
      <c r="I653" s="94">
        <v>15</v>
      </c>
      <c r="J653" s="4" t="s">
        <v>7783</v>
      </c>
      <c r="K653" s="57" t="s">
        <v>8006</v>
      </c>
      <c r="L653" s="4" t="s">
        <v>5605</v>
      </c>
      <c r="M653" s="4" t="s">
        <v>5604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5634</v>
      </c>
      <c r="I654" s="94">
        <v>47</v>
      </c>
      <c r="J654" s="4" t="s">
        <v>52</v>
      </c>
      <c r="K654" s="57">
        <v>9330</v>
      </c>
      <c r="L654" s="4" t="s">
        <v>5635</v>
      </c>
      <c r="M654" s="4" t="s">
        <v>5636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5637</v>
      </c>
      <c r="I655" s="94">
        <v>12</v>
      </c>
      <c r="J655" s="4" t="s">
        <v>30</v>
      </c>
      <c r="K655" s="57" t="s">
        <v>79</v>
      </c>
      <c r="L655" s="4" t="s">
        <v>5639</v>
      </c>
      <c r="M655" s="4" t="s">
        <v>5638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5703</v>
      </c>
      <c r="I656" s="94">
        <v>8</v>
      </c>
      <c r="J656" s="4" t="s">
        <v>52</v>
      </c>
      <c r="K656" s="57">
        <v>9330</v>
      </c>
      <c r="L656" s="4" t="s">
        <v>5635</v>
      </c>
      <c r="M656" s="4" t="s">
        <v>5704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5039</v>
      </c>
      <c r="E657" s="4" t="s">
        <v>33</v>
      </c>
      <c r="F657" s="4" t="s">
        <v>17</v>
      </c>
      <c r="G657" s="4">
        <v>9812</v>
      </c>
      <c r="H657" s="4" t="s">
        <v>5705</v>
      </c>
      <c r="I657" s="94">
        <v>32</v>
      </c>
      <c r="J657" s="4" t="s">
        <v>61</v>
      </c>
      <c r="K657" s="57">
        <v>9811</v>
      </c>
      <c r="L657" s="4" t="s">
        <v>5707</v>
      </c>
      <c r="M657" s="4" t="s">
        <v>5706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5708</v>
      </c>
      <c r="I658" s="94">
        <v>22</v>
      </c>
      <c r="J658" s="4" t="s">
        <v>6258</v>
      </c>
      <c r="K658" s="57"/>
      <c r="L658" s="4" t="s">
        <v>5710</v>
      </c>
      <c r="M658" s="4" t="s">
        <v>5709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5732</v>
      </c>
      <c r="I659" s="94">
        <v>56</v>
      </c>
      <c r="J659" s="4" t="s">
        <v>61</v>
      </c>
      <c r="K659" s="57">
        <v>9811</v>
      </c>
      <c r="L659" s="4" t="s">
        <v>5734</v>
      </c>
      <c r="M659" s="4" t="s">
        <v>5733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5452</v>
      </c>
      <c r="I660" s="94">
        <v>12.99</v>
      </c>
      <c r="J660" s="4" t="s">
        <v>52</v>
      </c>
      <c r="K660" s="57">
        <v>9330</v>
      </c>
      <c r="L660" s="4" t="s">
        <v>5456</v>
      </c>
      <c r="M660" s="4" t="s">
        <v>5455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5708</v>
      </c>
      <c r="I661" s="94">
        <v>22</v>
      </c>
      <c r="J661" s="4" t="s">
        <v>30</v>
      </c>
      <c r="K661" s="57" t="s">
        <v>79</v>
      </c>
      <c r="L661" s="4" t="s">
        <v>5710</v>
      </c>
      <c r="M661" s="4" t="s">
        <v>5709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5634</v>
      </c>
      <c r="I662" s="94">
        <v>80</v>
      </c>
      <c r="J662" s="4" t="s">
        <v>52</v>
      </c>
      <c r="K662" s="57">
        <v>9330</v>
      </c>
      <c r="L662" s="4" t="s">
        <v>5635</v>
      </c>
      <c r="M662" s="4" t="s">
        <v>5636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3594</v>
      </c>
      <c r="I663" s="94">
        <v>16</v>
      </c>
      <c r="J663" s="4" t="s">
        <v>61</v>
      </c>
      <c r="K663" s="57">
        <v>9813</v>
      </c>
      <c r="L663" s="4" t="s">
        <v>3599</v>
      </c>
      <c r="M663" s="4" t="s">
        <v>3598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5745</v>
      </c>
      <c r="I664" s="94">
        <v>16</v>
      </c>
      <c r="J664" s="4" t="s">
        <v>6466</v>
      </c>
      <c r="K664" s="57" t="s">
        <v>79</v>
      </c>
      <c r="L664" s="4" t="s">
        <v>5794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1837</v>
      </c>
      <c r="E665" s="4" t="s">
        <v>33</v>
      </c>
      <c r="F665" s="4" t="s">
        <v>18</v>
      </c>
      <c r="G665" s="4">
        <v>9812</v>
      </c>
      <c r="H665" s="4" t="s">
        <v>5795</v>
      </c>
      <c r="I665" s="94">
        <v>56</v>
      </c>
      <c r="J665" s="4" t="s">
        <v>30</v>
      </c>
      <c r="K665" s="57" t="s">
        <v>79</v>
      </c>
      <c r="L665" s="4" t="s">
        <v>5797</v>
      </c>
      <c r="M665" s="4" t="s">
        <v>5796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5799</v>
      </c>
      <c r="I666" s="94">
        <v>4</v>
      </c>
      <c r="J666" s="4" t="s">
        <v>30</v>
      </c>
      <c r="K666" s="57" t="s">
        <v>79</v>
      </c>
      <c r="L666" s="4" t="s">
        <v>5801</v>
      </c>
      <c r="M666" s="4" t="s">
        <v>5800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5855</v>
      </c>
      <c r="I667" s="94">
        <f>22*4</f>
        <v>88</v>
      </c>
      <c r="J667" s="4" t="s">
        <v>30</v>
      </c>
      <c r="K667" s="57" t="s">
        <v>79</v>
      </c>
      <c r="L667" s="4" t="s">
        <v>5857</v>
      </c>
      <c r="M667" s="4" t="s">
        <v>5856</v>
      </c>
      <c r="N667" s="4" t="str">
        <f>IFERROR(VLOOKUP(J667,'Issue Code'!$C$54:$D$69,2,0),"Fill in")</f>
        <v>Material issue (Quality)</v>
      </c>
      <c r="O667" s="6"/>
      <c r="P667" s="6" t="s">
        <v>7595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5858</v>
      </c>
      <c r="I668" s="94">
        <v>140</v>
      </c>
      <c r="J668" s="4" t="s">
        <v>1812</v>
      </c>
      <c r="K668" s="57" t="s">
        <v>6538</v>
      </c>
      <c r="L668" s="4" t="s">
        <v>5860</v>
      </c>
      <c r="M668" s="4" t="s">
        <v>5859</v>
      </c>
      <c r="N668" s="4" t="s">
        <v>4960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3457</v>
      </c>
      <c r="E669" s="4" t="s">
        <v>33</v>
      </c>
      <c r="F669" s="4" t="s">
        <v>18</v>
      </c>
      <c r="G669" s="4">
        <v>9812</v>
      </c>
      <c r="H669" s="4" t="s">
        <v>5892</v>
      </c>
      <c r="I669" s="94">
        <v>56</v>
      </c>
      <c r="J669" s="4" t="s">
        <v>61</v>
      </c>
      <c r="K669" s="57">
        <v>9811</v>
      </c>
      <c r="L669" s="4" t="s">
        <v>5894</v>
      </c>
      <c r="M669" s="4" t="s">
        <v>5893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3457</v>
      </c>
      <c r="E670" s="4" t="s">
        <v>33</v>
      </c>
      <c r="F670" s="4" t="s">
        <v>18</v>
      </c>
      <c r="G670" s="4">
        <v>9812</v>
      </c>
      <c r="H670" s="4" t="s">
        <v>5798</v>
      </c>
      <c r="I670" s="94">
        <f>396.5-78.23</f>
        <v>318.27</v>
      </c>
      <c r="J670" s="4" t="s">
        <v>30</v>
      </c>
      <c r="K670" s="57" t="s">
        <v>79</v>
      </c>
      <c r="L670" s="4" t="s">
        <v>5896</v>
      </c>
      <c r="M670" s="4" t="s">
        <v>6159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5971</v>
      </c>
      <c r="I671" s="94">
        <v>24</v>
      </c>
      <c r="J671" s="4" t="s">
        <v>30</v>
      </c>
      <c r="K671" s="57" t="s">
        <v>79</v>
      </c>
      <c r="L671" s="4" t="s">
        <v>5973</v>
      </c>
      <c r="M671" s="4" t="s">
        <v>5972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5798</v>
      </c>
      <c r="I672" s="94">
        <v>48</v>
      </c>
      <c r="J672" s="4" t="s">
        <v>30</v>
      </c>
      <c r="K672" s="57" t="s">
        <v>79</v>
      </c>
      <c r="L672" s="4" t="s">
        <v>5896</v>
      </c>
      <c r="M672" s="4" t="s">
        <v>6159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5974</v>
      </c>
      <c r="I673" s="94">
        <v>39</v>
      </c>
      <c r="J673" s="4" t="s">
        <v>30</v>
      </c>
      <c r="K673" s="57" t="s">
        <v>79</v>
      </c>
      <c r="L673" s="4" t="s">
        <v>5896</v>
      </c>
      <c r="M673" s="4" t="s">
        <v>5895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6080</v>
      </c>
      <c r="I674" s="94">
        <v>48</v>
      </c>
      <c r="J674" s="4" t="s">
        <v>456</v>
      </c>
      <c r="K674" s="57">
        <v>9502</v>
      </c>
      <c r="L674" s="4" t="s">
        <v>6082</v>
      </c>
      <c r="M674" s="4" t="s">
        <v>6081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6083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6114</v>
      </c>
      <c r="E676" s="4" t="s">
        <v>34</v>
      </c>
      <c r="F676" s="4" t="s">
        <v>17</v>
      </c>
      <c r="G676" s="4">
        <v>9814</v>
      </c>
      <c r="H676" s="4" t="s">
        <v>6115</v>
      </c>
      <c r="I676" s="94">
        <v>55.5</v>
      </c>
      <c r="J676" s="4" t="s">
        <v>7053</v>
      </c>
      <c r="K676" s="57" t="s">
        <v>7052</v>
      </c>
      <c r="L676" s="4" t="s">
        <v>6116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6160</v>
      </c>
      <c r="I677" s="94">
        <v>40</v>
      </c>
      <c r="J677" s="4" t="s">
        <v>61</v>
      </c>
      <c r="K677" s="57">
        <v>9811</v>
      </c>
      <c r="L677" s="4" t="s">
        <v>6162</v>
      </c>
      <c r="M677" s="4" t="s">
        <v>6161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6163</v>
      </c>
      <c r="I678" s="94">
        <v>23.984999999999999</v>
      </c>
      <c r="J678" s="4" t="s">
        <v>6258</v>
      </c>
      <c r="K678" s="57"/>
      <c r="L678" s="4" t="s">
        <v>4163</v>
      </c>
      <c r="M678" s="4" t="s">
        <v>6168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6163</v>
      </c>
      <c r="I679" s="94">
        <v>23.984999999999999</v>
      </c>
      <c r="J679" s="4" t="s">
        <v>30</v>
      </c>
      <c r="K679" s="57" t="s">
        <v>79</v>
      </c>
      <c r="L679" s="4" t="s">
        <v>4163</v>
      </c>
      <c r="M679" s="4" t="s">
        <v>6168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6164</v>
      </c>
      <c r="I680" s="94">
        <v>24.03</v>
      </c>
      <c r="J680" s="4" t="s">
        <v>61</v>
      </c>
      <c r="K680" s="57">
        <v>9811</v>
      </c>
      <c r="L680" s="4" t="s">
        <v>6170</v>
      </c>
      <c r="M680" s="4" t="s">
        <v>6169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5911</v>
      </c>
      <c r="E681" s="4" t="s">
        <v>34</v>
      </c>
      <c r="F681" s="4" t="s">
        <v>18</v>
      </c>
      <c r="G681" s="4">
        <v>9814</v>
      </c>
      <c r="H681" s="4" t="s">
        <v>6165</v>
      </c>
      <c r="I681" s="94">
        <v>7</v>
      </c>
      <c r="J681" s="4" t="s">
        <v>52</v>
      </c>
      <c r="K681" s="57">
        <v>9330</v>
      </c>
      <c r="L681" s="4" t="s">
        <v>6167</v>
      </c>
      <c r="M681" s="4" t="s">
        <v>6166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5911</v>
      </c>
      <c r="E682" s="4" t="s">
        <v>34</v>
      </c>
      <c r="F682" s="4" t="s">
        <v>18</v>
      </c>
      <c r="G682" s="4">
        <v>9814</v>
      </c>
      <c r="H682" s="4" t="s">
        <v>6115</v>
      </c>
      <c r="I682" s="94">
        <v>24</v>
      </c>
      <c r="J682" s="4" t="s">
        <v>7053</v>
      </c>
      <c r="K682" s="57" t="s">
        <v>7052</v>
      </c>
      <c r="L682" s="4" t="s">
        <v>6116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6164</v>
      </c>
      <c r="I683" s="94">
        <v>64</v>
      </c>
      <c r="J683" s="4" t="s">
        <v>61</v>
      </c>
      <c r="K683" s="57">
        <v>9811</v>
      </c>
      <c r="L683" s="4" t="s">
        <v>6170</v>
      </c>
      <c r="M683" s="4" t="s">
        <v>6169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5911</v>
      </c>
      <c r="E684" s="4" t="s">
        <v>34</v>
      </c>
      <c r="F684" s="4" t="s">
        <v>18</v>
      </c>
      <c r="G684" s="4">
        <v>9814</v>
      </c>
      <c r="H684" s="4" t="s">
        <v>6115</v>
      </c>
      <c r="I684" s="94">
        <v>32</v>
      </c>
      <c r="J684" s="4" t="s">
        <v>7053</v>
      </c>
      <c r="K684" s="57" t="s">
        <v>7052</v>
      </c>
      <c r="L684" s="4" t="s">
        <v>6116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6250</v>
      </c>
      <c r="I685" s="94">
        <v>218</v>
      </c>
      <c r="J685" s="4" t="s">
        <v>61</v>
      </c>
      <c r="K685" s="57">
        <v>9811</v>
      </c>
      <c r="L685" s="4" t="s">
        <v>6251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6252</v>
      </c>
      <c r="I686" s="94">
        <v>134</v>
      </c>
      <c r="J686" s="4" t="s">
        <v>61</v>
      </c>
      <c r="K686" s="57">
        <v>9811</v>
      </c>
      <c r="L686" s="4" t="s">
        <v>6254</v>
      </c>
      <c r="M686" s="4" t="s">
        <v>6253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6255</v>
      </c>
      <c r="I687" s="94">
        <v>32</v>
      </c>
      <c r="J687" s="4" t="s">
        <v>61</v>
      </c>
      <c r="K687" s="57">
        <v>9811</v>
      </c>
      <c r="L687" s="4" t="s">
        <v>6257</v>
      </c>
      <c r="M687" s="4" t="s">
        <v>6256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5911</v>
      </c>
      <c r="E688" s="4" t="s">
        <v>34</v>
      </c>
      <c r="F688" s="4" t="s">
        <v>18</v>
      </c>
      <c r="G688" s="4">
        <v>9814</v>
      </c>
      <c r="H688" s="4" t="s">
        <v>6115</v>
      </c>
      <c r="I688" s="94">
        <v>32</v>
      </c>
      <c r="J688" s="4" t="s">
        <v>7053</v>
      </c>
      <c r="K688" s="57" t="s">
        <v>7052</v>
      </c>
      <c r="L688" s="4" t="s">
        <v>6116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6280</v>
      </c>
      <c r="I689" s="94">
        <v>90</v>
      </c>
      <c r="J689" s="4" t="s">
        <v>7969</v>
      </c>
      <c r="K689" s="57" t="s">
        <v>7970</v>
      </c>
      <c r="L689" s="4" t="s">
        <v>6284</v>
      </c>
      <c r="M689" s="4" t="s">
        <v>6283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6281</v>
      </c>
      <c r="I690" s="94">
        <v>30</v>
      </c>
      <c r="J690" s="4" t="s">
        <v>30</v>
      </c>
      <c r="K690" s="57" t="s">
        <v>79</v>
      </c>
      <c r="L690" s="4" t="s">
        <v>6286</v>
      </c>
      <c r="M690" s="4" t="s">
        <v>6285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6282</v>
      </c>
      <c r="I691" s="94">
        <v>28</v>
      </c>
      <c r="J691" s="4" t="s">
        <v>212</v>
      </c>
      <c r="K691" s="57">
        <v>9502</v>
      </c>
      <c r="L691" s="4" t="s">
        <v>6288</v>
      </c>
      <c r="M691" s="4" t="s">
        <v>6287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5911</v>
      </c>
      <c r="E692" s="4" t="s">
        <v>34</v>
      </c>
      <c r="F692" s="4" t="s">
        <v>18</v>
      </c>
      <c r="G692" s="4">
        <v>9814</v>
      </c>
      <c r="H692" s="4" t="s">
        <v>6115</v>
      </c>
      <c r="I692" s="94">
        <v>32</v>
      </c>
      <c r="J692" s="4" t="s">
        <v>7053</v>
      </c>
      <c r="K692" s="57" t="s">
        <v>7052</v>
      </c>
      <c r="L692" s="4" t="s">
        <v>6116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6250</v>
      </c>
      <c r="I693" s="94">
        <v>148.00000000000003</v>
      </c>
      <c r="J693" s="4" t="s">
        <v>61</v>
      </c>
      <c r="K693" s="57">
        <v>9811</v>
      </c>
      <c r="L693" s="4" t="s">
        <v>6251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6309</v>
      </c>
      <c r="I694" s="94">
        <v>49</v>
      </c>
      <c r="J694" s="4" t="s">
        <v>61</v>
      </c>
      <c r="K694" s="57">
        <v>9811</v>
      </c>
      <c r="L694" s="4" t="s">
        <v>6311</v>
      </c>
      <c r="M694" s="4" t="s">
        <v>6310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1531</v>
      </c>
      <c r="E695" s="4" t="s">
        <v>33</v>
      </c>
      <c r="F695" s="4" t="s">
        <v>18</v>
      </c>
      <c r="G695" s="4">
        <v>9812</v>
      </c>
      <c r="H695" s="4" t="s">
        <v>6312</v>
      </c>
      <c r="I695" s="94">
        <v>112</v>
      </c>
      <c r="J695" s="4" t="s">
        <v>84</v>
      </c>
      <c r="K695" s="57"/>
      <c r="L695" s="4" t="s">
        <v>4681</v>
      </c>
      <c r="M695" s="4" t="s">
        <v>6314</v>
      </c>
      <c r="N695" s="4" t="s">
        <v>3411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5373</v>
      </c>
      <c r="I696" s="94">
        <v>118</v>
      </c>
      <c r="J696" s="4" t="s">
        <v>84</v>
      </c>
      <c r="K696" s="57">
        <v>2731</v>
      </c>
      <c r="L696" s="4" t="s">
        <v>4681</v>
      </c>
      <c r="M696" s="4" t="s">
        <v>4680</v>
      </c>
      <c r="N696" s="4" t="s">
        <v>3411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6313</v>
      </c>
      <c r="I697" s="94">
        <v>60</v>
      </c>
      <c r="J697" s="4" t="s">
        <v>84</v>
      </c>
      <c r="K697" s="57"/>
      <c r="L697" s="4" t="s">
        <v>4681</v>
      </c>
      <c r="M697" s="4" t="s">
        <v>6314</v>
      </c>
      <c r="N697" s="4" t="s">
        <v>3411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5911</v>
      </c>
      <c r="E698" s="4" t="s">
        <v>34</v>
      </c>
      <c r="F698" s="4" t="s">
        <v>18</v>
      </c>
      <c r="G698" s="4">
        <v>9814</v>
      </c>
      <c r="H698" s="4" t="s">
        <v>6115</v>
      </c>
      <c r="I698" s="94">
        <v>24</v>
      </c>
      <c r="J698" s="4" t="s">
        <v>7053</v>
      </c>
      <c r="K698" s="57" t="s">
        <v>7052</v>
      </c>
      <c r="L698" s="4" t="s">
        <v>6116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5897</v>
      </c>
      <c r="E699" s="4" t="s">
        <v>33</v>
      </c>
      <c r="F699" s="4" t="s">
        <v>17</v>
      </c>
      <c r="G699" s="4">
        <v>9812</v>
      </c>
      <c r="H699" s="4" t="s">
        <v>6315</v>
      </c>
      <c r="I699" s="94">
        <v>8</v>
      </c>
      <c r="J699" s="4" t="s">
        <v>30</v>
      </c>
      <c r="K699" s="57" t="s">
        <v>79</v>
      </c>
      <c r="L699" s="4" t="s">
        <v>6318</v>
      </c>
      <c r="M699" s="4" t="s">
        <v>6317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6316</v>
      </c>
      <c r="I700" s="94">
        <v>56</v>
      </c>
      <c r="J700" s="4" t="s">
        <v>61</v>
      </c>
      <c r="K700" s="57">
        <v>9811</v>
      </c>
      <c r="L700" s="4" t="s">
        <v>6320</v>
      </c>
      <c r="M700" s="4" t="s">
        <v>6319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6313</v>
      </c>
      <c r="I701" s="94">
        <v>244</v>
      </c>
      <c r="J701" s="4" t="s">
        <v>84</v>
      </c>
      <c r="K701" s="57"/>
      <c r="L701" s="4" t="s">
        <v>4681</v>
      </c>
      <c r="M701" s="4" t="s">
        <v>6314</v>
      </c>
      <c r="N701" s="4" t="s">
        <v>3411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2664</v>
      </c>
      <c r="E702" s="4" t="s">
        <v>33</v>
      </c>
      <c r="F702" s="4" t="s">
        <v>18</v>
      </c>
      <c r="G702" s="4">
        <v>9812</v>
      </c>
      <c r="H702" s="4" t="s">
        <v>5373</v>
      </c>
      <c r="I702" s="94">
        <v>26</v>
      </c>
      <c r="J702" s="4" t="s">
        <v>84</v>
      </c>
      <c r="K702" s="57">
        <v>2731</v>
      </c>
      <c r="L702" s="4" t="s">
        <v>4681</v>
      </c>
      <c r="M702" s="4" t="s">
        <v>4680</v>
      </c>
      <c r="N702" s="4" t="s">
        <v>3411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1531</v>
      </c>
      <c r="E703" s="4" t="s">
        <v>33</v>
      </c>
      <c r="F703" s="4" t="s">
        <v>18</v>
      </c>
      <c r="G703" s="4">
        <v>9812</v>
      </c>
      <c r="H703" s="4" t="s">
        <v>6312</v>
      </c>
      <c r="I703" s="94">
        <v>158</v>
      </c>
      <c r="J703" s="4" t="s">
        <v>84</v>
      </c>
      <c r="K703" s="57"/>
      <c r="L703" s="4" t="s">
        <v>4681</v>
      </c>
      <c r="M703" s="4" t="s">
        <v>6314</v>
      </c>
      <c r="N703" s="4" t="s">
        <v>3411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5911</v>
      </c>
      <c r="E704" s="4" t="s">
        <v>34</v>
      </c>
      <c r="F704" s="4" t="s">
        <v>18</v>
      </c>
      <c r="G704" s="4">
        <v>9814</v>
      </c>
      <c r="H704" s="4" t="s">
        <v>6115</v>
      </c>
      <c r="I704" s="94">
        <v>24</v>
      </c>
      <c r="J704" s="4" t="s">
        <v>7053</v>
      </c>
      <c r="K704" s="57" t="s">
        <v>7052</v>
      </c>
      <c r="L704" s="4" t="s">
        <v>6116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1531</v>
      </c>
      <c r="E705" s="4" t="s">
        <v>33</v>
      </c>
      <c r="F705" s="4" t="s">
        <v>18</v>
      </c>
      <c r="G705" s="4">
        <v>9812</v>
      </c>
      <c r="H705" s="4" t="s">
        <v>6312</v>
      </c>
      <c r="I705" s="94">
        <v>340</v>
      </c>
      <c r="J705" s="4" t="s">
        <v>84</v>
      </c>
      <c r="K705" s="57"/>
      <c r="L705" s="4" t="s">
        <v>4681</v>
      </c>
      <c r="M705" s="4" t="s">
        <v>6314</v>
      </c>
      <c r="N705" s="4" t="s">
        <v>3411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2664</v>
      </c>
      <c r="E706" s="4" t="s">
        <v>33</v>
      </c>
      <c r="F706" s="4" t="s">
        <v>18</v>
      </c>
      <c r="G706" s="4">
        <v>9812</v>
      </c>
      <c r="H706" s="4" t="s">
        <v>6313</v>
      </c>
      <c r="I706" s="94">
        <v>146.5</v>
      </c>
      <c r="J706" s="4" t="s">
        <v>84</v>
      </c>
      <c r="K706" s="57"/>
      <c r="L706" s="4" t="s">
        <v>4681</v>
      </c>
      <c r="M706" s="4" t="s">
        <v>6314</v>
      </c>
      <c r="N706" s="4" t="s">
        <v>3411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5911</v>
      </c>
      <c r="E707" s="4" t="s">
        <v>34</v>
      </c>
      <c r="F707" s="4" t="s">
        <v>18</v>
      </c>
      <c r="G707" s="4">
        <v>9814</v>
      </c>
      <c r="H707" s="4" t="s">
        <v>6115</v>
      </c>
      <c r="I707" s="94">
        <v>160</v>
      </c>
      <c r="J707" s="4" t="s">
        <v>7053</v>
      </c>
      <c r="K707" s="57" t="s">
        <v>7052</v>
      </c>
      <c r="L707" s="4" t="s">
        <v>6116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6386</v>
      </c>
      <c r="E708" s="4" t="s">
        <v>34</v>
      </c>
      <c r="F708" s="4" t="s">
        <v>17</v>
      </c>
      <c r="G708" s="4">
        <v>9814</v>
      </c>
      <c r="H708" s="4" t="s">
        <v>6387</v>
      </c>
      <c r="I708" s="94">
        <v>34.5</v>
      </c>
      <c r="J708" s="4" t="s">
        <v>212</v>
      </c>
      <c r="K708" s="57">
        <v>9502</v>
      </c>
      <c r="L708" s="4" t="s">
        <v>6467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6388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1690</v>
      </c>
      <c r="E710" s="4" t="s">
        <v>33</v>
      </c>
      <c r="F710" s="4" t="s">
        <v>17</v>
      </c>
      <c r="G710" s="4">
        <v>9812</v>
      </c>
      <c r="H710" s="4" t="s">
        <v>6389</v>
      </c>
      <c r="I710" s="94">
        <v>17.5</v>
      </c>
      <c r="J710" s="4" t="s">
        <v>61</v>
      </c>
      <c r="K710" s="57">
        <v>9811</v>
      </c>
      <c r="L710" s="4" t="s">
        <v>6391</v>
      </c>
      <c r="M710" s="4" t="s">
        <v>6390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6431</v>
      </c>
      <c r="I711" s="94">
        <v>198</v>
      </c>
      <c r="J711" s="4" t="s">
        <v>84</v>
      </c>
      <c r="K711" s="57"/>
      <c r="L711" s="4" t="s">
        <v>4681</v>
      </c>
      <c r="M711" s="4" t="s">
        <v>6314</v>
      </c>
      <c r="N711" s="4" t="s">
        <v>3411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2664</v>
      </c>
      <c r="E712" s="4" t="s">
        <v>33</v>
      </c>
      <c r="F712" s="4" t="s">
        <v>18</v>
      </c>
      <c r="G712" s="4">
        <v>9812</v>
      </c>
      <c r="H712" s="4" t="s">
        <v>6313</v>
      </c>
      <c r="I712" s="94">
        <v>459.5</v>
      </c>
      <c r="J712" s="4" t="s">
        <v>84</v>
      </c>
      <c r="K712" s="57"/>
      <c r="L712" s="4" t="s">
        <v>4681</v>
      </c>
      <c r="M712" s="4" t="s">
        <v>6314</v>
      </c>
      <c r="N712" s="4" t="s">
        <v>3411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6312</v>
      </c>
      <c r="I713" s="94">
        <v>184</v>
      </c>
      <c r="J713" s="4" t="s">
        <v>84</v>
      </c>
      <c r="K713" s="57"/>
      <c r="L713" s="4" t="s">
        <v>4681</v>
      </c>
      <c r="M713" s="4" t="s">
        <v>6314</v>
      </c>
      <c r="N713" s="4" t="s">
        <v>3411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6432</v>
      </c>
      <c r="I714" s="94">
        <v>55</v>
      </c>
      <c r="J714" s="4" t="s">
        <v>30</v>
      </c>
      <c r="K714" s="57" t="s">
        <v>79</v>
      </c>
      <c r="L714" s="4" t="s">
        <v>6435</v>
      </c>
      <c r="M714" s="4" t="s">
        <v>6434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3783</v>
      </c>
      <c r="E715" s="4" t="s">
        <v>33</v>
      </c>
      <c r="F715" s="4" t="s">
        <v>18</v>
      </c>
      <c r="G715" s="4">
        <v>9812</v>
      </c>
      <c r="H715" s="4" t="s">
        <v>6433</v>
      </c>
      <c r="I715" s="94">
        <v>92</v>
      </c>
      <c r="J715" s="4" t="s">
        <v>7079</v>
      </c>
      <c r="K715" s="57"/>
      <c r="L715" s="4" t="s">
        <v>6437</v>
      </c>
      <c r="M715" s="4" t="s">
        <v>6436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5911</v>
      </c>
      <c r="E716" s="4" t="s">
        <v>34</v>
      </c>
      <c r="F716" s="4" t="s">
        <v>18</v>
      </c>
      <c r="G716" s="4">
        <v>9814</v>
      </c>
      <c r="H716" s="4" t="s">
        <v>6115</v>
      </c>
      <c r="I716" s="94">
        <v>275</v>
      </c>
      <c r="J716" s="4" t="s">
        <v>7053</v>
      </c>
      <c r="K716" s="57" t="s">
        <v>7052</v>
      </c>
      <c r="L716" s="4" t="s">
        <v>6116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6438</v>
      </c>
      <c r="E717" s="4" t="s">
        <v>34</v>
      </c>
      <c r="F717" s="4" t="s">
        <v>17</v>
      </c>
      <c r="G717" s="4">
        <v>9814</v>
      </c>
      <c r="H717" s="4" t="s">
        <v>6387</v>
      </c>
      <c r="I717" s="94">
        <v>40.75</v>
      </c>
      <c r="J717" s="4" t="s">
        <v>212</v>
      </c>
      <c r="K717" s="57">
        <v>9502</v>
      </c>
      <c r="L717" s="4" t="s">
        <v>6467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6439</v>
      </c>
      <c r="I718" s="94">
        <v>72</v>
      </c>
      <c r="J718" s="4" t="s">
        <v>7969</v>
      </c>
      <c r="K718" s="57" t="s">
        <v>7970</v>
      </c>
      <c r="L718" s="4" t="s">
        <v>6441</v>
      </c>
      <c r="M718" s="4" t="s">
        <v>6440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6389</v>
      </c>
      <c r="I719" s="94">
        <v>36</v>
      </c>
      <c r="J719" s="4" t="s">
        <v>61</v>
      </c>
      <c r="K719" s="57">
        <v>9811</v>
      </c>
      <c r="L719" s="4" t="s">
        <v>6391</v>
      </c>
      <c r="M719" s="4" t="s">
        <v>6390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6313</v>
      </c>
      <c r="I720" s="94">
        <v>52</v>
      </c>
      <c r="J720" s="4" t="s">
        <v>84</v>
      </c>
      <c r="K720" s="57"/>
      <c r="L720" s="4" t="s">
        <v>4681</v>
      </c>
      <c r="M720" s="4" t="s">
        <v>6314</v>
      </c>
      <c r="N720" s="4" t="s">
        <v>3411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6468</v>
      </c>
      <c r="I721" s="94">
        <v>322</v>
      </c>
      <c r="J721" s="4" t="s">
        <v>84</v>
      </c>
      <c r="K721" s="57"/>
      <c r="L721" s="4" t="s">
        <v>4681</v>
      </c>
      <c r="M721" s="4" t="s">
        <v>6314</v>
      </c>
      <c r="N721" s="4" t="s">
        <v>3411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6431</v>
      </c>
      <c r="I722" s="94">
        <v>481.5</v>
      </c>
      <c r="J722" s="4" t="s">
        <v>84</v>
      </c>
      <c r="K722" s="57"/>
      <c r="L722" s="4" t="s">
        <v>4681</v>
      </c>
      <c r="M722" s="4" t="s">
        <v>6314</v>
      </c>
      <c r="N722" s="4" t="s">
        <v>3411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6469</v>
      </c>
      <c r="I723" s="94">
        <v>13</v>
      </c>
      <c r="J723" s="4" t="s">
        <v>30</v>
      </c>
      <c r="K723" s="57" t="s">
        <v>79</v>
      </c>
      <c r="L723" s="4" t="s">
        <v>5797</v>
      </c>
      <c r="M723" s="4" t="s">
        <v>6472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6470</v>
      </c>
      <c r="I724" s="94">
        <v>25</v>
      </c>
      <c r="J724" s="4" t="s">
        <v>30</v>
      </c>
      <c r="K724" s="57" t="s">
        <v>79</v>
      </c>
      <c r="L724" s="4" t="s">
        <v>6474</v>
      </c>
      <c r="M724" s="4" t="s">
        <v>6473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6471</v>
      </c>
      <c r="I725" s="94">
        <v>32</v>
      </c>
      <c r="J725" s="4" t="s">
        <v>61</v>
      </c>
      <c r="K725" s="57">
        <v>9811</v>
      </c>
      <c r="L725" s="4" t="s">
        <v>6476</v>
      </c>
      <c r="M725" s="4" t="s">
        <v>6475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6439</v>
      </c>
      <c r="I726" s="94">
        <v>36</v>
      </c>
      <c r="J726" s="4" t="s">
        <v>7969</v>
      </c>
      <c r="K726" s="57" t="s">
        <v>7970</v>
      </c>
      <c r="L726" s="4" t="s">
        <v>6441</v>
      </c>
      <c r="M726" s="4" t="s">
        <v>6440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6431</v>
      </c>
      <c r="I727" s="94">
        <v>188</v>
      </c>
      <c r="J727" s="4" t="s">
        <v>84</v>
      </c>
      <c r="K727" s="57"/>
      <c r="L727" s="4" t="s">
        <v>4681</v>
      </c>
      <c r="M727" s="4" t="s">
        <v>6314</v>
      </c>
      <c r="N727" s="4" t="s">
        <v>3411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6468</v>
      </c>
      <c r="I728" s="94">
        <v>371</v>
      </c>
      <c r="J728" s="4" t="s">
        <v>84</v>
      </c>
      <c r="K728" s="57"/>
      <c r="L728" s="4" t="s">
        <v>4681</v>
      </c>
      <c r="M728" s="4" t="s">
        <v>6314</v>
      </c>
      <c r="N728" s="4" t="s">
        <v>3411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1536</v>
      </c>
      <c r="E729" s="4" t="s">
        <v>33</v>
      </c>
      <c r="F729" s="4" t="s">
        <v>18</v>
      </c>
      <c r="G729" s="4">
        <v>9812</v>
      </c>
      <c r="H729" s="4" t="s">
        <v>6501</v>
      </c>
      <c r="I729" s="94">
        <v>8</v>
      </c>
      <c r="J729" s="4" t="s">
        <v>61</v>
      </c>
      <c r="K729" s="57">
        <v>9811</v>
      </c>
      <c r="L729" s="4" t="s">
        <v>6503</v>
      </c>
      <c r="M729" s="4" t="s">
        <v>6502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6468</v>
      </c>
      <c r="I730" s="94">
        <v>352</v>
      </c>
      <c r="J730" s="4" t="s">
        <v>84</v>
      </c>
      <c r="K730" s="57"/>
      <c r="L730" s="4" t="s">
        <v>4681</v>
      </c>
      <c r="M730" s="4" t="s">
        <v>6314</v>
      </c>
      <c r="N730" s="4" t="s">
        <v>3411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2664</v>
      </c>
      <c r="E731" s="4" t="s">
        <v>33</v>
      </c>
      <c r="F731" s="4" t="s">
        <v>18</v>
      </c>
      <c r="G731" s="4">
        <v>9812</v>
      </c>
      <c r="H731" s="4" t="s">
        <v>6541</v>
      </c>
      <c r="I731" s="94">
        <v>32</v>
      </c>
      <c r="J731" s="4" t="s">
        <v>84</v>
      </c>
      <c r="K731" s="57"/>
      <c r="L731" s="4" t="s">
        <v>4681</v>
      </c>
      <c r="M731" s="4" t="s">
        <v>6314</v>
      </c>
      <c r="N731" s="4" t="s">
        <v>3411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6540</v>
      </c>
      <c r="E732" s="4" t="s">
        <v>34</v>
      </c>
      <c r="F732" s="4" t="s">
        <v>18</v>
      </c>
      <c r="G732" s="4">
        <v>9814</v>
      </c>
      <c r="H732" s="4" t="s">
        <v>6115</v>
      </c>
      <c r="I732" s="94">
        <v>196</v>
      </c>
      <c r="J732" s="4" t="s">
        <v>7053</v>
      </c>
      <c r="K732" s="57" t="s">
        <v>7052</v>
      </c>
      <c r="L732" s="4" t="s">
        <v>6116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6541</v>
      </c>
      <c r="I733" s="94">
        <v>424</v>
      </c>
      <c r="J733" s="4" t="s">
        <v>84</v>
      </c>
      <c r="K733" s="57"/>
      <c r="L733" s="4" t="s">
        <v>4681</v>
      </c>
      <c r="M733" s="4" t="s">
        <v>6314</v>
      </c>
      <c r="N733" s="4" t="s">
        <v>3411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6541</v>
      </c>
      <c r="I734" s="94">
        <v>66</v>
      </c>
      <c r="J734" s="4" t="s">
        <v>84</v>
      </c>
      <c r="K734" s="57"/>
      <c r="L734" s="4" t="s">
        <v>4681</v>
      </c>
      <c r="M734" s="4" t="s">
        <v>6314</v>
      </c>
      <c r="N734" s="4" t="s">
        <v>3411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1690</v>
      </c>
      <c r="E735" s="4" t="s">
        <v>33</v>
      </c>
      <c r="F735" s="4" t="s">
        <v>18</v>
      </c>
      <c r="G735" s="4">
        <v>9812</v>
      </c>
      <c r="H735" s="4" t="s">
        <v>5858</v>
      </c>
      <c r="I735" s="94">
        <v>80</v>
      </c>
      <c r="J735" s="4" t="s">
        <v>1812</v>
      </c>
      <c r="K735" s="57" t="s">
        <v>6538</v>
      </c>
      <c r="L735" s="4" t="s">
        <v>5860</v>
      </c>
      <c r="M735" s="4" t="s">
        <v>5859</v>
      </c>
      <c r="N735" s="4" t="s">
        <v>4960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6607</v>
      </c>
      <c r="I736" s="94">
        <v>20.009999999999998</v>
      </c>
      <c r="J736" s="4" t="s">
        <v>61</v>
      </c>
      <c r="K736" s="57">
        <v>9811</v>
      </c>
      <c r="L736" s="4" t="s">
        <v>6612</v>
      </c>
      <c r="M736" s="4" t="s">
        <v>6611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6608</v>
      </c>
      <c r="I737" s="94">
        <v>3.99</v>
      </c>
      <c r="J737" s="4" t="s">
        <v>61</v>
      </c>
      <c r="K737" s="57">
        <v>9811</v>
      </c>
      <c r="L737" s="4" t="s">
        <v>6614</v>
      </c>
      <c r="M737" s="4" t="s">
        <v>6613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6609</v>
      </c>
      <c r="I738" s="94">
        <v>11.5</v>
      </c>
      <c r="J738" s="4" t="s">
        <v>30</v>
      </c>
      <c r="K738" s="57" t="s">
        <v>79</v>
      </c>
      <c r="L738" s="4" t="s">
        <v>6616</v>
      </c>
      <c r="M738" s="4" t="s">
        <v>6615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6610</v>
      </c>
      <c r="I739" s="94">
        <v>346</v>
      </c>
      <c r="J739" s="4" t="s">
        <v>84</v>
      </c>
      <c r="K739" s="57"/>
      <c r="L739" s="4" t="s">
        <v>4681</v>
      </c>
      <c r="M739" s="4" t="s">
        <v>6314</v>
      </c>
      <c r="N739" s="4" t="s">
        <v>3411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6637</v>
      </c>
      <c r="I740" s="94">
        <v>124</v>
      </c>
      <c r="J740" s="4" t="s">
        <v>30</v>
      </c>
      <c r="K740" s="57" t="s">
        <v>79</v>
      </c>
      <c r="L740" s="4" t="s">
        <v>6638</v>
      </c>
      <c r="M740" s="4" t="s">
        <v>7086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6610</v>
      </c>
      <c r="I741" s="94">
        <v>310.5</v>
      </c>
      <c r="J741" s="4" t="s">
        <v>84</v>
      </c>
      <c r="K741" s="57"/>
      <c r="L741" s="4" t="s">
        <v>4681</v>
      </c>
      <c r="M741" s="4" t="s">
        <v>6314</v>
      </c>
      <c r="N741" s="4" t="s">
        <v>3411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5906</v>
      </c>
      <c r="E742" s="4" t="s">
        <v>34</v>
      </c>
      <c r="F742" s="4" t="s">
        <v>17</v>
      </c>
      <c r="G742" s="4">
        <v>9814</v>
      </c>
      <c r="H742" s="4" t="s">
        <v>6639</v>
      </c>
      <c r="I742" s="94">
        <v>72</v>
      </c>
      <c r="J742" s="4" t="s">
        <v>30</v>
      </c>
      <c r="K742" s="57" t="s">
        <v>79</v>
      </c>
      <c r="L742" s="4" t="s">
        <v>6640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6666</v>
      </c>
      <c r="I743" s="94">
        <v>188</v>
      </c>
      <c r="J743" s="4" t="s">
        <v>6671</v>
      </c>
      <c r="K743" s="57" t="s">
        <v>6672</v>
      </c>
      <c r="L743" s="4" t="s">
        <v>6673</v>
      </c>
      <c r="M743" s="4" t="s">
        <v>6670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6610</v>
      </c>
      <c r="I744" s="94">
        <v>296.00000000000006</v>
      </c>
      <c r="J744" s="4" t="s">
        <v>84</v>
      </c>
      <c r="K744" s="57"/>
      <c r="L744" s="4" t="s">
        <v>4681</v>
      </c>
      <c r="M744" s="4" t="s">
        <v>6314</v>
      </c>
      <c r="N744" s="4" t="s">
        <v>3411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6667</v>
      </c>
      <c r="I745" s="94">
        <v>4</v>
      </c>
      <c r="J745" s="4" t="s">
        <v>6676</v>
      </c>
      <c r="K745" s="57">
        <v>275202</v>
      </c>
      <c r="L745" s="4" t="s">
        <v>6675</v>
      </c>
      <c r="M745" s="4" t="s">
        <v>6674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5746</v>
      </c>
      <c r="E746" s="4" t="s">
        <v>33</v>
      </c>
      <c r="F746" s="4" t="s">
        <v>17</v>
      </c>
      <c r="G746" s="4">
        <v>9812</v>
      </c>
      <c r="H746" s="4" t="s">
        <v>6668</v>
      </c>
      <c r="I746" s="94">
        <v>150</v>
      </c>
      <c r="J746" s="4" t="s">
        <v>61</v>
      </c>
      <c r="K746" s="57">
        <v>9811</v>
      </c>
      <c r="L746" s="4" t="s">
        <v>6678</v>
      </c>
      <c r="M746" s="4" t="s">
        <v>6677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6669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6215</v>
      </c>
      <c r="E748" s="4" t="s">
        <v>34</v>
      </c>
      <c r="F748" s="4" t="s">
        <v>17</v>
      </c>
      <c r="G748" s="4">
        <v>9814</v>
      </c>
      <c r="H748" s="4" t="s">
        <v>6639</v>
      </c>
      <c r="I748" s="94">
        <v>16</v>
      </c>
      <c r="J748" s="4" t="s">
        <v>30</v>
      </c>
      <c r="K748" s="57" t="s">
        <v>79</v>
      </c>
      <c r="L748" s="4" t="s">
        <v>6640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6444</v>
      </c>
      <c r="E749" s="4" t="s">
        <v>34</v>
      </c>
      <c r="F749" s="4" t="s">
        <v>18</v>
      </c>
      <c r="G749" s="4">
        <v>9814</v>
      </c>
      <c r="H749" s="4" t="s">
        <v>6115</v>
      </c>
      <c r="I749" s="94">
        <v>287.5</v>
      </c>
      <c r="J749" s="4" t="s">
        <v>7053</v>
      </c>
      <c r="K749" s="57" t="s">
        <v>7052</v>
      </c>
      <c r="L749" s="4" t="s">
        <v>6116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6666</v>
      </c>
      <c r="I750" s="94">
        <v>68</v>
      </c>
      <c r="J750" s="4" t="s">
        <v>6671</v>
      </c>
      <c r="K750" s="57" t="s">
        <v>6672</v>
      </c>
      <c r="L750" s="4" t="s">
        <v>6673</v>
      </c>
      <c r="M750" s="4" t="s">
        <v>6670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6610</v>
      </c>
      <c r="I751" s="94">
        <v>44</v>
      </c>
      <c r="J751" s="4" t="s">
        <v>84</v>
      </c>
      <c r="K751" s="57"/>
      <c r="L751" s="4" t="s">
        <v>4681</v>
      </c>
      <c r="M751" s="4" t="s">
        <v>6314</v>
      </c>
      <c r="N751" s="4" t="s">
        <v>3411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6720</v>
      </c>
      <c r="I752" s="94">
        <v>300</v>
      </c>
      <c r="J752" s="4" t="s">
        <v>84</v>
      </c>
      <c r="K752" s="57"/>
      <c r="L752" s="4" t="s">
        <v>4681</v>
      </c>
      <c r="M752" s="4" t="s">
        <v>6314</v>
      </c>
      <c r="N752" s="4" t="s">
        <v>3411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6721</v>
      </c>
      <c r="I753" s="94">
        <v>40</v>
      </c>
      <c r="J753" s="4" t="s">
        <v>52</v>
      </c>
      <c r="K753" s="57">
        <v>9330</v>
      </c>
      <c r="L753" s="4" t="s">
        <v>6723</v>
      </c>
      <c r="M753" s="4" t="s">
        <v>6722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5911</v>
      </c>
      <c r="E754" s="4" t="s">
        <v>34</v>
      </c>
      <c r="F754" s="4" t="s">
        <v>17</v>
      </c>
      <c r="G754" s="4">
        <v>9814</v>
      </c>
      <c r="H754" s="4" t="s">
        <v>6115</v>
      </c>
      <c r="I754" s="94">
        <v>120</v>
      </c>
      <c r="J754" s="4" t="s">
        <v>7053</v>
      </c>
      <c r="K754" s="57" t="s">
        <v>7052</v>
      </c>
      <c r="L754" s="4" t="s">
        <v>6116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6755</v>
      </c>
      <c r="I755" s="94">
        <v>2.5</v>
      </c>
      <c r="J755" s="4" t="s">
        <v>212</v>
      </c>
      <c r="K755" s="57">
        <v>9502</v>
      </c>
      <c r="L755" s="4" t="s">
        <v>6288</v>
      </c>
      <c r="M755" s="4" t="s">
        <v>6757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6720</v>
      </c>
      <c r="I756" s="94">
        <v>138</v>
      </c>
      <c r="J756" s="4" t="s">
        <v>84</v>
      </c>
      <c r="K756" s="57"/>
      <c r="L756" s="4" t="s">
        <v>4681</v>
      </c>
      <c r="M756" s="4" t="s">
        <v>6314</v>
      </c>
      <c r="N756" s="4" t="s">
        <v>3411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6756</v>
      </c>
      <c r="I757" s="94">
        <v>24</v>
      </c>
      <c r="J757" s="4" t="s">
        <v>61</v>
      </c>
      <c r="K757" s="57">
        <v>9811</v>
      </c>
      <c r="L757" s="4" t="s">
        <v>6759</v>
      </c>
      <c r="M757" s="4" t="s">
        <v>6758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6785</v>
      </c>
      <c r="I758" s="94">
        <v>10.8</v>
      </c>
      <c r="J758" s="4" t="s">
        <v>61</v>
      </c>
      <c r="K758" s="57">
        <v>9811</v>
      </c>
      <c r="L758" s="4" t="s">
        <v>6789</v>
      </c>
      <c r="M758" s="4" t="s">
        <v>6788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6468</v>
      </c>
      <c r="I759" s="94">
        <v>128</v>
      </c>
      <c r="J759" s="4" t="s">
        <v>84</v>
      </c>
      <c r="K759" s="57"/>
      <c r="L759" s="4" t="s">
        <v>4681</v>
      </c>
      <c r="M759" s="4" t="s">
        <v>6314</v>
      </c>
      <c r="N759" s="4" t="s">
        <v>3411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6610</v>
      </c>
      <c r="I760" s="94">
        <v>28</v>
      </c>
      <c r="J760" s="4" t="s">
        <v>84</v>
      </c>
      <c r="K760" s="57"/>
      <c r="L760" s="4" t="s">
        <v>4681</v>
      </c>
      <c r="M760" s="4" t="s">
        <v>6314</v>
      </c>
      <c r="N760" s="4" t="s">
        <v>3411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6312</v>
      </c>
      <c r="I761" s="94">
        <v>69.2</v>
      </c>
      <c r="J761" s="4" t="s">
        <v>84</v>
      </c>
      <c r="K761" s="57"/>
      <c r="L761" s="4" t="s">
        <v>4681</v>
      </c>
      <c r="M761" s="4" t="s">
        <v>6314</v>
      </c>
      <c r="N761" s="4" t="s">
        <v>3411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6786</v>
      </c>
      <c r="I762" s="94">
        <v>10</v>
      </c>
      <c r="J762" s="4" t="s">
        <v>47</v>
      </c>
      <c r="K762" s="57">
        <v>9281</v>
      </c>
      <c r="L762" s="4" t="s">
        <v>6790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6791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6787</v>
      </c>
      <c r="I763" s="94">
        <v>10</v>
      </c>
      <c r="J763" s="4" t="s">
        <v>47</v>
      </c>
      <c r="K763" s="57">
        <v>9281</v>
      </c>
      <c r="L763" s="4" t="s">
        <v>6790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6791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6756</v>
      </c>
      <c r="I764" s="94">
        <v>30</v>
      </c>
      <c r="J764" s="4" t="s">
        <v>61</v>
      </c>
      <c r="K764" s="57">
        <v>9811</v>
      </c>
      <c r="L764" s="4" t="s">
        <v>6759</v>
      </c>
      <c r="M764" s="4" t="s">
        <v>6758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6822</v>
      </c>
      <c r="I765" s="94">
        <f>4*12</f>
        <v>48</v>
      </c>
      <c r="J765" s="4" t="s">
        <v>3663</v>
      </c>
      <c r="K765" s="57">
        <v>9038</v>
      </c>
      <c r="L765" s="4" t="s">
        <v>6827</v>
      </c>
      <c r="M765" s="4" t="s">
        <v>576</v>
      </c>
      <c r="N765" s="4" t="s">
        <v>3411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6823</v>
      </c>
      <c r="I766" s="94">
        <f>28*8+7*2+4</f>
        <v>242</v>
      </c>
      <c r="J766" s="4" t="s">
        <v>84</v>
      </c>
      <c r="K766" s="57"/>
      <c r="L766" s="4" t="s">
        <v>4681</v>
      </c>
      <c r="M766" s="4" t="s">
        <v>6314</v>
      </c>
      <c r="N766" s="4" t="s">
        <v>3411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6824</v>
      </c>
      <c r="I767" s="94">
        <v>119</v>
      </c>
      <c r="J767" s="4" t="s">
        <v>61</v>
      </c>
      <c r="K767" s="57">
        <v>9811</v>
      </c>
      <c r="L767" s="4" t="s">
        <v>6826</v>
      </c>
      <c r="M767" s="4" t="s">
        <v>6825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6853</v>
      </c>
      <c r="I768" s="94">
        <v>56</v>
      </c>
      <c r="J768" s="4" t="s">
        <v>30</v>
      </c>
      <c r="K768" s="57" t="s">
        <v>79</v>
      </c>
      <c r="L768" s="4" t="s">
        <v>6856</v>
      </c>
      <c r="M768" s="4" t="s">
        <v>6855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6854</v>
      </c>
      <c r="I769" s="94">
        <v>28</v>
      </c>
      <c r="J769" s="4" t="s">
        <v>61</v>
      </c>
      <c r="K769" s="57">
        <v>9811</v>
      </c>
      <c r="L769" s="4" t="s">
        <v>6857</v>
      </c>
      <c r="M769" s="4" t="s">
        <v>6858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6824</v>
      </c>
      <c r="I770" s="94">
        <v>156.5</v>
      </c>
      <c r="J770" s="4" t="s">
        <v>61</v>
      </c>
      <c r="K770" s="57">
        <v>9811</v>
      </c>
      <c r="L770" s="4" t="s">
        <v>6826</v>
      </c>
      <c r="M770" s="4" t="s">
        <v>6825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6859</v>
      </c>
      <c r="E771" s="4" t="s">
        <v>34</v>
      </c>
      <c r="F771" s="4" t="s">
        <v>18</v>
      </c>
      <c r="G771" s="4">
        <v>9814</v>
      </c>
      <c r="H771" s="4" t="s">
        <v>6115</v>
      </c>
      <c r="I771" s="94">
        <v>216</v>
      </c>
      <c r="J771" s="4" t="s">
        <v>7053</v>
      </c>
      <c r="K771" s="57" t="s">
        <v>7052</v>
      </c>
      <c r="L771" s="4" t="s">
        <v>6116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6859</v>
      </c>
      <c r="E772" s="4" t="s">
        <v>34</v>
      </c>
      <c r="F772" s="4" t="s">
        <v>18</v>
      </c>
      <c r="G772" s="4">
        <v>9814</v>
      </c>
      <c r="H772" s="4" t="s">
        <v>6115</v>
      </c>
      <c r="I772" s="94">
        <v>218</v>
      </c>
      <c r="J772" s="4" t="s">
        <v>7053</v>
      </c>
      <c r="K772" s="57" t="s">
        <v>7052</v>
      </c>
      <c r="L772" s="4" t="s">
        <v>6116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6854</v>
      </c>
      <c r="I773" s="94">
        <v>56</v>
      </c>
      <c r="J773" s="4" t="s">
        <v>61</v>
      </c>
      <c r="K773" s="57">
        <v>9811</v>
      </c>
      <c r="L773" s="4" t="s">
        <v>6857</v>
      </c>
      <c r="M773" s="4" t="s">
        <v>6858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5911</v>
      </c>
      <c r="E774" s="4" t="s">
        <v>34</v>
      </c>
      <c r="F774" s="4" t="s">
        <v>18</v>
      </c>
      <c r="G774" s="4">
        <v>9814</v>
      </c>
      <c r="H774" s="4" t="s">
        <v>6115</v>
      </c>
      <c r="I774" s="94">
        <v>198</v>
      </c>
      <c r="J774" s="4" t="s">
        <v>7053</v>
      </c>
      <c r="K774" s="57" t="s">
        <v>7052</v>
      </c>
      <c r="L774" s="4" t="s">
        <v>6116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6949</v>
      </c>
      <c r="I775" s="94">
        <v>40</v>
      </c>
      <c r="J775" s="4" t="s">
        <v>30</v>
      </c>
      <c r="K775" s="57" t="s">
        <v>79</v>
      </c>
      <c r="L775" s="4" t="s">
        <v>6951</v>
      </c>
      <c r="M775" s="4" t="s">
        <v>6950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6854</v>
      </c>
      <c r="I776" s="94">
        <v>16</v>
      </c>
      <c r="J776" s="4" t="s">
        <v>61</v>
      </c>
      <c r="K776" s="57">
        <v>9811</v>
      </c>
      <c r="L776" s="4" t="s">
        <v>6857</v>
      </c>
      <c r="M776" s="4" t="s">
        <v>6858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5911</v>
      </c>
      <c r="E777" s="4" t="s">
        <v>34</v>
      </c>
      <c r="F777" s="4" t="s">
        <v>18</v>
      </c>
      <c r="G777" s="4">
        <v>9814</v>
      </c>
      <c r="H777" s="4" t="s">
        <v>6115</v>
      </c>
      <c r="I777" s="94">
        <v>228</v>
      </c>
      <c r="J777" s="4" t="s">
        <v>7053</v>
      </c>
      <c r="K777" s="57" t="s">
        <v>7052</v>
      </c>
      <c r="L777" s="4" t="s">
        <v>6116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6925</v>
      </c>
      <c r="I778" s="94">
        <v>4</v>
      </c>
      <c r="J778" s="4" t="s">
        <v>198</v>
      </c>
      <c r="K778" s="57">
        <v>9322</v>
      </c>
      <c r="L778" s="4" t="s">
        <v>6952</v>
      </c>
      <c r="M778" t="s">
        <v>6953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6954</v>
      </c>
      <c r="I779" s="94">
        <v>224</v>
      </c>
      <c r="J779" s="4" t="s">
        <v>61</v>
      </c>
      <c r="K779" s="57">
        <v>9811</v>
      </c>
      <c r="L779" s="4" t="s">
        <v>6958</v>
      </c>
      <c r="M779" s="4" t="s">
        <v>6957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6955</v>
      </c>
      <c r="I780" s="94">
        <v>18</v>
      </c>
      <c r="J780" s="4" t="s">
        <v>61</v>
      </c>
      <c r="K780" s="57">
        <v>9811</v>
      </c>
      <c r="L780" s="4" t="s">
        <v>6960</v>
      </c>
      <c r="M780" s="4" t="s">
        <v>6959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6956</v>
      </c>
      <c r="I781" s="94">
        <v>88.5</v>
      </c>
      <c r="J781" s="4" t="s">
        <v>61</v>
      </c>
      <c r="K781" s="57">
        <v>9811</v>
      </c>
      <c r="L781" s="4" t="s">
        <v>6958</v>
      </c>
      <c r="M781" s="4" t="s">
        <v>6957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5911</v>
      </c>
      <c r="E782" s="4" t="s">
        <v>34</v>
      </c>
      <c r="F782" s="4" t="s">
        <v>18</v>
      </c>
      <c r="G782" s="4">
        <v>9814</v>
      </c>
      <c r="H782" s="4" t="s">
        <v>6115</v>
      </c>
      <c r="I782" s="94">
        <v>295</v>
      </c>
      <c r="J782" s="4" t="s">
        <v>7053</v>
      </c>
      <c r="K782" s="57" t="s">
        <v>7052</v>
      </c>
      <c r="L782" s="4" t="s">
        <v>6116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5975</v>
      </c>
      <c r="E783" s="4" t="s">
        <v>33</v>
      </c>
      <c r="F783" s="4" t="s">
        <v>17</v>
      </c>
      <c r="G783" s="4">
        <v>9812</v>
      </c>
      <c r="H783" s="4" t="s">
        <v>6981</v>
      </c>
      <c r="I783" s="94">
        <f>13*4</f>
        <v>52</v>
      </c>
      <c r="J783" s="4" t="s">
        <v>61</v>
      </c>
      <c r="K783" s="57">
        <v>9811</v>
      </c>
      <c r="L783" s="4" t="s">
        <v>6983</v>
      </c>
      <c r="M783" s="4" t="s">
        <v>6982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5975</v>
      </c>
      <c r="E784" s="4" t="s">
        <v>33</v>
      </c>
      <c r="F784" s="4" t="s">
        <v>17</v>
      </c>
      <c r="G784" s="4">
        <v>9812</v>
      </c>
      <c r="H784" s="4" t="s">
        <v>6984</v>
      </c>
      <c r="I784" s="94">
        <f>14*8+23*8+13*4+20</f>
        <v>368</v>
      </c>
      <c r="J784" s="4" t="s">
        <v>61</v>
      </c>
      <c r="K784" s="57">
        <v>9811</v>
      </c>
      <c r="L784" s="4" t="s">
        <v>6986</v>
      </c>
      <c r="M784" s="4" t="s">
        <v>6985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6988</v>
      </c>
      <c r="E785" s="4" t="s">
        <v>34</v>
      </c>
      <c r="F785" s="4" t="s">
        <v>17</v>
      </c>
      <c r="G785" s="4">
        <v>9814</v>
      </c>
      <c r="H785" s="4" t="s">
        <v>6987</v>
      </c>
      <c r="I785" s="94">
        <f>4*1.5</f>
        <v>6</v>
      </c>
      <c r="J785" s="4" t="s">
        <v>30</v>
      </c>
      <c r="K785" s="57" t="s">
        <v>79</v>
      </c>
      <c r="L785" s="4" t="s">
        <v>6990</v>
      </c>
      <c r="M785" s="4" t="s">
        <v>6989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1424</v>
      </c>
      <c r="E786" s="4" t="s">
        <v>33</v>
      </c>
      <c r="F786" s="4" t="s">
        <v>18</v>
      </c>
      <c r="G786" s="4">
        <v>9812</v>
      </c>
      <c r="H786" s="4" t="s">
        <v>6991</v>
      </c>
      <c r="I786" s="94">
        <v>40</v>
      </c>
      <c r="J786" s="4" t="s">
        <v>61</v>
      </c>
      <c r="K786" s="57">
        <v>9811</v>
      </c>
      <c r="L786" s="4" t="s">
        <v>6993</v>
      </c>
      <c r="M786" s="4" t="s">
        <v>6992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6994</v>
      </c>
      <c r="I787" s="94">
        <v>48</v>
      </c>
      <c r="J787" s="4" t="s">
        <v>1423</v>
      </c>
      <c r="K787" s="57" t="s">
        <v>6536</v>
      </c>
      <c r="L787" s="4" t="s">
        <v>6996</v>
      </c>
      <c r="M787" s="4" t="s">
        <v>6995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6997</v>
      </c>
      <c r="I788" s="94">
        <v>80</v>
      </c>
      <c r="J788" s="4" t="s">
        <v>1423</v>
      </c>
      <c r="K788" s="57" t="s">
        <v>6536</v>
      </c>
      <c r="L788" s="4" t="s">
        <v>6996</v>
      </c>
      <c r="M788" s="4" t="s">
        <v>6998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6978</v>
      </c>
      <c r="I789" s="94">
        <v>252</v>
      </c>
      <c r="J789" s="4" t="s">
        <v>7278</v>
      </c>
      <c r="K789" s="57" t="s">
        <v>7279</v>
      </c>
      <c r="L789" s="4" t="s">
        <v>6980</v>
      </c>
      <c r="M789" s="4" t="s">
        <v>6979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6956</v>
      </c>
      <c r="I790" s="94">
        <v>144</v>
      </c>
      <c r="J790" s="4" t="s">
        <v>61</v>
      </c>
      <c r="K790" s="57">
        <v>9811</v>
      </c>
      <c r="L790" s="4" t="s">
        <v>6958</v>
      </c>
      <c r="M790" s="4" t="s">
        <v>6957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5911</v>
      </c>
      <c r="E791" s="4" t="s">
        <v>34</v>
      </c>
      <c r="F791" s="4" t="s">
        <v>18</v>
      </c>
      <c r="G791" s="4">
        <v>9814</v>
      </c>
      <c r="H791" s="4" t="s">
        <v>6115</v>
      </c>
      <c r="I791" s="94">
        <v>186</v>
      </c>
      <c r="J791" s="4" t="s">
        <v>7053</v>
      </c>
      <c r="K791" s="57" t="s">
        <v>7052</v>
      </c>
      <c r="L791" s="4" t="s">
        <v>6116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6999</v>
      </c>
      <c r="I792" s="94">
        <v>96</v>
      </c>
      <c r="J792" s="4" t="s">
        <v>7003</v>
      </c>
      <c r="K792" s="57" t="s">
        <v>7004</v>
      </c>
      <c r="L792" s="4" t="s">
        <v>7002</v>
      </c>
      <c r="M792" s="4" t="s">
        <v>7001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7000</v>
      </c>
      <c r="I793" s="94">
        <v>4</v>
      </c>
      <c r="J793" s="4" t="s">
        <v>126</v>
      </c>
      <c r="K793" s="57">
        <v>9545</v>
      </c>
      <c r="L793" s="4" t="s">
        <v>7006</v>
      </c>
      <c r="M793" s="4" t="s">
        <v>7005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6999</v>
      </c>
      <c r="I794" s="94">
        <v>156</v>
      </c>
      <c r="J794" s="4" t="s">
        <v>7003</v>
      </c>
      <c r="K794" s="57" t="s">
        <v>7004</v>
      </c>
      <c r="L794" s="4" t="s">
        <v>7002</v>
      </c>
      <c r="M794" s="4" t="s">
        <v>7001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6978</v>
      </c>
      <c r="I795" s="94">
        <v>159.50000000000003</v>
      </c>
      <c r="J795" s="4" t="s">
        <v>7278</v>
      </c>
      <c r="K795" s="57" t="s">
        <v>7279</v>
      </c>
      <c r="L795" s="4" t="s">
        <v>6980</v>
      </c>
      <c r="M795" s="4" t="s">
        <v>6979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7045</v>
      </c>
      <c r="I796" s="94">
        <v>36</v>
      </c>
      <c r="J796" s="4" t="s">
        <v>30</v>
      </c>
      <c r="K796" s="57" t="s">
        <v>79</v>
      </c>
      <c r="L796" s="4" t="s">
        <v>6951</v>
      </c>
      <c r="M796" s="4" t="s">
        <v>7048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6956</v>
      </c>
      <c r="I797" s="94">
        <v>60</v>
      </c>
      <c r="J797" s="4" t="s">
        <v>61</v>
      </c>
      <c r="K797" s="57">
        <v>9811</v>
      </c>
      <c r="L797" s="4" t="s">
        <v>6958</v>
      </c>
      <c r="M797" s="4" t="s">
        <v>6957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7046</v>
      </c>
      <c r="I798" s="94">
        <v>3</v>
      </c>
      <c r="J798" s="4" t="s">
        <v>198</v>
      </c>
      <c r="K798" s="57">
        <v>9322</v>
      </c>
      <c r="L798" s="4" t="s">
        <v>6952</v>
      </c>
      <c r="M798" s="4" t="s">
        <v>7049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7047</v>
      </c>
      <c r="I799" s="94">
        <v>30</v>
      </c>
      <c r="J799" s="4" t="s">
        <v>30</v>
      </c>
      <c r="K799" s="57" t="s">
        <v>79</v>
      </c>
      <c r="L799" s="4" t="s">
        <v>7051</v>
      </c>
      <c r="M799" s="4" t="s">
        <v>7050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5975</v>
      </c>
      <c r="E800" s="4" t="s">
        <v>33</v>
      </c>
      <c r="F800" s="4" t="s">
        <v>17</v>
      </c>
      <c r="G800" s="4">
        <v>9812</v>
      </c>
      <c r="H800" s="4" t="s">
        <v>6984</v>
      </c>
      <c r="I800" s="94">
        <v>132</v>
      </c>
      <c r="J800" s="4" t="s">
        <v>61</v>
      </c>
      <c r="K800" s="57">
        <v>9811</v>
      </c>
      <c r="L800" s="4" t="s">
        <v>6986</v>
      </c>
      <c r="M800" s="4" t="s">
        <v>6985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7043</v>
      </c>
      <c r="E801" s="4" t="s">
        <v>34</v>
      </c>
      <c r="F801" s="4" t="s">
        <v>17</v>
      </c>
      <c r="G801" s="4">
        <v>9814</v>
      </c>
      <c r="H801" s="4" t="s">
        <v>6115</v>
      </c>
      <c r="I801" s="94">
        <v>297</v>
      </c>
      <c r="J801" s="4" t="s">
        <v>7053</v>
      </c>
      <c r="K801" s="57" t="s">
        <v>7052</v>
      </c>
      <c r="L801" s="4" t="s">
        <v>6116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7044</v>
      </c>
      <c r="E802" s="4" t="s">
        <v>34</v>
      </c>
      <c r="F802" s="4" t="s">
        <v>17</v>
      </c>
      <c r="G802" s="4">
        <v>9814</v>
      </c>
      <c r="H802" s="4" t="s">
        <v>6987</v>
      </c>
      <c r="I802" s="94">
        <v>101.99999999999999</v>
      </c>
      <c r="J802" s="4" t="s">
        <v>30</v>
      </c>
      <c r="K802" s="57" t="s">
        <v>79</v>
      </c>
      <c r="L802" s="4" t="s">
        <v>6990</v>
      </c>
      <c r="M802" s="4" t="s">
        <v>6989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6978</v>
      </c>
      <c r="I803" s="94">
        <v>411.5</v>
      </c>
      <c r="J803" s="4" t="s">
        <v>7278</v>
      </c>
      <c r="K803" s="57" t="s">
        <v>7279</v>
      </c>
      <c r="L803" s="4" t="s">
        <v>6980</v>
      </c>
      <c r="M803" s="4" t="s">
        <v>6979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6393</v>
      </c>
      <c r="E804" s="4" t="s">
        <v>34</v>
      </c>
      <c r="F804" s="4" t="s">
        <v>17</v>
      </c>
      <c r="G804" s="4">
        <v>9814</v>
      </c>
      <c r="H804" s="4" t="s">
        <v>6987</v>
      </c>
      <c r="I804" s="94">
        <f>5*12</f>
        <v>60</v>
      </c>
      <c r="J804" s="4" t="s">
        <v>30</v>
      </c>
      <c r="K804" s="57" t="s">
        <v>79</v>
      </c>
      <c r="L804" s="4" t="s">
        <v>6990</v>
      </c>
      <c r="M804" s="4" t="s">
        <v>6989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7082</v>
      </c>
      <c r="E805" s="4" t="s">
        <v>34</v>
      </c>
      <c r="F805" s="4" t="s">
        <v>17</v>
      </c>
      <c r="G805" s="4">
        <v>9814</v>
      </c>
      <c r="H805" s="4" t="s">
        <v>7081</v>
      </c>
      <c r="I805" s="94">
        <f>3*8+2*4</f>
        <v>32</v>
      </c>
      <c r="J805" s="4" t="s">
        <v>7053</v>
      </c>
      <c r="K805" s="57" t="s">
        <v>7052</v>
      </c>
      <c r="L805" s="4" t="s">
        <v>6116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7083</v>
      </c>
      <c r="I806" s="94">
        <v>13</v>
      </c>
      <c r="J806" s="4" t="s">
        <v>30</v>
      </c>
      <c r="K806" s="57" t="s">
        <v>79</v>
      </c>
      <c r="L806" s="4" t="s">
        <v>7085</v>
      </c>
      <c r="M806" s="4" t="s">
        <v>7084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7087</v>
      </c>
      <c r="I807" s="94">
        <v>72</v>
      </c>
      <c r="J807" s="4" t="s">
        <v>7278</v>
      </c>
      <c r="K807" s="57" t="s">
        <v>7279</v>
      </c>
      <c r="L807" s="4" t="s">
        <v>7089</v>
      </c>
      <c r="M807" s="4" t="s">
        <v>7088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6999</v>
      </c>
      <c r="I808" s="94">
        <v>80</v>
      </c>
      <c r="J808" s="4" t="s">
        <v>7003</v>
      </c>
      <c r="K808" s="57" t="s">
        <v>7004</v>
      </c>
      <c r="L808" s="4" t="s">
        <v>7002</v>
      </c>
      <c r="M808" s="4" t="s">
        <v>7001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7047</v>
      </c>
      <c r="I809" s="94">
        <v>56</v>
      </c>
      <c r="J809" s="4" t="s">
        <v>30</v>
      </c>
      <c r="K809" s="57" t="s">
        <v>79</v>
      </c>
      <c r="L809" s="4" t="s">
        <v>7051</v>
      </c>
      <c r="M809" s="4" t="s">
        <v>7050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2224</v>
      </c>
      <c r="E810" s="4" t="s">
        <v>33</v>
      </c>
      <c r="F810" s="4" t="s">
        <v>18</v>
      </c>
      <c r="G810" s="4">
        <v>9812</v>
      </c>
      <c r="H810" s="4" t="s">
        <v>7090</v>
      </c>
      <c r="I810" s="94">
        <v>34</v>
      </c>
      <c r="J810" s="4" t="s">
        <v>61</v>
      </c>
      <c r="K810" s="57">
        <v>9811</v>
      </c>
      <c r="L810" s="4" t="s">
        <v>7092</v>
      </c>
      <c r="M810" s="4" t="s">
        <v>7091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7129</v>
      </c>
      <c r="I811" s="94">
        <v>29</v>
      </c>
      <c r="J811" s="4" t="s">
        <v>7784</v>
      </c>
      <c r="K811" s="57" t="s">
        <v>6537</v>
      </c>
      <c r="L811" s="4" t="s">
        <v>7132</v>
      </c>
      <c r="M811" s="4" t="s">
        <v>7131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6978</v>
      </c>
      <c r="I812" s="94">
        <v>263.5</v>
      </c>
      <c r="J812" s="4" t="s">
        <v>7278</v>
      </c>
      <c r="K812" s="57" t="s">
        <v>7279</v>
      </c>
      <c r="L812" s="4" t="s">
        <v>6980</v>
      </c>
      <c r="M812" s="4" t="s">
        <v>6979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5865</v>
      </c>
      <c r="E813" s="4" t="s">
        <v>33</v>
      </c>
      <c r="F813" s="4" t="s">
        <v>17</v>
      </c>
      <c r="G813" s="4">
        <v>9812</v>
      </c>
      <c r="H813" s="4" t="s">
        <v>7130</v>
      </c>
      <c r="I813" s="94">
        <v>106</v>
      </c>
      <c r="J813" s="4" t="s">
        <v>7136</v>
      </c>
      <c r="K813" s="57" t="s">
        <v>7135</v>
      </c>
      <c r="L813" s="4" t="s">
        <v>7137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6853</v>
      </c>
      <c r="I814" s="94">
        <v>8</v>
      </c>
      <c r="J814" s="4" t="s">
        <v>30</v>
      </c>
      <c r="K814" s="57" t="s">
        <v>79</v>
      </c>
      <c r="L814" s="4" t="s">
        <v>6856</v>
      </c>
      <c r="M814" s="4" t="s">
        <v>6855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7128</v>
      </c>
      <c r="I815" s="94">
        <v>36</v>
      </c>
      <c r="J815" s="4" t="s">
        <v>61</v>
      </c>
      <c r="K815" s="57">
        <v>9811</v>
      </c>
      <c r="L815" s="4" t="s">
        <v>7134</v>
      </c>
      <c r="M815" s="4" t="s">
        <v>7133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7082</v>
      </c>
      <c r="E816" s="4" t="s">
        <v>34</v>
      </c>
      <c r="F816" s="4" t="s">
        <v>17</v>
      </c>
      <c r="G816" s="4">
        <v>9814</v>
      </c>
      <c r="H816" s="4" t="s">
        <v>7081</v>
      </c>
      <c r="I816" s="94">
        <v>32</v>
      </c>
      <c r="J816" s="4" t="s">
        <v>7053</v>
      </c>
      <c r="K816" s="57" t="s">
        <v>7052</v>
      </c>
      <c r="L816" s="4" t="s">
        <v>6116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1551</v>
      </c>
      <c r="E817" s="4" t="s">
        <v>34</v>
      </c>
      <c r="F817" s="4" t="s">
        <v>18</v>
      </c>
      <c r="G817" s="4">
        <v>9814</v>
      </c>
      <c r="H817" s="4" t="s">
        <v>7170</v>
      </c>
      <c r="I817" s="94">
        <v>93.5</v>
      </c>
      <c r="J817" s="4" t="s">
        <v>30</v>
      </c>
      <c r="K817" s="57" t="s">
        <v>79</v>
      </c>
      <c r="L817" s="4" t="s">
        <v>7172</v>
      </c>
      <c r="M817" s="4" t="s">
        <v>7171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5975</v>
      </c>
      <c r="E818" s="4" t="s">
        <v>33</v>
      </c>
      <c r="F818" s="4" t="s">
        <v>17</v>
      </c>
      <c r="G818" s="4">
        <v>9812</v>
      </c>
      <c r="H818" s="4" t="s">
        <v>7130</v>
      </c>
      <c r="I818" s="94">
        <v>90</v>
      </c>
      <c r="J818" s="4" t="s">
        <v>7136</v>
      </c>
      <c r="K818" s="57" t="s">
        <v>7135</v>
      </c>
      <c r="L818" s="4" t="s">
        <v>7137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6540</v>
      </c>
      <c r="E819" s="4" t="s">
        <v>34</v>
      </c>
      <c r="F819" s="4" t="s">
        <v>18</v>
      </c>
      <c r="G819" s="4">
        <v>9814</v>
      </c>
      <c r="H819" s="4" t="s">
        <v>7081</v>
      </c>
      <c r="I819" s="94">
        <v>64</v>
      </c>
      <c r="J819" s="4" t="s">
        <v>7053</v>
      </c>
      <c r="K819" s="57" t="s">
        <v>7052</v>
      </c>
      <c r="L819" s="4" t="s">
        <v>6116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6997</v>
      </c>
      <c r="I820" s="94">
        <v>12</v>
      </c>
      <c r="J820" s="4" t="s">
        <v>1423</v>
      </c>
      <c r="K820" s="57" t="s">
        <v>6536</v>
      </c>
      <c r="L820" s="4" t="s">
        <v>6996</v>
      </c>
      <c r="M820" s="4" t="s">
        <v>6998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7204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7202</v>
      </c>
      <c r="I822" s="94">
        <v>5</v>
      </c>
      <c r="J822" s="4" t="s">
        <v>126</v>
      </c>
      <c r="K822" s="57">
        <v>9545</v>
      </c>
      <c r="L822" s="4" t="s">
        <v>7205</v>
      </c>
      <c r="M822" s="4" t="s">
        <v>7203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6540</v>
      </c>
      <c r="E823" s="4" t="s">
        <v>34</v>
      </c>
      <c r="F823" s="4" t="s">
        <v>18</v>
      </c>
      <c r="G823" s="4">
        <v>9814</v>
      </c>
      <c r="H823" s="4" t="s">
        <v>7081</v>
      </c>
      <c r="I823" s="94">
        <v>36</v>
      </c>
      <c r="J823" s="4" t="s">
        <v>7053</v>
      </c>
      <c r="K823" s="57" t="s">
        <v>7052</v>
      </c>
      <c r="L823" s="4" t="s">
        <v>6116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7247</v>
      </c>
      <c r="I824" s="94">
        <v>36</v>
      </c>
      <c r="J824" s="4" t="s">
        <v>7250</v>
      </c>
      <c r="K824" s="57" t="s">
        <v>7251</v>
      </c>
      <c r="L824" s="4" t="s">
        <v>7248</v>
      </c>
      <c r="M824" s="4" t="s">
        <v>7249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6540</v>
      </c>
      <c r="E825" s="4" t="s">
        <v>34</v>
      </c>
      <c r="F825" s="4" t="s">
        <v>18</v>
      </c>
      <c r="G825" s="4">
        <v>9814</v>
      </c>
      <c r="H825" s="4" t="s">
        <v>7081</v>
      </c>
      <c r="I825" s="94">
        <v>36</v>
      </c>
      <c r="J825" s="4" t="s">
        <v>7053</v>
      </c>
      <c r="K825" s="57" t="s">
        <v>7052</v>
      </c>
      <c r="L825" s="4" t="s">
        <v>6116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7284</v>
      </c>
      <c r="I826" s="94">
        <v>60</v>
      </c>
      <c r="J826" s="4" t="s">
        <v>30</v>
      </c>
      <c r="K826" s="57" t="s">
        <v>79</v>
      </c>
      <c r="L826" s="4" t="s">
        <v>7288</v>
      </c>
      <c r="M826" s="4" t="s">
        <v>7287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7285</v>
      </c>
      <c r="I827" s="94">
        <v>36</v>
      </c>
      <c r="J827" s="4" t="s">
        <v>52</v>
      </c>
      <c r="K827" s="57">
        <v>9330</v>
      </c>
      <c r="L827" s="4" t="s">
        <v>7289</v>
      </c>
      <c r="M827" s="4" t="s">
        <v>7286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6540</v>
      </c>
      <c r="E828" s="4" t="s">
        <v>34</v>
      </c>
      <c r="F828" s="4" t="s">
        <v>18</v>
      </c>
      <c r="G828" s="4">
        <v>9814</v>
      </c>
      <c r="H828" s="4" t="s">
        <v>7081</v>
      </c>
      <c r="I828" s="94">
        <v>32</v>
      </c>
      <c r="J828" s="4" t="s">
        <v>7053</v>
      </c>
      <c r="K828" s="57" t="s">
        <v>7052</v>
      </c>
      <c r="L828" s="4" t="s">
        <v>6116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7290</v>
      </c>
      <c r="I829" s="94">
        <v>16</v>
      </c>
      <c r="J829" s="4" t="s">
        <v>30</v>
      </c>
      <c r="K829" s="57" t="s">
        <v>79</v>
      </c>
      <c r="L829" s="4" t="s">
        <v>7292</v>
      </c>
      <c r="M829" s="4" t="s">
        <v>7291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2563</v>
      </c>
      <c r="E830" s="4" t="s">
        <v>33</v>
      </c>
      <c r="F830" s="4" t="s">
        <v>18</v>
      </c>
      <c r="G830" s="4">
        <v>9812</v>
      </c>
      <c r="H830" s="4" t="s">
        <v>7293</v>
      </c>
      <c r="I830" s="94">
        <v>128.5</v>
      </c>
      <c r="J830" s="4" t="s">
        <v>7297</v>
      </c>
      <c r="K830" s="57"/>
      <c r="L830" s="4" t="s">
        <v>7296</v>
      </c>
      <c r="M830" s="4" t="s">
        <v>7295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6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7294</v>
      </c>
      <c r="I831" s="94">
        <v>12</v>
      </c>
      <c r="J831" s="4" t="s">
        <v>198</v>
      </c>
      <c r="K831" s="57">
        <v>9322</v>
      </c>
      <c r="L831" s="4" t="s">
        <v>7363</v>
      </c>
      <c r="M831" s="4" t="s">
        <v>7298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7325</v>
      </c>
      <c r="I832" s="94">
        <v>16</v>
      </c>
      <c r="J832" s="4" t="s">
        <v>198</v>
      </c>
      <c r="K832" s="57">
        <v>9322</v>
      </c>
      <c r="L832" s="4" t="s">
        <v>7363</v>
      </c>
      <c r="M832" s="4" t="s">
        <v>7298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8" si="49">TEXT(A833,"Mmm")</f>
        <v>Jul</v>
      </c>
      <c r="D833" s="4" t="s">
        <v>2563</v>
      </c>
      <c r="E833" s="4" t="s">
        <v>33</v>
      </c>
      <c r="F833" s="4" t="s">
        <v>18</v>
      </c>
      <c r="G833" s="4">
        <v>9812</v>
      </c>
      <c r="H833" s="4" t="s">
        <v>7293</v>
      </c>
      <c r="I833" s="94">
        <v>168</v>
      </c>
      <c r="J833" s="4" t="s">
        <v>7297</v>
      </c>
      <c r="K833" s="57"/>
      <c r="L833" s="4" t="s">
        <v>7296</v>
      </c>
      <c r="M833" s="4" t="s">
        <v>7295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7325</v>
      </c>
      <c r="I834" s="94">
        <v>23</v>
      </c>
      <c r="J834" s="4" t="s">
        <v>198</v>
      </c>
      <c r="K834" s="57">
        <v>9322</v>
      </c>
      <c r="L834" s="4" t="s">
        <v>7363</v>
      </c>
      <c r="M834" s="4" t="s">
        <v>7298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7361</v>
      </c>
      <c r="I835" s="94">
        <v>120</v>
      </c>
      <c r="J835" s="4" t="s">
        <v>7003</v>
      </c>
      <c r="K835" s="57" t="s">
        <v>7004</v>
      </c>
      <c r="L835" s="4" t="s">
        <v>7365</v>
      </c>
      <c r="M835" s="4" t="s">
        <v>7364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6394</v>
      </c>
      <c r="E836" s="4" t="s">
        <v>34</v>
      </c>
      <c r="F836" s="4" t="s">
        <v>17</v>
      </c>
      <c r="G836" s="4">
        <v>9814</v>
      </c>
      <c r="H836" s="4" t="s">
        <v>7362</v>
      </c>
      <c r="I836" s="94">
        <v>132</v>
      </c>
      <c r="J836" s="4" t="s">
        <v>34</v>
      </c>
      <c r="K836" s="57">
        <v>9502</v>
      </c>
      <c r="L836" s="4" t="s">
        <v>7367</v>
      </c>
      <c r="M836" s="4" t="s">
        <v>7366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6540</v>
      </c>
      <c r="E837" s="4" t="s">
        <v>34</v>
      </c>
      <c r="F837" s="4" t="s">
        <v>18</v>
      </c>
      <c r="G837" s="4">
        <v>9814</v>
      </c>
      <c r="H837" s="4" t="s">
        <v>7081</v>
      </c>
      <c r="I837" s="94">
        <v>177</v>
      </c>
      <c r="J837" s="4" t="s">
        <v>7053</v>
      </c>
      <c r="K837" s="57" t="s">
        <v>7052</v>
      </c>
      <c r="L837" s="4" t="s">
        <v>6116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7389</v>
      </c>
      <c r="I838" s="94">
        <v>311.5</v>
      </c>
      <c r="J838" s="4" t="s">
        <v>61</v>
      </c>
      <c r="K838" s="57">
        <v>9811</v>
      </c>
      <c r="L838" s="4" t="s">
        <v>7391</v>
      </c>
      <c r="M838" s="4" t="s">
        <v>7392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7361</v>
      </c>
      <c r="I839" s="94">
        <v>132</v>
      </c>
      <c r="J839" s="4" t="s">
        <v>7003</v>
      </c>
      <c r="K839" s="57" t="s">
        <v>7004</v>
      </c>
      <c r="L839" s="4" t="s">
        <v>7365</v>
      </c>
      <c r="M839" s="4" t="s">
        <v>7364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7325</v>
      </c>
      <c r="I840" s="94">
        <v>12</v>
      </c>
      <c r="J840" s="4" t="s">
        <v>198</v>
      </c>
      <c r="K840" s="57">
        <v>9322</v>
      </c>
      <c r="L840" s="4" t="s">
        <v>7363</v>
      </c>
      <c r="M840" s="4" t="s">
        <v>7298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7390</v>
      </c>
      <c r="I841" s="94">
        <v>4</v>
      </c>
      <c r="J841" s="4" t="s">
        <v>61</v>
      </c>
      <c r="K841" s="57">
        <v>9811</v>
      </c>
      <c r="L841" s="4" t="s">
        <v>7394</v>
      </c>
      <c r="M841" s="4" t="s">
        <v>7393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7395</v>
      </c>
      <c r="I842" s="94">
        <v>32</v>
      </c>
      <c r="J842" s="4" t="s">
        <v>61</v>
      </c>
      <c r="K842" s="57">
        <v>9811</v>
      </c>
      <c r="L842" s="4" t="s">
        <v>7397</v>
      </c>
      <c r="M842" s="4" t="s">
        <v>7396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6540</v>
      </c>
      <c r="E843" s="4" t="s">
        <v>34</v>
      </c>
      <c r="F843" s="4" t="s">
        <v>18</v>
      </c>
      <c r="G843" s="4">
        <v>9814</v>
      </c>
      <c r="H843" s="4" t="s">
        <v>7081</v>
      </c>
      <c r="I843" s="94">
        <v>177</v>
      </c>
      <c r="J843" s="4" t="s">
        <v>7053</v>
      </c>
      <c r="K843" s="57" t="s">
        <v>7052</v>
      </c>
      <c r="L843" s="4" t="s">
        <v>6116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7442</v>
      </c>
      <c r="I844" s="94">
        <f>33*2.5</f>
        <v>82.5</v>
      </c>
      <c r="J844" s="4" t="s">
        <v>61</v>
      </c>
      <c r="K844" s="57">
        <v>9811</v>
      </c>
      <c r="L844" s="4" t="s">
        <v>7444</v>
      </c>
      <c r="M844" s="4" t="s">
        <v>7443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7445</v>
      </c>
      <c r="I845" s="94">
        <f>12*12</f>
        <v>144</v>
      </c>
      <c r="J845" s="4" t="s">
        <v>1812</v>
      </c>
      <c r="K845" s="57" t="s">
        <v>6538</v>
      </c>
      <c r="L845" s="4" t="s">
        <v>7447</v>
      </c>
      <c r="M845" s="4" t="s">
        <v>7446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1690</v>
      </c>
      <c r="E846" s="4" t="s">
        <v>33</v>
      </c>
      <c r="F846" s="4" t="s">
        <v>17</v>
      </c>
      <c r="G846" s="4">
        <v>9812</v>
      </c>
      <c r="H846" s="4" t="s">
        <v>7448</v>
      </c>
      <c r="I846" s="94">
        <f>3*8</f>
        <v>24</v>
      </c>
      <c r="J846" s="4" t="s">
        <v>52</v>
      </c>
      <c r="K846" s="57">
        <v>9330</v>
      </c>
      <c r="L846" s="4" t="s">
        <v>7450</v>
      </c>
      <c r="M846" s="4" t="s">
        <v>7449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7445</v>
      </c>
      <c r="I847" s="94">
        <v>305.5</v>
      </c>
      <c r="J847" s="4" t="s">
        <v>1812</v>
      </c>
      <c r="K847" s="57" t="s">
        <v>6538</v>
      </c>
      <c r="L847" s="4" t="s">
        <v>7447</v>
      </c>
      <c r="M847" s="4" t="s">
        <v>7446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7484</v>
      </c>
      <c r="I848" s="94">
        <f>11*8+2*4+2*2</f>
        <v>100</v>
      </c>
      <c r="J848" s="4" t="s">
        <v>61</v>
      </c>
      <c r="K848" s="57">
        <v>9811</v>
      </c>
      <c r="L848" s="4" t="s">
        <v>7486</v>
      </c>
      <c r="M848" s="4" t="s">
        <v>7485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7487</v>
      </c>
      <c r="I849" s="94">
        <v>100</v>
      </c>
      <c r="J849" s="4" t="s">
        <v>61</v>
      </c>
      <c r="K849" s="57">
        <v>9811</v>
      </c>
      <c r="L849" s="4" t="s">
        <v>7489</v>
      </c>
      <c r="M849" s="4" t="s">
        <v>7488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7490</v>
      </c>
      <c r="I850" s="94">
        <v>100</v>
      </c>
      <c r="J850" s="4" t="s">
        <v>61</v>
      </c>
      <c r="K850" s="57">
        <v>9811</v>
      </c>
      <c r="L850" s="4" t="s">
        <v>7489</v>
      </c>
      <c r="M850" s="4" t="s">
        <v>7488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5482</v>
      </c>
      <c r="I851" s="94">
        <v>8</v>
      </c>
      <c r="J851" s="4" t="s">
        <v>93</v>
      </c>
      <c r="K851" s="57">
        <v>2731</v>
      </c>
      <c r="L851" s="4" t="s">
        <v>7491</v>
      </c>
      <c r="M851" s="4" t="s">
        <v>5483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7361</v>
      </c>
      <c r="I852" s="94">
        <f>11*0.5</f>
        <v>5.5</v>
      </c>
      <c r="J852" s="4" t="s">
        <v>7003</v>
      </c>
      <c r="K852" s="57" t="s">
        <v>7004</v>
      </c>
      <c r="L852" s="4" t="s">
        <v>7365</v>
      </c>
      <c r="M852" s="4" t="s">
        <v>7364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7597</v>
      </c>
      <c r="I853" s="94">
        <f>8*8+8</f>
        <v>72</v>
      </c>
      <c r="J853" s="4" t="s">
        <v>61</v>
      </c>
      <c r="K853" s="57">
        <v>9811</v>
      </c>
      <c r="L853" s="4" t="s">
        <v>7599</v>
      </c>
      <c r="M853" s="4" t="s">
        <v>7598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7600</v>
      </c>
      <c r="I854" s="94">
        <v>63</v>
      </c>
      <c r="J854" s="4" t="s">
        <v>61</v>
      </c>
      <c r="K854" s="57">
        <v>9811</v>
      </c>
      <c r="L854" s="4" t="s">
        <v>7602</v>
      </c>
      <c r="M854" s="4" t="s">
        <v>7601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7445</v>
      </c>
      <c r="I855" s="94">
        <v>96</v>
      </c>
      <c r="J855" s="4" t="s">
        <v>1812</v>
      </c>
      <c r="K855" s="57" t="s">
        <v>6538</v>
      </c>
      <c r="L855" s="4" t="s">
        <v>7447</v>
      </c>
      <c r="M855" s="4" t="s">
        <v>7446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7490</v>
      </c>
      <c r="I856" s="94">
        <f>19*8</f>
        <v>152</v>
      </c>
      <c r="J856" s="4" t="s">
        <v>61</v>
      </c>
      <c r="K856" s="57">
        <v>9811</v>
      </c>
      <c r="L856" s="4" t="s">
        <v>7489</v>
      </c>
      <c r="M856" s="4" t="s">
        <v>7488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1535</v>
      </c>
      <c r="E857" s="4" t="s">
        <v>33</v>
      </c>
      <c r="F857" s="4" t="s">
        <v>18</v>
      </c>
      <c r="G857" s="4">
        <v>9812</v>
      </c>
      <c r="H857" s="4" t="s">
        <v>7603</v>
      </c>
      <c r="I857" s="94">
        <f>45+15*8</f>
        <v>165</v>
      </c>
      <c r="J857" s="4" t="s">
        <v>30</v>
      </c>
      <c r="K857" s="57" t="s">
        <v>79</v>
      </c>
      <c r="L857" s="4" t="s">
        <v>7605</v>
      </c>
      <c r="M857" s="4" t="s">
        <v>7604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7606</v>
      </c>
      <c r="I858" s="94">
        <v>76</v>
      </c>
      <c r="J858" s="4" t="s">
        <v>30</v>
      </c>
      <c r="K858" s="57" t="s">
        <v>79</v>
      </c>
      <c r="L858" s="4" t="s">
        <v>7608</v>
      </c>
      <c r="M858" s="4" t="s">
        <v>7607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>
        <v>46241</v>
      </c>
      <c r="B859" s="57">
        <f t="shared" si="48"/>
        <v>32</v>
      </c>
      <c r="C859" s="57" t="str">
        <f t="shared" si="49"/>
        <v>Aug</v>
      </c>
      <c r="D859" s="4" t="s">
        <v>1541</v>
      </c>
      <c r="E859" s="4" t="s">
        <v>33</v>
      </c>
      <c r="F859" s="4" t="s">
        <v>18</v>
      </c>
      <c r="G859" s="4">
        <v>9812</v>
      </c>
      <c r="H859" s="4" t="s">
        <v>7657</v>
      </c>
      <c r="I859" s="94">
        <v>166</v>
      </c>
      <c r="J859" s="4" t="s">
        <v>61</v>
      </c>
      <c r="K859" s="57">
        <v>9811</v>
      </c>
      <c r="L859" s="4" t="s">
        <v>7659</v>
      </c>
      <c r="M859" s="4" t="s">
        <v>7658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46241</v>
      </c>
      <c r="B860" s="57">
        <f t="shared" si="48"/>
        <v>32</v>
      </c>
      <c r="C860" s="57" t="str">
        <f t="shared" si="49"/>
        <v>Aug</v>
      </c>
      <c r="D860" s="4" t="s">
        <v>1441</v>
      </c>
      <c r="E860" s="4" t="s">
        <v>33</v>
      </c>
      <c r="F860" s="4" t="s">
        <v>18</v>
      </c>
      <c r="G860" s="4">
        <v>9812</v>
      </c>
      <c r="H860" s="4" t="s">
        <v>7663</v>
      </c>
      <c r="I860" s="94">
        <v>30</v>
      </c>
      <c r="J860" s="4" t="s">
        <v>30</v>
      </c>
      <c r="K860" s="57" t="s">
        <v>79</v>
      </c>
      <c r="L860" s="4" t="s">
        <v>7665</v>
      </c>
      <c r="M860" s="4" t="s">
        <v>7664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46241</v>
      </c>
      <c r="B861" s="57">
        <f t="shared" si="48"/>
        <v>32</v>
      </c>
      <c r="C861" s="57" t="str">
        <f t="shared" si="49"/>
        <v>Aug</v>
      </c>
      <c r="D861" s="4" t="s">
        <v>416</v>
      </c>
      <c r="E861" s="4" t="s">
        <v>33</v>
      </c>
      <c r="F861" s="4" t="s">
        <v>18</v>
      </c>
      <c r="G861" s="4">
        <v>9812</v>
      </c>
      <c r="H861" s="4" t="s">
        <v>7654</v>
      </c>
      <c r="I861" s="94">
        <v>60</v>
      </c>
      <c r="J861" s="4" t="s">
        <v>3106</v>
      </c>
      <c r="K861" s="57" t="s">
        <v>79</v>
      </c>
      <c r="L861" s="4" t="s">
        <v>7656</v>
      </c>
      <c r="M861" s="4" t="s">
        <v>7655</v>
      </c>
      <c r="N861" s="4" t="str">
        <f>IFERROR(VLOOKUP(J861,'Issue Code'!$C$54:$D$69,2,0),"Fill in")</f>
        <v>Fill in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1535</v>
      </c>
      <c r="E862" s="4" t="s">
        <v>33</v>
      </c>
      <c r="F862" s="4" t="s">
        <v>18</v>
      </c>
      <c r="G862" s="4">
        <v>9812</v>
      </c>
      <c r="H862" s="4" t="s">
        <v>7603</v>
      </c>
      <c r="I862" s="94">
        <v>48</v>
      </c>
      <c r="J862" s="4" t="s">
        <v>30</v>
      </c>
      <c r="K862" s="57" t="s">
        <v>79</v>
      </c>
      <c r="L862" s="4" t="s">
        <v>7605</v>
      </c>
      <c r="M862" s="4" t="s">
        <v>7604</v>
      </c>
      <c r="N862" s="4" t="str">
        <f>IFERROR(VLOOKUP(J862,'Issue Code'!$C$54:$D$69,2,0),"Fill in")</f>
        <v>Material issue (Quality)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899</v>
      </c>
      <c r="E863" s="4" t="s">
        <v>33</v>
      </c>
      <c r="F863" s="4" t="s">
        <v>18</v>
      </c>
      <c r="G863" s="4">
        <v>9812</v>
      </c>
      <c r="H863" s="4" t="s">
        <v>7647</v>
      </c>
      <c r="I863" s="94">
        <v>6</v>
      </c>
      <c r="J863" s="4" t="s">
        <v>198</v>
      </c>
      <c r="K863" s="57">
        <v>9322</v>
      </c>
      <c r="L863" s="4" t="s">
        <v>6952</v>
      </c>
      <c r="M863" s="4" t="s">
        <v>7649</v>
      </c>
      <c r="N863" s="4" t="str">
        <f>IFERROR(VLOOKUP(J863,'Issue Code'!$C$54:$D$69,2,0),"Fill in")</f>
        <v>Method issue (Document)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ref="B864" si="52">WEEKNUM(A864)</f>
        <v>32</v>
      </c>
      <c r="C864" s="57" t="str">
        <f t="shared" ref="C864" si="53">TEXT(A864,"Mmm")</f>
        <v>Aug</v>
      </c>
      <c r="D864" s="4" t="s">
        <v>899</v>
      </c>
      <c r="E864" s="4" t="s">
        <v>33</v>
      </c>
      <c r="F864" s="4" t="s">
        <v>18</v>
      </c>
      <c r="G864" s="4">
        <v>9812</v>
      </c>
      <c r="H864" s="4" t="s">
        <v>7648</v>
      </c>
      <c r="I864" s="94">
        <v>10</v>
      </c>
      <c r="J864" s="4" t="s">
        <v>198</v>
      </c>
      <c r="K864" s="57">
        <v>9322</v>
      </c>
      <c r="L864" s="4" t="s">
        <v>6952</v>
      </c>
      <c r="M864" s="4" t="s">
        <v>7650</v>
      </c>
      <c r="N864" s="4" t="str">
        <f>IFERROR(VLOOKUP(J864,'Issue Code'!$C$54:$D$69,2,0),"Fill in")</f>
        <v>Method issue (Document)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416</v>
      </c>
      <c r="E865" s="4" t="s">
        <v>33</v>
      </c>
      <c r="F865" s="4" t="s">
        <v>18</v>
      </c>
      <c r="G865" s="4">
        <v>9812</v>
      </c>
      <c r="H865" s="4" t="s">
        <v>7651</v>
      </c>
      <c r="I865" s="94">
        <v>28</v>
      </c>
      <c r="J865" s="4" t="s">
        <v>30</v>
      </c>
      <c r="K865" s="57" t="s">
        <v>79</v>
      </c>
      <c r="L865" s="4" t="s">
        <v>7653</v>
      </c>
      <c r="M865" s="4" t="s">
        <v>7652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1690</v>
      </c>
      <c r="E866" s="4" t="s">
        <v>33</v>
      </c>
      <c r="F866" s="4" t="s">
        <v>17</v>
      </c>
      <c r="G866" s="4">
        <v>9812</v>
      </c>
      <c r="H866" s="4" t="s">
        <v>7606</v>
      </c>
      <c r="I866" s="94">
        <v>40</v>
      </c>
      <c r="J866" s="4" t="s">
        <v>30</v>
      </c>
      <c r="K866" s="57" t="s">
        <v>79</v>
      </c>
      <c r="L866" s="4" t="s">
        <v>7608</v>
      </c>
      <c r="M866" s="4" t="s">
        <v>7607</v>
      </c>
      <c r="N866" s="4" t="str">
        <f>IFERROR(VLOOKUP(J866,'Issue Code'!$C$54:$D$69,2,0),"Fill in")</f>
        <v>Material issue (Quality)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si="48"/>
        <v>32</v>
      </c>
      <c r="C867" s="57" t="str">
        <f t="shared" si="49"/>
        <v>Aug</v>
      </c>
      <c r="D867" s="4" t="s">
        <v>546</v>
      </c>
      <c r="E867" s="4" t="s">
        <v>33</v>
      </c>
      <c r="F867" s="4" t="s">
        <v>17</v>
      </c>
      <c r="G867" s="4">
        <v>9812</v>
      </c>
      <c r="H867" s="4" t="s">
        <v>7660</v>
      </c>
      <c r="I867" s="94">
        <v>14</v>
      </c>
      <c r="J867" s="4" t="s">
        <v>30</v>
      </c>
      <c r="K867" s="57" t="s">
        <v>79</v>
      </c>
      <c r="L867" s="4" t="s">
        <v>7662</v>
      </c>
      <c r="M867" s="4" t="s">
        <v>7661</v>
      </c>
      <c r="N867" s="4" t="str">
        <f>IFERROR(VLOOKUP(J867,'Issue Code'!$C$54:$D$69,2,0),"Fill in")</f>
        <v>Material issue (Quality)</v>
      </c>
      <c r="O867" s="6"/>
      <c r="P867" s="6"/>
    </row>
    <row r="868" spans="1:16" s="1" customFormat="1" ht="20.5" customHeight="1" x14ac:dyDescent="0.35">
      <c r="A868" s="3">
        <v>46242</v>
      </c>
      <c r="B868" s="57">
        <f t="shared" si="48"/>
        <v>32</v>
      </c>
      <c r="C868" s="57" t="str">
        <f t="shared" si="49"/>
        <v>Aug</v>
      </c>
      <c r="D868" s="4" t="s">
        <v>1541</v>
      </c>
      <c r="E868" s="4" t="s">
        <v>33</v>
      </c>
      <c r="F868" s="4" t="s">
        <v>18</v>
      </c>
      <c r="G868" s="4">
        <v>9812</v>
      </c>
      <c r="H868" s="4" t="s">
        <v>7657</v>
      </c>
      <c r="I868" s="94">
        <v>235</v>
      </c>
      <c r="J868" s="4" t="s">
        <v>61</v>
      </c>
      <c r="K868" s="57">
        <v>9811</v>
      </c>
      <c r="L868" s="4" t="s">
        <v>7659</v>
      </c>
      <c r="M868" s="4" t="s">
        <v>7658</v>
      </c>
      <c r="N868" s="4" t="str">
        <f>IFERROR(VLOOKUP(J868,'Issue Code'!$C$54:$D$69,2,0),"Fill in")</f>
        <v>Workmanship issue</v>
      </c>
      <c r="O868" s="6"/>
      <c r="P868" s="6"/>
    </row>
    <row r="869" spans="1:16" s="1" customFormat="1" ht="20.5" customHeight="1" x14ac:dyDescent="0.35">
      <c r="A869" s="3">
        <v>46242</v>
      </c>
      <c r="B869" s="57">
        <f t="shared" si="48"/>
        <v>32</v>
      </c>
      <c r="C869" s="57" t="str">
        <f t="shared" si="49"/>
        <v>Aug</v>
      </c>
      <c r="D869" s="4" t="s">
        <v>1301</v>
      </c>
      <c r="E869" s="4" t="s">
        <v>33</v>
      </c>
      <c r="F869" s="4" t="s">
        <v>18</v>
      </c>
      <c r="G869" s="4">
        <v>9812</v>
      </c>
      <c r="H869" s="4" t="s">
        <v>7704</v>
      </c>
      <c r="I869" s="94">
        <v>300</v>
      </c>
      <c r="J869" s="4" t="s">
        <v>52</v>
      </c>
      <c r="K869" s="57">
        <v>9330</v>
      </c>
      <c r="L869" s="4" t="s">
        <v>7706</v>
      </c>
      <c r="M869" s="4" t="s">
        <v>7705</v>
      </c>
      <c r="N869" s="4" t="str">
        <f>IFERROR(VLOOKUP(J869,'Issue Code'!$C$54:$D$69,2,0),"Fill in")</f>
        <v>Machine issue</v>
      </c>
      <c r="O869" s="6"/>
      <c r="P869" s="6"/>
    </row>
    <row r="870" spans="1:16" s="1" customFormat="1" ht="20.5" customHeight="1" x14ac:dyDescent="0.35">
      <c r="A870" s="3">
        <v>46242</v>
      </c>
      <c r="B870" s="57">
        <f t="shared" si="48"/>
        <v>32</v>
      </c>
      <c r="C870" s="57" t="str">
        <f t="shared" si="49"/>
        <v>Aug</v>
      </c>
      <c r="D870" s="4" t="s">
        <v>1441</v>
      </c>
      <c r="E870" s="4" t="s">
        <v>33</v>
      </c>
      <c r="F870" s="4" t="s">
        <v>18</v>
      </c>
      <c r="G870" s="4">
        <v>9812</v>
      </c>
      <c r="H870" s="4" t="s">
        <v>7663</v>
      </c>
      <c r="I870" s="94">
        <v>20</v>
      </c>
      <c r="J870" s="4" t="s">
        <v>30</v>
      </c>
      <c r="K870" s="57" t="s">
        <v>79</v>
      </c>
      <c r="L870" s="4" t="s">
        <v>7665</v>
      </c>
      <c r="M870" s="4" t="s">
        <v>7664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317</v>
      </c>
      <c r="E871" s="4" t="s">
        <v>33</v>
      </c>
      <c r="F871" s="4" t="s">
        <v>17</v>
      </c>
      <c r="G871" s="4">
        <v>9812</v>
      </c>
      <c r="H871" s="4" t="s">
        <v>7710</v>
      </c>
      <c r="I871" s="94">
        <v>24</v>
      </c>
      <c r="J871" s="4" t="s">
        <v>7713</v>
      </c>
      <c r="K871" s="57"/>
      <c r="L871" s="4" t="s">
        <v>7712</v>
      </c>
      <c r="M871" s="4" t="s">
        <v>7711</v>
      </c>
      <c r="N871" s="4" t="str">
        <f>IFERROR(VLOOKUP(J871,'Issue Code'!$C$54:$D$69,2,0),"Fill in")</f>
        <v>Fill in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1541</v>
      </c>
      <c r="E872" s="4" t="s">
        <v>33</v>
      </c>
      <c r="F872" s="4" t="s">
        <v>18</v>
      </c>
      <c r="G872" s="4">
        <v>9812</v>
      </c>
      <c r="H872" s="4" t="s">
        <v>7707</v>
      </c>
      <c r="I872" s="94">
        <v>69</v>
      </c>
      <c r="J872" s="4" t="s">
        <v>61</v>
      </c>
      <c r="K872" s="57">
        <v>9811</v>
      </c>
      <c r="L872" s="4" t="s">
        <v>7709</v>
      </c>
      <c r="M872" s="4" t="s">
        <v>7708</v>
      </c>
      <c r="N872" s="4" t="str">
        <f>IFERROR(VLOOKUP(J872,'Issue Code'!$C$54:$D$69,2,0),"Fill in")</f>
        <v>Workmanship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2563</v>
      </c>
      <c r="E873" s="4" t="s">
        <v>33</v>
      </c>
      <c r="F873" s="4" t="s">
        <v>18</v>
      </c>
      <c r="G873" s="4">
        <v>9812</v>
      </c>
      <c r="H873" s="4" t="s">
        <v>7651</v>
      </c>
      <c r="I873" s="94">
        <v>30</v>
      </c>
      <c r="J873" s="4" t="s">
        <v>30</v>
      </c>
      <c r="K873" s="57" t="s">
        <v>79</v>
      </c>
      <c r="L873" s="4" t="s">
        <v>7653</v>
      </c>
      <c r="M873" s="4" t="s">
        <v>7652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>
        <v>46245</v>
      </c>
      <c r="B874" s="57">
        <f t="shared" si="48"/>
        <v>33</v>
      </c>
      <c r="C874" s="57" t="str">
        <f t="shared" si="49"/>
        <v>Aug</v>
      </c>
      <c r="D874" s="4" t="s">
        <v>317</v>
      </c>
      <c r="E874" s="4" t="s">
        <v>33</v>
      </c>
      <c r="F874" s="4" t="s">
        <v>17</v>
      </c>
      <c r="G874" s="4">
        <v>9812</v>
      </c>
      <c r="H874" s="4" t="s">
        <v>7710</v>
      </c>
      <c r="I874" s="94">
        <v>80</v>
      </c>
      <c r="J874" s="4" t="s">
        <v>7713</v>
      </c>
      <c r="K874" s="57"/>
      <c r="L874" s="4" t="s">
        <v>7712</v>
      </c>
      <c r="M874" s="4" t="s">
        <v>7711</v>
      </c>
      <c r="N874" s="4" t="str">
        <f>IFERROR(VLOOKUP(J874,'Issue Code'!$C$54:$D$69,2,0),"Fill in")</f>
        <v>Fill in</v>
      </c>
      <c r="O874" s="6"/>
      <c r="P874" s="6"/>
    </row>
    <row r="875" spans="1:16" s="1" customFormat="1" ht="20.5" customHeight="1" x14ac:dyDescent="0.35">
      <c r="A875" s="3">
        <v>46245</v>
      </c>
      <c r="B875" s="57">
        <f t="shared" si="48"/>
        <v>33</v>
      </c>
      <c r="C875" s="57" t="str">
        <f t="shared" si="49"/>
        <v>Aug</v>
      </c>
      <c r="D875" s="4" t="s">
        <v>416</v>
      </c>
      <c r="E875" s="4" t="s">
        <v>33</v>
      </c>
      <c r="F875" s="4" t="s">
        <v>18</v>
      </c>
      <c r="G875" s="4">
        <v>9812</v>
      </c>
      <c r="H875" s="4" t="s">
        <v>7785</v>
      </c>
      <c r="I875" s="94">
        <v>8</v>
      </c>
      <c r="J875" s="4" t="s">
        <v>30</v>
      </c>
      <c r="K875" s="57" t="s">
        <v>79</v>
      </c>
      <c r="L875" s="4" t="s">
        <v>7787</v>
      </c>
      <c r="M875" s="4" t="s">
        <v>7786</v>
      </c>
      <c r="N875" s="4" t="str">
        <f>IFERROR(VLOOKUP(J875,'Issue Code'!$C$54:$D$69,2,0),"Fill in")</f>
        <v>Material issue (Quality)</v>
      </c>
      <c r="O875" s="6"/>
      <c r="P875" s="6"/>
    </row>
    <row r="876" spans="1:16" s="1" customFormat="1" ht="20.5" customHeight="1" x14ac:dyDescent="0.35">
      <c r="A876" s="3">
        <v>46245</v>
      </c>
      <c r="B876" s="57">
        <f t="shared" si="48"/>
        <v>33</v>
      </c>
      <c r="C876" s="57" t="str">
        <f t="shared" si="49"/>
        <v>Aug</v>
      </c>
      <c r="D876" s="4" t="s">
        <v>416</v>
      </c>
      <c r="E876" s="4" t="s">
        <v>33</v>
      </c>
      <c r="F876" s="4" t="s">
        <v>18</v>
      </c>
      <c r="G876" s="4">
        <v>9812</v>
      </c>
      <c r="H876" s="4" t="s">
        <v>7651</v>
      </c>
      <c r="I876" s="94">
        <v>8</v>
      </c>
      <c r="J876" s="4" t="s">
        <v>30</v>
      </c>
      <c r="K876" s="57" t="s">
        <v>79</v>
      </c>
      <c r="L876" s="4" t="s">
        <v>7653</v>
      </c>
      <c r="M876" s="4" t="s">
        <v>7652</v>
      </c>
      <c r="N876" s="4" t="str">
        <f>IFERROR(VLOOKUP(J876,'Issue Code'!$C$54:$D$69,2,0),"Fill in")</f>
        <v>Material issue (Quality)</v>
      </c>
      <c r="O876" s="6"/>
      <c r="P876" s="6"/>
    </row>
    <row r="877" spans="1:16" s="1" customFormat="1" ht="20.5" customHeight="1" x14ac:dyDescent="0.35">
      <c r="A877" s="3">
        <v>46245</v>
      </c>
      <c r="B877" s="57">
        <f t="shared" si="48"/>
        <v>33</v>
      </c>
      <c r="C877" s="57" t="str">
        <f t="shared" si="49"/>
        <v>Aug</v>
      </c>
      <c r="D877" s="4" t="s">
        <v>1536</v>
      </c>
      <c r="E877" s="4" t="s">
        <v>33</v>
      </c>
      <c r="F877" s="4" t="s">
        <v>18</v>
      </c>
      <c r="G877" s="4">
        <v>9812</v>
      </c>
      <c r="H877" s="4" t="s">
        <v>7788</v>
      </c>
      <c r="I877" s="94">
        <v>68</v>
      </c>
      <c r="J877" s="4" t="s">
        <v>7784</v>
      </c>
      <c r="K877" s="57"/>
      <c r="L877" s="4" t="s">
        <v>7790</v>
      </c>
      <c r="M877" s="4" t="s">
        <v>7789</v>
      </c>
      <c r="N877" s="4" t="str">
        <f>IFERROR(VLOOKUP(J877,'Issue Code'!$C$54:$D$69,2,0),"Fill in")</f>
        <v>Fill in</v>
      </c>
      <c r="O877" s="6"/>
      <c r="P877" s="6"/>
    </row>
    <row r="878" spans="1:16" s="1" customFormat="1" ht="20.5" customHeight="1" x14ac:dyDescent="0.35">
      <c r="A878" s="3">
        <v>46246</v>
      </c>
      <c r="B878" s="57">
        <f t="shared" si="48"/>
        <v>33</v>
      </c>
      <c r="C878" s="57" t="str">
        <f t="shared" si="49"/>
        <v>Aug</v>
      </c>
      <c r="D878" s="4" t="s">
        <v>317</v>
      </c>
      <c r="E878" s="4" t="s">
        <v>33</v>
      </c>
      <c r="F878" s="4" t="s">
        <v>17</v>
      </c>
      <c r="G878" s="4">
        <v>9812</v>
      </c>
      <c r="H878" s="4" t="s">
        <v>7710</v>
      </c>
      <c r="I878" s="94">
        <v>24</v>
      </c>
      <c r="J878" s="4" t="s">
        <v>7713</v>
      </c>
      <c r="K878" s="57"/>
      <c r="L878" s="4" t="s">
        <v>7712</v>
      </c>
      <c r="M878" s="4" t="s">
        <v>7711</v>
      </c>
      <c r="N878" s="4" t="str">
        <f>IFERROR(VLOOKUP(J878,'Issue Code'!$C$54:$D$69,2,0),"Fill in")</f>
        <v>Fill in</v>
      </c>
      <c r="O878" s="6"/>
      <c r="P878" s="6"/>
    </row>
    <row r="879" spans="1:16" s="1" customFormat="1" ht="20.5" customHeight="1" x14ac:dyDescent="0.35">
      <c r="A879" s="3">
        <v>46246</v>
      </c>
      <c r="B879" s="57">
        <f t="shared" si="48"/>
        <v>33</v>
      </c>
      <c r="C879" s="57" t="str">
        <f t="shared" si="49"/>
        <v>Aug</v>
      </c>
      <c r="D879" s="4" t="s">
        <v>1690</v>
      </c>
      <c r="E879" s="4" t="s">
        <v>33</v>
      </c>
      <c r="F879" s="4" t="s">
        <v>17</v>
      </c>
      <c r="G879" s="4">
        <v>9812</v>
      </c>
      <c r="H879" s="4" t="s">
        <v>7815</v>
      </c>
      <c r="I879" s="94">
        <f>12*8</f>
        <v>96</v>
      </c>
      <c r="J879" s="4" t="s">
        <v>7823</v>
      </c>
      <c r="K879" s="57" t="s">
        <v>7824</v>
      </c>
      <c r="L879" s="4" t="s">
        <v>7817</v>
      </c>
      <c r="M879" s="4" t="s">
        <v>7816</v>
      </c>
      <c r="N879" s="4" t="s">
        <v>702</v>
      </c>
      <c r="O879" s="6"/>
      <c r="P879" s="6"/>
    </row>
    <row r="880" spans="1:16" s="1" customFormat="1" ht="20.5" customHeight="1" x14ac:dyDescent="0.35">
      <c r="A880" s="3">
        <v>46246</v>
      </c>
      <c r="B880" s="57">
        <f t="shared" si="48"/>
        <v>33</v>
      </c>
      <c r="C880" s="57" t="str">
        <f t="shared" si="49"/>
        <v>Aug</v>
      </c>
      <c r="D880" s="4" t="s">
        <v>1301</v>
      </c>
      <c r="E880" s="4" t="s">
        <v>33</v>
      </c>
      <c r="F880" s="4" t="s">
        <v>18</v>
      </c>
      <c r="G880" s="4">
        <v>9812</v>
      </c>
      <c r="H880" s="4" t="s">
        <v>7818</v>
      </c>
      <c r="I880" s="94">
        <f>15*12</f>
        <v>180</v>
      </c>
      <c r="J880" s="4" t="s">
        <v>7850</v>
      </c>
      <c r="K880" s="57"/>
      <c r="L880" s="4" t="s">
        <v>7849</v>
      </c>
      <c r="M880" s="4" t="s">
        <v>7851</v>
      </c>
      <c r="N880" s="4" t="str">
        <f>IFERROR(VLOOKUP(J880,'Issue Code'!$C$54:$D$69,2,0),"Fill in")</f>
        <v>Fill in</v>
      </c>
      <c r="O880" s="6"/>
      <c r="P880" s="6"/>
    </row>
    <row r="881" spans="1:16" s="1" customFormat="1" ht="20.5" customHeight="1" x14ac:dyDescent="0.35">
      <c r="A881" s="3">
        <v>46246</v>
      </c>
      <c r="B881" s="57">
        <f t="shared" si="48"/>
        <v>33</v>
      </c>
      <c r="C881" s="57" t="str">
        <f t="shared" si="49"/>
        <v>Aug</v>
      </c>
      <c r="D881" s="4" t="s">
        <v>7819</v>
      </c>
      <c r="E881" s="4" t="s">
        <v>34</v>
      </c>
      <c r="F881" s="4" t="s">
        <v>18</v>
      </c>
      <c r="G881" s="4">
        <v>9814</v>
      </c>
      <c r="H881" s="4" t="s">
        <v>7820</v>
      </c>
      <c r="I881" s="94">
        <v>28.32</v>
      </c>
      <c r="J881" s="4" t="s">
        <v>456</v>
      </c>
      <c r="K881" s="57">
        <v>9502</v>
      </c>
      <c r="L881" s="4" t="s">
        <v>7822</v>
      </c>
      <c r="M881" s="4" t="s">
        <v>7821</v>
      </c>
      <c r="N881" s="4" t="str">
        <f>IFERROR(VLOOKUP(J881,'Issue Code'!$C$54:$D$69,2,0),"Fill in")</f>
        <v>Fill in</v>
      </c>
      <c r="O881" s="6"/>
      <c r="P881" s="6"/>
    </row>
    <row r="882" spans="1:16" s="1" customFormat="1" ht="20.5" customHeight="1" x14ac:dyDescent="0.35">
      <c r="A882" s="3">
        <v>46247</v>
      </c>
      <c r="B882" s="57">
        <f t="shared" si="48"/>
        <v>33</v>
      </c>
      <c r="C882" s="57" t="str">
        <f t="shared" si="49"/>
        <v>Aug</v>
      </c>
      <c r="D882" s="4" t="s">
        <v>1283</v>
      </c>
      <c r="E882" s="4" t="s">
        <v>33</v>
      </c>
      <c r="F882" s="4" t="s">
        <v>18</v>
      </c>
      <c r="G882" s="4">
        <v>9812</v>
      </c>
      <c r="H882" s="4" t="s">
        <v>6823</v>
      </c>
      <c r="I882" s="94">
        <v>8</v>
      </c>
      <c r="J882" s="4" t="s">
        <v>84</v>
      </c>
      <c r="K882" s="57"/>
      <c r="L882" s="4" t="s">
        <v>4681</v>
      </c>
      <c r="M882" s="4" t="s">
        <v>6314</v>
      </c>
      <c r="N882" s="4" t="s">
        <v>3411</v>
      </c>
      <c r="O882" s="6"/>
      <c r="P882" s="6"/>
    </row>
    <row r="883" spans="1:16" s="1" customFormat="1" ht="20.5" customHeight="1" x14ac:dyDescent="0.35">
      <c r="A883" s="3">
        <v>46247</v>
      </c>
      <c r="B883" s="57">
        <f t="shared" si="48"/>
        <v>33</v>
      </c>
      <c r="C883" s="57" t="str">
        <f t="shared" si="49"/>
        <v>Aug</v>
      </c>
      <c r="D883" s="4" t="s">
        <v>1283</v>
      </c>
      <c r="E883" s="4" t="s">
        <v>33</v>
      </c>
      <c r="F883" s="4" t="s">
        <v>18</v>
      </c>
      <c r="G883" s="4">
        <v>9812</v>
      </c>
      <c r="H883" s="4" t="s">
        <v>6312</v>
      </c>
      <c r="I883" s="94">
        <v>28</v>
      </c>
      <c r="J883" s="4" t="s">
        <v>84</v>
      </c>
      <c r="K883" s="57"/>
      <c r="L883" s="4" t="s">
        <v>4681</v>
      </c>
      <c r="M883" s="4" t="s">
        <v>6314</v>
      </c>
      <c r="N883" s="4" t="s">
        <v>3411</v>
      </c>
      <c r="O883" s="6"/>
      <c r="P883" s="6"/>
    </row>
    <row r="884" spans="1:16" s="1" customFormat="1" ht="20.5" customHeight="1" x14ac:dyDescent="0.35">
      <c r="A884" s="3">
        <v>46247</v>
      </c>
      <c r="B884" s="57">
        <f t="shared" si="48"/>
        <v>33</v>
      </c>
      <c r="C884" s="57" t="str">
        <f t="shared" si="49"/>
        <v>Aug</v>
      </c>
      <c r="D884" s="4" t="s">
        <v>494</v>
      </c>
      <c r="E884" s="4" t="s">
        <v>33</v>
      </c>
      <c r="F884" s="4" t="s">
        <v>18</v>
      </c>
      <c r="G884" s="4">
        <v>9812</v>
      </c>
      <c r="H884" s="4" t="s">
        <v>7818</v>
      </c>
      <c r="I884" s="94">
        <v>304</v>
      </c>
      <c r="J884" s="4" t="s">
        <v>7850</v>
      </c>
      <c r="K884" s="57"/>
      <c r="L884" s="4" t="s">
        <v>7849</v>
      </c>
      <c r="M884" s="4" t="s">
        <v>7851</v>
      </c>
      <c r="N884" s="4" t="str">
        <f>IFERROR(VLOOKUP(J884,'Issue Code'!$C$54:$D$69,2,0),"Fill in")</f>
        <v>Fill in</v>
      </c>
      <c r="O884" s="6"/>
      <c r="P884" s="6"/>
    </row>
    <row r="885" spans="1:16" s="1" customFormat="1" ht="20.5" customHeight="1" x14ac:dyDescent="0.35">
      <c r="A885" s="3">
        <v>46247</v>
      </c>
      <c r="B885" s="57">
        <f t="shared" si="48"/>
        <v>33</v>
      </c>
      <c r="C885" s="57" t="str">
        <f t="shared" si="49"/>
        <v>Aug</v>
      </c>
      <c r="D885" s="4" t="s">
        <v>1690</v>
      </c>
      <c r="E885" s="4" t="s">
        <v>33</v>
      </c>
      <c r="F885" s="4" t="s">
        <v>17</v>
      </c>
      <c r="G885" s="4">
        <v>9812</v>
      </c>
      <c r="H885" s="4" t="s">
        <v>7815</v>
      </c>
      <c r="I885" s="94">
        <f>9*8</f>
        <v>72</v>
      </c>
      <c r="J885" s="4" t="s">
        <v>7823</v>
      </c>
      <c r="K885" s="57" t="s">
        <v>7824</v>
      </c>
      <c r="L885" s="4" t="s">
        <v>7817</v>
      </c>
      <c r="M885" s="4" t="s">
        <v>7816</v>
      </c>
      <c r="N885" s="4" t="s">
        <v>702</v>
      </c>
      <c r="O885" s="6"/>
      <c r="P885" s="6"/>
    </row>
    <row r="886" spans="1:16" s="1" customFormat="1" ht="20.5" customHeight="1" x14ac:dyDescent="0.35">
      <c r="A886" s="3">
        <v>46247</v>
      </c>
      <c r="B886" s="57">
        <f t="shared" si="48"/>
        <v>33</v>
      </c>
      <c r="C886" s="57" t="str">
        <f t="shared" si="49"/>
        <v>Aug</v>
      </c>
      <c r="D886" s="4" t="s">
        <v>1424</v>
      </c>
      <c r="E886" s="4" t="s">
        <v>33</v>
      </c>
      <c r="F886" s="4" t="s">
        <v>18</v>
      </c>
      <c r="G886" s="4">
        <v>9812</v>
      </c>
      <c r="H886" s="4" t="s">
        <v>7657</v>
      </c>
      <c r="I886" s="94">
        <f>16*6</f>
        <v>96</v>
      </c>
      <c r="J886" s="4" t="s">
        <v>61</v>
      </c>
      <c r="K886" s="57">
        <v>9811</v>
      </c>
      <c r="L886" s="4" t="s">
        <v>7659</v>
      </c>
      <c r="M886" s="4" t="s">
        <v>7658</v>
      </c>
      <c r="N886" s="4" t="str">
        <f>IFERROR(VLOOKUP(J886,'Issue Code'!$C$54:$D$69,2,0),"Fill in")</f>
        <v>Workmanship issue</v>
      </c>
      <c r="O886" s="6"/>
      <c r="P886" s="6"/>
    </row>
    <row r="887" spans="1:16" s="1" customFormat="1" ht="20.5" customHeight="1" x14ac:dyDescent="0.35">
      <c r="A887" s="3">
        <v>46247</v>
      </c>
      <c r="B887" s="57">
        <f t="shared" si="48"/>
        <v>33</v>
      </c>
      <c r="C887" s="57" t="str">
        <f t="shared" si="49"/>
        <v>Aug</v>
      </c>
      <c r="D887" s="4" t="s">
        <v>1424</v>
      </c>
      <c r="E887" s="4" t="s">
        <v>33</v>
      </c>
      <c r="F887" s="4" t="s">
        <v>18</v>
      </c>
      <c r="G887" s="4">
        <v>9812</v>
      </c>
      <c r="H887" s="4" t="s">
        <v>7707</v>
      </c>
      <c r="I887" s="94">
        <f>16*2</f>
        <v>32</v>
      </c>
      <c r="J887" s="4" t="s">
        <v>61</v>
      </c>
      <c r="K887" s="57">
        <v>9811</v>
      </c>
      <c r="L887" s="4" t="s">
        <v>7709</v>
      </c>
      <c r="M887" s="4" t="s">
        <v>7708</v>
      </c>
      <c r="N887" s="4" t="str">
        <f>IFERROR(VLOOKUP(J887,'Issue Code'!$C$54:$D$69,2,0),"Fill in")</f>
        <v>Workmanship issue</v>
      </c>
      <c r="O887" s="6"/>
      <c r="P887" s="6"/>
    </row>
    <row r="888" spans="1:16" s="1" customFormat="1" ht="20.5" customHeight="1" x14ac:dyDescent="0.35">
      <c r="A888" s="3">
        <v>46248</v>
      </c>
      <c r="B888" s="57">
        <f t="shared" si="48"/>
        <v>33</v>
      </c>
      <c r="C888" s="57" t="str">
        <f t="shared" si="49"/>
        <v>Aug</v>
      </c>
      <c r="D888" s="4" t="s">
        <v>639</v>
      </c>
      <c r="E888" s="4" t="s">
        <v>33</v>
      </c>
      <c r="F888" s="4" t="s">
        <v>18</v>
      </c>
      <c r="G888" s="4">
        <v>9812</v>
      </c>
      <c r="H888" s="4" t="s">
        <v>7889</v>
      </c>
      <c r="I888" s="94">
        <v>4</v>
      </c>
      <c r="J888" s="4" t="s">
        <v>30</v>
      </c>
      <c r="K888" s="57" t="s">
        <v>79</v>
      </c>
      <c r="L888" s="4" t="s">
        <v>7891</v>
      </c>
      <c r="M888" s="4" t="s">
        <v>7890</v>
      </c>
      <c r="N888" s="4" t="str">
        <f>IFERROR(VLOOKUP(J888,'Issue Code'!$C$54:$D$69,2,0),"Fill in")</f>
        <v>Material issue (Quality)</v>
      </c>
      <c r="O888" s="6"/>
      <c r="P888" s="6"/>
    </row>
    <row r="889" spans="1:16" s="1" customFormat="1" ht="20.5" customHeight="1" x14ac:dyDescent="0.35">
      <c r="A889" s="3">
        <v>46248</v>
      </c>
      <c r="B889" s="57">
        <f t="shared" si="48"/>
        <v>33</v>
      </c>
      <c r="C889" s="57" t="str">
        <f t="shared" si="49"/>
        <v>Aug</v>
      </c>
      <c r="D889" s="4" t="s">
        <v>6617</v>
      </c>
      <c r="E889" s="4" t="s">
        <v>33</v>
      </c>
      <c r="F889" s="4" t="s">
        <v>17</v>
      </c>
      <c r="G889" s="4">
        <v>9812</v>
      </c>
      <c r="H889" s="4" t="s">
        <v>7892</v>
      </c>
      <c r="I889" s="94">
        <f>19*8+13*2+7+15*8</f>
        <v>305</v>
      </c>
      <c r="J889" s="4" t="s">
        <v>65</v>
      </c>
      <c r="K889" s="57"/>
      <c r="L889" s="4" t="s">
        <v>7894</v>
      </c>
      <c r="M889" s="4" t="s">
        <v>576</v>
      </c>
      <c r="N889" s="4" t="str">
        <f>IFERROR(VLOOKUP(J889,'Issue Code'!$C$54:$D$69,2,0),"Fill in")</f>
        <v>Material issue (Shortage)</v>
      </c>
      <c r="O889" s="6"/>
      <c r="P889" s="6"/>
    </row>
    <row r="890" spans="1:16" s="1" customFormat="1" ht="20.5" customHeight="1" x14ac:dyDescent="0.35">
      <c r="A890" s="3">
        <v>46248</v>
      </c>
      <c r="B890" s="57">
        <f t="shared" si="48"/>
        <v>33</v>
      </c>
      <c r="C890" s="57" t="str">
        <f t="shared" si="49"/>
        <v>Aug</v>
      </c>
      <c r="D890" s="4" t="s">
        <v>494</v>
      </c>
      <c r="E890" s="4" t="s">
        <v>33</v>
      </c>
      <c r="F890" s="4" t="s">
        <v>18</v>
      </c>
      <c r="G890" s="4">
        <v>9812</v>
      </c>
      <c r="H890" s="4" t="s">
        <v>7818</v>
      </c>
      <c r="I890" s="94">
        <f>14*4+3*3+4+4+6*3.5</f>
        <v>94</v>
      </c>
      <c r="J890" s="4" t="s">
        <v>7850</v>
      </c>
      <c r="K890" s="57"/>
      <c r="L890" s="4" t="s">
        <v>7849</v>
      </c>
      <c r="M890" s="4" t="s">
        <v>7851</v>
      </c>
      <c r="N890" s="4" t="str">
        <f>IFERROR(VLOOKUP(J890,'Issue Code'!$C$54:$D$69,2,0),"Fill in")</f>
        <v>Fill in</v>
      </c>
      <c r="O890" s="6"/>
      <c r="P890" s="6"/>
    </row>
    <row r="891" spans="1:16" s="1" customFormat="1" ht="20.5" customHeight="1" x14ac:dyDescent="0.35">
      <c r="A891" s="3">
        <v>46248</v>
      </c>
      <c r="B891" s="57">
        <f t="shared" si="48"/>
        <v>33</v>
      </c>
      <c r="C891" s="57" t="str">
        <f t="shared" si="49"/>
        <v>Aug</v>
      </c>
      <c r="D891" s="4" t="s">
        <v>494</v>
      </c>
      <c r="E891" s="4" t="s">
        <v>33</v>
      </c>
      <c r="F891" s="4" t="s">
        <v>18</v>
      </c>
      <c r="G891" s="4">
        <v>9812</v>
      </c>
      <c r="H891" s="4" t="s">
        <v>7893</v>
      </c>
      <c r="I891" s="94">
        <f>56+21*12</f>
        <v>308</v>
      </c>
      <c r="J891" s="4" t="s">
        <v>7850</v>
      </c>
      <c r="K891" s="57"/>
      <c r="L891" s="4" t="s">
        <v>7849</v>
      </c>
      <c r="M891" s="4" t="s">
        <v>7851</v>
      </c>
      <c r="N891" s="4" t="str">
        <f>IFERROR(VLOOKUP(J891,'Issue Code'!$C$54:$D$69,2,0),"Fill in")</f>
        <v>Fill in</v>
      </c>
      <c r="O891" s="6"/>
      <c r="P891" s="6"/>
    </row>
    <row r="892" spans="1:16" s="1" customFormat="1" ht="20.5" customHeight="1" x14ac:dyDescent="0.35">
      <c r="A892" s="3">
        <v>46249</v>
      </c>
      <c r="B892" s="57">
        <f t="shared" si="48"/>
        <v>33</v>
      </c>
      <c r="C892" s="57" t="str">
        <f t="shared" si="49"/>
        <v>Aug</v>
      </c>
      <c r="D892" s="4" t="s">
        <v>2563</v>
      </c>
      <c r="E892" s="4" t="s">
        <v>33</v>
      </c>
      <c r="F892" s="4" t="s">
        <v>17</v>
      </c>
      <c r="G892" s="4">
        <v>9812</v>
      </c>
      <c r="H892" s="4" t="s">
        <v>7892</v>
      </c>
      <c r="I892" s="94">
        <f>15*10</f>
        <v>150</v>
      </c>
      <c r="J892" s="4" t="s">
        <v>65</v>
      </c>
      <c r="K892" s="57"/>
      <c r="L892" s="4" t="s">
        <v>7894</v>
      </c>
      <c r="M892" s="4" t="s">
        <v>576</v>
      </c>
      <c r="N892" s="4" t="str">
        <f>IFERROR(VLOOKUP(J892,'Issue Code'!$C$54:$D$69,2,0),"Fill in")</f>
        <v>Material issue (Shortage)</v>
      </c>
      <c r="O892" s="6"/>
      <c r="P892" s="6"/>
    </row>
    <row r="893" spans="1:16" s="1" customFormat="1" ht="20.5" customHeight="1" x14ac:dyDescent="0.35">
      <c r="A893" s="3">
        <v>46249</v>
      </c>
      <c r="B893" s="57">
        <f t="shared" si="48"/>
        <v>33</v>
      </c>
      <c r="C893" s="57" t="str">
        <f t="shared" si="49"/>
        <v>Aug</v>
      </c>
      <c r="D893" s="4" t="s">
        <v>494</v>
      </c>
      <c r="E893" s="4" t="s">
        <v>33</v>
      </c>
      <c r="F893" s="4" t="s">
        <v>18</v>
      </c>
      <c r="G893" s="4">
        <v>9812</v>
      </c>
      <c r="H893" s="4" t="s">
        <v>7893</v>
      </c>
      <c r="I893" s="94">
        <v>416</v>
      </c>
      <c r="J893" s="4" t="s">
        <v>7850</v>
      </c>
      <c r="K893" s="57"/>
      <c r="L893" s="4" t="s">
        <v>7849</v>
      </c>
      <c r="M893" s="4" t="s">
        <v>7851</v>
      </c>
      <c r="N893" s="4" t="str">
        <f>IFERROR(VLOOKUP(J893,'Issue Code'!$C$54:$D$69,2,0),"Fill in")</f>
        <v>Fill in</v>
      </c>
      <c r="O893" s="6"/>
      <c r="P893" s="6"/>
    </row>
    <row r="894" spans="1:16" s="1" customFormat="1" ht="20.5" customHeight="1" x14ac:dyDescent="0.35">
      <c r="A894" s="3">
        <v>46251</v>
      </c>
      <c r="B894" s="57">
        <f t="shared" si="48"/>
        <v>34</v>
      </c>
      <c r="C894" s="57" t="str">
        <f t="shared" si="49"/>
        <v>Aug</v>
      </c>
      <c r="D894" s="4" t="s">
        <v>546</v>
      </c>
      <c r="E894" s="4" t="s">
        <v>33</v>
      </c>
      <c r="F894" s="4" t="s">
        <v>17</v>
      </c>
      <c r="G894" s="4">
        <v>9812</v>
      </c>
      <c r="H894" s="4" t="s">
        <v>7971</v>
      </c>
      <c r="I894" s="94">
        <v>8</v>
      </c>
      <c r="J894" s="4" t="s">
        <v>6173</v>
      </c>
      <c r="K894" s="57"/>
      <c r="L894" s="4"/>
      <c r="M894" s="4" t="s">
        <v>576</v>
      </c>
      <c r="N894" s="4" t="str">
        <f>IFERROR(VLOOKUP(J894,'Issue Code'!$C$54:$D$69,2,0),"Fill in")</f>
        <v>Pending MQA investigate</v>
      </c>
      <c r="O894" s="6"/>
      <c r="P894" s="6"/>
    </row>
    <row r="895" spans="1:16" s="1" customFormat="1" ht="20.5" customHeight="1" x14ac:dyDescent="0.35">
      <c r="A895" s="3">
        <v>46251</v>
      </c>
      <c r="B895" s="57">
        <f t="shared" ref="B895" si="54">WEEKNUM(A895)</f>
        <v>34</v>
      </c>
      <c r="C895" s="57" t="str">
        <f t="shared" ref="C895" si="55">TEXT(A895,"Mmm")</f>
        <v>Aug</v>
      </c>
      <c r="D895" s="4" t="s">
        <v>546</v>
      </c>
      <c r="E895" s="4" t="s">
        <v>33</v>
      </c>
      <c r="F895" s="4" t="s">
        <v>17</v>
      </c>
      <c r="G895" s="4">
        <v>9812</v>
      </c>
      <c r="H895" s="4" t="s">
        <v>7972</v>
      </c>
      <c r="I895" s="94">
        <v>8</v>
      </c>
      <c r="J895" s="4" t="s">
        <v>6173</v>
      </c>
      <c r="K895" s="57"/>
      <c r="L895" s="4"/>
      <c r="M895" s="4" t="s">
        <v>576</v>
      </c>
      <c r="N895" s="4" t="str">
        <f>IFERROR(VLOOKUP(J895,'Issue Code'!$C$54:$D$69,2,0),"Fill in")</f>
        <v>Pending MQA investigate</v>
      </c>
      <c r="O895" s="6"/>
      <c r="P895" s="6"/>
    </row>
    <row r="896" spans="1:16" s="1" customFormat="1" ht="20.5" customHeight="1" x14ac:dyDescent="0.35">
      <c r="A896" s="3">
        <v>46251</v>
      </c>
      <c r="B896" s="57">
        <f t="shared" si="48"/>
        <v>34</v>
      </c>
      <c r="C896" s="57" t="str">
        <f t="shared" si="49"/>
        <v>Aug</v>
      </c>
      <c r="D896" s="4" t="s">
        <v>249</v>
      </c>
      <c r="E896" s="4" t="s">
        <v>33</v>
      </c>
      <c r="F896" s="4" t="s">
        <v>18</v>
      </c>
      <c r="G896" s="4">
        <v>9812</v>
      </c>
      <c r="H896" s="4" t="s">
        <v>7973</v>
      </c>
      <c r="I896" s="94">
        <v>84</v>
      </c>
      <c r="J896" s="4" t="s">
        <v>52</v>
      </c>
      <c r="K896" s="57">
        <v>9330</v>
      </c>
      <c r="L896" s="4" t="s">
        <v>7975</v>
      </c>
      <c r="M896" s="4" t="s">
        <v>7974</v>
      </c>
      <c r="N896" s="4" t="str">
        <f>IFERROR(VLOOKUP(J896,'Issue Code'!$C$54:$D$69,2,0),"Fill in")</f>
        <v>Machine issue</v>
      </c>
      <c r="O896" s="6"/>
      <c r="P896" s="6"/>
    </row>
    <row r="897" spans="1:16" s="1" customFormat="1" ht="20.5" customHeight="1" x14ac:dyDescent="0.35">
      <c r="A897" s="3">
        <v>46251</v>
      </c>
      <c r="B897" s="57">
        <f t="shared" ref="B897:B960" si="56">WEEKNUM(A897)</f>
        <v>34</v>
      </c>
      <c r="C897" s="57" t="str">
        <f t="shared" si="49"/>
        <v>Aug</v>
      </c>
      <c r="D897" s="4" t="s">
        <v>3457</v>
      </c>
      <c r="E897" s="4" t="s">
        <v>33</v>
      </c>
      <c r="F897" s="4" t="s">
        <v>18</v>
      </c>
      <c r="G897" s="4">
        <v>9812</v>
      </c>
      <c r="H897" s="4" t="s">
        <v>7976</v>
      </c>
      <c r="I897" s="94">
        <v>79.5</v>
      </c>
      <c r="J897" s="4" t="s">
        <v>61</v>
      </c>
      <c r="K897" s="57">
        <v>9811</v>
      </c>
      <c r="L897" s="4" t="s">
        <v>7978</v>
      </c>
      <c r="M897" s="4" t="s">
        <v>7977</v>
      </c>
      <c r="N897" s="4" t="str">
        <f>IFERROR(VLOOKUP(J897,'Issue Code'!$C$54:$D$69,2,0),"Fill in")</f>
        <v>Workmanship issue</v>
      </c>
      <c r="O897" s="6"/>
      <c r="P897" s="6"/>
    </row>
    <row r="898" spans="1:16" s="1" customFormat="1" ht="20.5" customHeight="1" x14ac:dyDescent="0.35">
      <c r="A898" s="3">
        <v>46251</v>
      </c>
      <c r="B898" s="57">
        <f t="shared" si="56"/>
        <v>34</v>
      </c>
      <c r="C898" s="57" t="str">
        <f t="shared" si="49"/>
        <v>Aug</v>
      </c>
      <c r="D898" s="4" t="s">
        <v>900</v>
      </c>
      <c r="E898" s="4" t="s">
        <v>33</v>
      </c>
      <c r="F898" s="4" t="s">
        <v>18</v>
      </c>
      <c r="G898" s="4">
        <v>9812</v>
      </c>
      <c r="H898" s="4" t="s">
        <v>7893</v>
      </c>
      <c r="I898" s="94">
        <v>10.5</v>
      </c>
      <c r="J898" s="4" t="s">
        <v>7850</v>
      </c>
      <c r="K898" s="57"/>
      <c r="L898" s="4" t="s">
        <v>7849</v>
      </c>
      <c r="M898" s="4" t="s">
        <v>7851</v>
      </c>
      <c r="N898" s="4" t="str">
        <f>IFERROR(VLOOKUP(J898,'Issue Code'!$C$54:$D$69,2,0),"Fill in")</f>
        <v>Fill in</v>
      </c>
      <c r="O898" s="6"/>
      <c r="P898" s="6"/>
    </row>
    <row r="899" spans="1:16" s="1" customFormat="1" ht="20.5" customHeight="1" x14ac:dyDescent="0.35">
      <c r="A899" s="3">
        <v>46251</v>
      </c>
      <c r="B899" s="57">
        <f t="shared" si="56"/>
        <v>34</v>
      </c>
      <c r="C899" s="57" t="str">
        <f t="shared" ref="C899:C962" si="57">TEXT(A899,"Mmm")</f>
        <v>Aug</v>
      </c>
      <c r="D899" s="4" t="s">
        <v>900</v>
      </c>
      <c r="E899" s="4" t="s">
        <v>33</v>
      </c>
      <c r="F899" s="4" t="s">
        <v>18</v>
      </c>
      <c r="G899" s="4">
        <v>9812</v>
      </c>
      <c r="H899" s="4" t="s">
        <v>7979</v>
      </c>
      <c r="I899" s="94">
        <v>241.5</v>
      </c>
      <c r="J899" s="4" t="s">
        <v>7850</v>
      </c>
      <c r="K899" s="57"/>
      <c r="L899" s="4" t="s">
        <v>7849</v>
      </c>
      <c r="M899" s="4" t="s">
        <v>7851</v>
      </c>
      <c r="N899" s="4" t="str">
        <f>IFERROR(VLOOKUP(J899,'Issue Code'!$C$54:$D$69,2,0),"Fill in")</f>
        <v>Fill in</v>
      </c>
      <c r="O899" s="6"/>
      <c r="P899" s="6"/>
    </row>
    <row r="900" spans="1:16" s="1" customFormat="1" ht="20.5" customHeight="1" x14ac:dyDescent="0.35">
      <c r="A900" s="3">
        <v>46251</v>
      </c>
      <c r="B900" s="57">
        <f t="shared" si="56"/>
        <v>34</v>
      </c>
      <c r="C900" s="57" t="str">
        <f t="shared" si="57"/>
        <v>Aug</v>
      </c>
      <c r="D900" s="4" t="s">
        <v>2664</v>
      </c>
      <c r="E900" s="4" t="s">
        <v>33</v>
      </c>
      <c r="F900" s="4" t="s">
        <v>18</v>
      </c>
      <c r="G900" s="4">
        <v>9812</v>
      </c>
      <c r="H900" s="4" t="s">
        <v>7979</v>
      </c>
      <c r="I900" s="94">
        <v>70</v>
      </c>
      <c r="J900" s="4" t="s">
        <v>7850</v>
      </c>
      <c r="K900" s="57"/>
      <c r="L900" s="4" t="s">
        <v>7849</v>
      </c>
      <c r="M900" s="4" t="s">
        <v>7851</v>
      </c>
      <c r="N900" s="4" t="str">
        <f>IFERROR(VLOOKUP(J900,'Issue Code'!$C$54:$D$69,2,0),"Fill in")</f>
        <v>Fill in</v>
      </c>
      <c r="O900" s="6"/>
      <c r="P900" s="6"/>
    </row>
    <row r="901" spans="1:16" s="1" customFormat="1" ht="20.5" customHeight="1" x14ac:dyDescent="0.35">
      <c r="A901" s="3">
        <v>46251</v>
      </c>
      <c r="B901" s="57">
        <f t="shared" si="56"/>
        <v>34</v>
      </c>
      <c r="C901" s="57" t="str">
        <f t="shared" si="57"/>
        <v>Aug</v>
      </c>
      <c r="D901" s="4" t="s">
        <v>416</v>
      </c>
      <c r="E901" s="4" t="s">
        <v>33</v>
      </c>
      <c r="F901" s="4" t="s">
        <v>18</v>
      </c>
      <c r="G901" s="4">
        <v>9812</v>
      </c>
      <c r="H901" s="4" t="s">
        <v>7980</v>
      </c>
      <c r="I901" s="94">
        <v>136</v>
      </c>
      <c r="J901" s="4" t="s">
        <v>7983</v>
      </c>
      <c r="K901" s="57"/>
      <c r="L901" s="4" t="s">
        <v>7982</v>
      </c>
      <c r="M901" s="4" t="s">
        <v>7981</v>
      </c>
      <c r="N901" s="4" t="str">
        <f>IFERROR(VLOOKUP(J901,'Issue Code'!$C$54:$D$69,2,0),"Fill in")</f>
        <v>Fill in</v>
      </c>
      <c r="O901" s="6"/>
      <c r="P901" s="6"/>
    </row>
    <row r="902" spans="1:16" s="1" customFormat="1" ht="20.5" customHeight="1" x14ac:dyDescent="0.35">
      <c r="A902" s="3">
        <v>46252</v>
      </c>
      <c r="B902" s="57">
        <f t="shared" si="56"/>
        <v>34</v>
      </c>
      <c r="C902" s="57" t="str">
        <f t="shared" si="57"/>
        <v>Aug</v>
      </c>
      <c r="D902" s="4" t="s">
        <v>640</v>
      </c>
      <c r="E902" s="4" t="s">
        <v>33</v>
      </c>
      <c r="F902" s="4" t="s">
        <v>17</v>
      </c>
      <c r="G902" s="4">
        <v>9812</v>
      </c>
      <c r="H902" s="4" t="s">
        <v>8007</v>
      </c>
      <c r="I902" s="94">
        <f>7*11+15*6.4</f>
        <v>173</v>
      </c>
      <c r="J902" s="4" t="s">
        <v>30</v>
      </c>
      <c r="K902" s="57" t="s">
        <v>79</v>
      </c>
      <c r="L902" s="4" t="s">
        <v>8009</v>
      </c>
      <c r="M902" s="4" t="s">
        <v>8008</v>
      </c>
      <c r="N902" s="4" t="str">
        <f>IFERROR(VLOOKUP(J902,'Issue Code'!$C$54:$D$69,2,0),"Fill in")</f>
        <v>Material issue (Quality)</v>
      </c>
      <c r="O902" s="6"/>
      <c r="P902" s="6"/>
    </row>
    <row r="903" spans="1:16" s="1" customFormat="1" ht="20.5" customHeight="1" x14ac:dyDescent="0.35">
      <c r="A903" s="3">
        <v>46252</v>
      </c>
      <c r="B903" s="57">
        <f t="shared" si="56"/>
        <v>34</v>
      </c>
      <c r="C903" s="57" t="str">
        <f t="shared" si="57"/>
        <v>Aug</v>
      </c>
      <c r="D903" s="4" t="s">
        <v>6010</v>
      </c>
      <c r="E903" s="4" t="s">
        <v>33</v>
      </c>
      <c r="F903" s="4" t="s">
        <v>17</v>
      </c>
      <c r="G903" s="4">
        <v>9812</v>
      </c>
      <c r="H903" s="4" t="s">
        <v>8010</v>
      </c>
      <c r="I903" s="94">
        <f>18*4+15*5.6</f>
        <v>156</v>
      </c>
      <c r="J903" s="4" t="s">
        <v>30</v>
      </c>
      <c r="K903" s="57" t="s">
        <v>79</v>
      </c>
      <c r="L903" s="4" t="s">
        <v>8009</v>
      </c>
      <c r="M903" s="4" t="s">
        <v>8011</v>
      </c>
      <c r="N903" s="4" t="str">
        <f>IFERROR(VLOOKUP(J903,'Issue Code'!$C$54:$D$69,2,0),"Fill in")</f>
        <v>Material issue (Quality)</v>
      </c>
      <c r="O903" s="6"/>
      <c r="P903" s="6"/>
    </row>
    <row r="904" spans="1:16" s="1" customFormat="1" ht="20.5" customHeight="1" x14ac:dyDescent="0.35">
      <c r="A904" s="3">
        <v>46252</v>
      </c>
      <c r="B904" s="57">
        <f t="shared" si="56"/>
        <v>34</v>
      </c>
      <c r="C904" s="57" t="str">
        <f t="shared" si="57"/>
        <v>Aug</v>
      </c>
      <c r="D904" s="4" t="s">
        <v>2664</v>
      </c>
      <c r="E904" s="4" t="s">
        <v>33</v>
      </c>
      <c r="F904" s="4" t="s">
        <v>18</v>
      </c>
      <c r="G904" s="4">
        <v>9812</v>
      </c>
      <c r="H904" s="4" t="s">
        <v>8012</v>
      </c>
      <c r="I904" s="94">
        <v>21</v>
      </c>
      <c r="J904" s="4" t="s">
        <v>7850</v>
      </c>
      <c r="K904" s="57"/>
      <c r="L904" s="4" t="s">
        <v>7849</v>
      </c>
      <c r="M904" s="4" t="s">
        <v>8015</v>
      </c>
      <c r="N904" s="4" t="str">
        <f>IFERROR(VLOOKUP(J904,'Issue Code'!$C$54:$D$69,2,0),"Fill in")</f>
        <v>Fill in</v>
      </c>
      <c r="O904" s="6"/>
      <c r="P904" s="6"/>
    </row>
    <row r="905" spans="1:16" s="1" customFormat="1" ht="20.5" customHeight="1" x14ac:dyDescent="0.35">
      <c r="A905" s="3">
        <v>46252</v>
      </c>
      <c r="B905" s="57">
        <f t="shared" si="56"/>
        <v>34</v>
      </c>
      <c r="C905" s="57" t="str">
        <f t="shared" si="57"/>
        <v>Aug</v>
      </c>
      <c r="D905" s="4" t="s">
        <v>2664</v>
      </c>
      <c r="E905" s="4" t="s">
        <v>33</v>
      </c>
      <c r="F905" s="4" t="s">
        <v>18</v>
      </c>
      <c r="G905" s="4">
        <v>9812</v>
      </c>
      <c r="H905" s="4" t="s">
        <v>8013</v>
      </c>
      <c r="I905" s="94">
        <v>28</v>
      </c>
      <c r="J905" s="4" t="s">
        <v>7850</v>
      </c>
      <c r="K905" s="57"/>
      <c r="L905" s="4" t="s">
        <v>7849</v>
      </c>
      <c r="M905" s="4" t="s">
        <v>8016</v>
      </c>
      <c r="N905" s="4" t="str">
        <f>IFERROR(VLOOKUP(J905,'Issue Code'!$C$54:$D$69,2,0),"Fill in")</f>
        <v>Fill in</v>
      </c>
      <c r="O905" s="6"/>
      <c r="P905" s="6"/>
    </row>
    <row r="906" spans="1:16" s="1" customFormat="1" ht="20.5" customHeight="1" x14ac:dyDescent="0.35">
      <c r="A906" s="3">
        <v>46252</v>
      </c>
      <c r="B906" s="57">
        <f t="shared" si="56"/>
        <v>34</v>
      </c>
      <c r="C906" s="57" t="str">
        <f t="shared" si="57"/>
        <v>Aug</v>
      </c>
      <c r="D906" s="4" t="s">
        <v>2664</v>
      </c>
      <c r="E906" s="4" t="s">
        <v>33</v>
      </c>
      <c r="F906" s="4" t="s">
        <v>18</v>
      </c>
      <c r="G906" s="4">
        <v>9812</v>
      </c>
      <c r="H906" s="4" t="s">
        <v>8014</v>
      </c>
      <c r="I906" s="94">
        <v>21</v>
      </c>
      <c r="J906" s="4" t="s">
        <v>7850</v>
      </c>
      <c r="K906" s="57"/>
      <c r="L906" s="4" t="s">
        <v>7849</v>
      </c>
      <c r="M906" s="4" t="s">
        <v>8017</v>
      </c>
      <c r="N906" s="4" t="str">
        <f>IFERROR(VLOOKUP(J906,'Issue Code'!$C$54:$D$69,2,0),"Fill in")</f>
        <v>Fill in</v>
      </c>
      <c r="O906" s="6"/>
      <c r="P906" s="6"/>
    </row>
    <row r="907" spans="1:16" s="1" customFormat="1" ht="20.5" customHeight="1" x14ac:dyDescent="0.35">
      <c r="A907" s="3">
        <v>46252</v>
      </c>
      <c r="B907" s="57">
        <f t="shared" si="56"/>
        <v>34</v>
      </c>
      <c r="C907" s="57" t="str">
        <f t="shared" si="57"/>
        <v>Aug</v>
      </c>
      <c r="D907" s="4" t="s">
        <v>1531</v>
      </c>
      <c r="E907" s="4" t="s">
        <v>33</v>
      </c>
      <c r="F907" s="4" t="s">
        <v>18</v>
      </c>
      <c r="G907" s="4">
        <v>9812</v>
      </c>
      <c r="H907" s="4" t="s">
        <v>8018</v>
      </c>
      <c r="I907" s="94">
        <v>64</v>
      </c>
      <c r="J907" s="4" t="s">
        <v>93</v>
      </c>
      <c r="K907" s="57">
        <v>2731</v>
      </c>
      <c r="L907" s="4" t="s">
        <v>8019</v>
      </c>
      <c r="M907" s="4" t="s">
        <v>8020</v>
      </c>
      <c r="N907" s="4" t="str">
        <f>IFERROR(VLOOKUP(J907,'Issue Code'!$C$54:$D$69,2,0),"Fill in")</f>
        <v>Factory management issue</v>
      </c>
      <c r="O907" s="6"/>
      <c r="P907" s="6"/>
    </row>
    <row r="908" spans="1:16" s="1" customFormat="1" ht="20.5" customHeight="1" x14ac:dyDescent="0.35">
      <c r="A908" s="3">
        <v>46252</v>
      </c>
      <c r="B908" s="57">
        <f t="shared" si="56"/>
        <v>34</v>
      </c>
      <c r="C908" s="57" t="str">
        <f t="shared" si="57"/>
        <v>Aug</v>
      </c>
      <c r="D908" s="4" t="s">
        <v>494</v>
      </c>
      <c r="E908" s="4" t="s">
        <v>33</v>
      </c>
      <c r="F908" s="4" t="s">
        <v>18</v>
      </c>
      <c r="G908" s="4">
        <v>9812</v>
      </c>
      <c r="H908" s="4" t="s">
        <v>8024</v>
      </c>
      <c r="I908" s="94">
        <v>24</v>
      </c>
      <c r="J908" s="4" t="s">
        <v>61</v>
      </c>
      <c r="K908" s="57">
        <v>9811</v>
      </c>
      <c r="L908" s="4" t="s">
        <v>8026</v>
      </c>
      <c r="M908" s="4" t="s">
        <v>8027</v>
      </c>
      <c r="N908" s="4" t="str">
        <f>IFERROR(VLOOKUP(J908,'Issue Code'!$C$54:$D$69,2,0),"Fill in")</f>
        <v>Workmanship issue</v>
      </c>
      <c r="O908" s="6"/>
      <c r="P908" s="6"/>
    </row>
    <row r="909" spans="1:16" s="1" customFormat="1" ht="20.5" customHeight="1" x14ac:dyDescent="0.35">
      <c r="A909" s="3">
        <v>46252</v>
      </c>
      <c r="B909" s="57">
        <f t="shared" si="56"/>
        <v>34</v>
      </c>
      <c r="C909" s="57" t="str">
        <f t="shared" si="57"/>
        <v>Aug</v>
      </c>
      <c r="D909" s="4" t="s">
        <v>494</v>
      </c>
      <c r="E909" s="4" t="s">
        <v>33</v>
      </c>
      <c r="F909" s="4" t="s">
        <v>18</v>
      </c>
      <c r="G909" s="4">
        <v>9812</v>
      </c>
      <c r="H909" s="4" t="s">
        <v>8025</v>
      </c>
      <c r="I909" s="94">
        <v>30</v>
      </c>
      <c r="J909" s="4" t="s">
        <v>61</v>
      </c>
      <c r="K909" s="57">
        <v>9811</v>
      </c>
      <c r="L909" s="4" t="s">
        <v>8028</v>
      </c>
      <c r="M909" s="4" t="s">
        <v>8029</v>
      </c>
      <c r="N909" s="4" t="str">
        <f>IFERROR(VLOOKUP(J909,'Issue Code'!$C$54:$D$69,2,0),"Fill in")</f>
        <v>Workmanship issue</v>
      </c>
      <c r="O909" s="6"/>
      <c r="P909" s="6"/>
    </row>
    <row r="910" spans="1:16" s="1" customFormat="1" ht="20.5" customHeight="1" x14ac:dyDescent="0.35">
      <c r="A910" s="3">
        <v>46252</v>
      </c>
      <c r="B910" s="57">
        <f t="shared" si="56"/>
        <v>34</v>
      </c>
      <c r="C910" s="57" t="str">
        <f t="shared" si="57"/>
        <v>Aug</v>
      </c>
      <c r="D910" s="4" t="s">
        <v>2224</v>
      </c>
      <c r="E910" s="4" t="s">
        <v>33</v>
      </c>
      <c r="F910" s="4" t="s">
        <v>18</v>
      </c>
      <c r="G910" s="4">
        <v>9812</v>
      </c>
      <c r="H910" s="4" t="s">
        <v>8030</v>
      </c>
      <c r="I910" s="94">
        <v>57</v>
      </c>
      <c r="J910" s="4" t="s">
        <v>61</v>
      </c>
      <c r="K910" s="57">
        <v>9811</v>
      </c>
      <c r="L910" s="4" t="s">
        <v>8031</v>
      </c>
      <c r="M910" s="4" t="s">
        <v>8032</v>
      </c>
      <c r="N910" s="4" t="str">
        <f>IFERROR(VLOOKUP(J910,'Issue Code'!$C$54:$D$69,2,0),"Fill in")</f>
        <v>Workmanship issue</v>
      </c>
      <c r="O910" s="6"/>
      <c r="P910" s="6"/>
    </row>
    <row r="911" spans="1:16" s="1" customFormat="1" ht="20.5" customHeight="1" x14ac:dyDescent="0.35">
      <c r="A911" s="3">
        <v>46252</v>
      </c>
      <c r="B911" s="57">
        <f t="shared" ref="B911" si="58">WEEKNUM(A911)</f>
        <v>34</v>
      </c>
      <c r="C911" s="57" t="str">
        <f t="shared" ref="C911" si="59">TEXT(A911,"Mmm")</f>
        <v>Aug</v>
      </c>
      <c r="D911" s="4" t="s">
        <v>494</v>
      </c>
      <c r="E911" s="4" t="s">
        <v>33</v>
      </c>
      <c r="F911" s="4" t="s">
        <v>18</v>
      </c>
      <c r="G911" s="4">
        <v>9812</v>
      </c>
      <c r="H911" s="4" t="s">
        <v>7979</v>
      </c>
      <c r="I911" s="94">
        <f>18*12</f>
        <v>216</v>
      </c>
      <c r="J911" s="4" t="s">
        <v>7850</v>
      </c>
      <c r="K911" s="57"/>
      <c r="L911" s="4" t="s">
        <v>7849</v>
      </c>
      <c r="M911" s="4" t="s">
        <v>7851</v>
      </c>
      <c r="N911" s="4" t="str">
        <f>IFERROR(VLOOKUP(J911,'Issue Code'!$C$54:$D$69,2,0),"Fill in")</f>
        <v>Fill in</v>
      </c>
      <c r="O911" s="6"/>
      <c r="P911" s="6"/>
    </row>
    <row r="912" spans="1:16" s="1" customFormat="1" ht="20.5" customHeight="1" x14ac:dyDescent="0.35">
      <c r="A912" s="3">
        <v>46253</v>
      </c>
      <c r="B912" s="57">
        <f t="shared" si="56"/>
        <v>34</v>
      </c>
      <c r="C912" s="57" t="str">
        <f t="shared" si="57"/>
        <v>Aug</v>
      </c>
      <c r="D912" s="4" t="s">
        <v>6010</v>
      </c>
      <c r="E912" s="4" t="s">
        <v>33</v>
      </c>
      <c r="F912" s="4" t="s">
        <v>17</v>
      </c>
      <c r="G912" s="4">
        <v>9812</v>
      </c>
      <c r="H912" s="4" t="s">
        <v>8010</v>
      </c>
      <c r="I912" s="94">
        <v>86</v>
      </c>
      <c r="J912" s="4" t="s">
        <v>30</v>
      </c>
      <c r="K912" s="57" t="s">
        <v>79</v>
      </c>
      <c r="L912" s="4" t="s">
        <v>8009</v>
      </c>
      <c r="M912" s="4" t="s">
        <v>8011</v>
      </c>
      <c r="N912" s="4" t="str">
        <f>IFERROR(VLOOKUP(J912,'Issue Code'!$C$54:$D$69,2,0),"Fill in")</f>
        <v>Material issue (Quality)</v>
      </c>
      <c r="O912" s="6"/>
      <c r="P912" s="6"/>
    </row>
    <row r="913" spans="1:16" s="1" customFormat="1" ht="20.5" customHeight="1" x14ac:dyDescent="0.35">
      <c r="A913" s="3">
        <v>46253</v>
      </c>
      <c r="B913" s="57">
        <f t="shared" si="56"/>
        <v>34</v>
      </c>
      <c r="C913" s="57" t="str">
        <f t="shared" si="57"/>
        <v>Aug</v>
      </c>
      <c r="D913" s="4" t="s">
        <v>6010</v>
      </c>
      <c r="E913" s="4" t="s">
        <v>33</v>
      </c>
      <c r="F913" s="4" t="s">
        <v>17</v>
      </c>
      <c r="G913" s="4">
        <v>9812</v>
      </c>
      <c r="H913" s="4" t="s">
        <v>8061</v>
      </c>
      <c r="I913" s="94">
        <v>152</v>
      </c>
      <c r="J913" s="4" t="s">
        <v>30</v>
      </c>
      <c r="K913" s="57" t="s">
        <v>79</v>
      </c>
      <c r="L913" s="4" t="s">
        <v>8063</v>
      </c>
      <c r="M913" s="4" t="s">
        <v>8062</v>
      </c>
      <c r="N913" s="4" t="str">
        <f>IFERROR(VLOOKUP(J913,'Issue Code'!$C$54:$D$69,2,0),"Fill in")</f>
        <v>Material issue (Quality)</v>
      </c>
      <c r="O913" s="6"/>
      <c r="P913" s="6"/>
    </row>
    <row r="914" spans="1:16" s="1" customFormat="1" ht="20.5" customHeight="1" x14ac:dyDescent="0.35">
      <c r="A914" s="3">
        <v>46253</v>
      </c>
      <c r="B914" s="57">
        <f t="shared" si="56"/>
        <v>34</v>
      </c>
      <c r="C914" s="57" t="str">
        <f t="shared" si="57"/>
        <v>Aug</v>
      </c>
      <c r="D914" s="4" t="s">
        <v>640</v>
      </c>
      <c r="E914" s="4" t="s">
        <v>33</v>
      </c>
      <c r="F914" s="4" t="s">
        <v>17</v>
      </c>
      <c r="G914" s="4">
        <v>9812</v>
      </c>
      <c r="H914" s="4" t="s">
        <v>8007</v>
      </c>
      <c r="I914" s="94">
        <v>238.5</v>
      </c>
      <c r="J914" s="4" t="s">
        <v>30</v>
      </c>
      <c r="K914" s="57" t="s">
        <v>79</v>
      </c>
      <c r="L914" s="4" t="s">
        <v>8009</v>
      </c>
      <c r="M914" s="4" t="s">
        <v>8008</v>
      </c>
      <c r="N914" s="4" t="str">
        <f>IFERROR(VLOOKUP(J914,'Issue Code'!$C$54:$D$69,2,0),"Fill in")</f>
        <v>Material issue (Quality)</v>
      </c>
      <c r="O914" s="6"/>
      <c r="P914" s="6"/>
    </row>
    <row r="915" spans="1:16" s="1" customFormat="1" ht="20.5" customHeight="1" x14ac:dyDescent="0.35">
      <c r="A915" s="3">
        <v>46253</v>
      </c>
      <c r="B915" s="57">
        <f t="shared" si="56"/>
        <v>34</v>
      </c>
      <c r="C915" s="57" t="str">
        <f t="shared" si="57"/>
        <v>Aug</v>
      </c>
      <c r="D915" s="4" t="s">
        <v>556</v>
      </c>
      <c r="E915" s="4" t="s">
        <v>33</v>
      </c>
      <c r="F915" s="4" t="s">
        <v>18</v>
      </c>
      <c r="G915" s="4">
        <v>9812</v>
      </c>
      <c r="H915" s="4" t="s">
        <v>8012</v>
      </c>
      <c r="I915" s="94">
        <v>228</v>
      </c>
      <c r="J915" s="4" t="s">
        <v>7850</v>
      </c>
      <c r="K915" s="57"/>
      <c r="L915" s="4" t="s">
        <v>7849</v>
      </c>
      <c r="M915" s="4" t="s">
        <v>8015</v>
      </c>
      <c r="N915" s="4" t="str">
        <f>IFERROR(VLOOKUP(J915,'Issue Code'!$C$54:$D$69,2,0),"Fill in")</f>
        <v>Fill in</v>
      </c>
      <c r="O915" s="6"/>
      <c r="P915" s="6"/>
    </row>
    <row r="916" spans="1:16" s="1" customFormat="1" ht="20.5" customHeight="1" x14ac:dyDescent="0.35">
      <c r="A916" s="3">
        <v>46253</v>
      </c>
      <c r="B916" s="57">
        <f t="shared" si="56"/>
        <v>34</v>
      </c>
      <c r="C916" s="57" t="str">
        <f t="shared" si="57"/>
        <v>Aug</v>
      </c>
      <c r="D916" s="4" t="s">
        <v>8064</v>
      </c>
      <c r="E916" s="4" t="s">
        <v>33</v>
      </c>
      <c r="F916" s="4" t="s">
        <v>18</v>
      </c>
      <c r="G916" s="4">
        <v>9812</v>
      </c>
      <c r="H916" s="4" t="s">
        <v>8018</v>
      </c>
      <c r="I916" s="94">
        <v>268</v>
      </c>
      <c r="J916" s="4" t="s">
        <v>93</v>
      </c>
      <c r="K916" s="57">
        <v>2731</v>
      </c>
      <c r="L916" s="4" t="s">
        <v>8019</v>
      </c>
      <c r="M916" s="4" t="s">
        <v>8020</v>
      </c>
      <c r="N916" s="4" t="str">
        <f>IFERROR(VLOOKUP(J916,'Issue Code'!$C$54:$D$69,2,0),"Fill in")</f>
        <v>Factory management issue</v>
      </c>
      <c r="O916" s="6"/>
      <c r="P916" s="6"/>
    </row>
    <row r="917" spans="1:16" s="1" customFormat="1" ht="20.5" customHeight="1" x14ac:dyDescent="0.35">
      <c r="A917" s="3">
        <v>46253</v>
      </c>
      <c r="B917" s="57">
        <f t="shared" si="56"/>
        <v>34</v>
      </c>
      <c r="C917" s="57" t="str">
        <f t="shared" si="57"/>
        <v>Aug</v>
      </c>
      <c r="D917" s="4" t="s">
        <v>1441</v>
      </c>
      <c r="E917" s="4" t="s">
        <v>33</v>
      </c>
      <c r="F917" s="4" t="s">
        <v>18</v>
      </c>
      <c r="G917" s="4">
        <v>9812</v>
      </c>
      <c r="H917" s="4" t="s">
        <v>8065</v>
      </c>
      <c r="I917" s="94">
        <v>67.5</v>
      </c>
      <c r="J917" s="4" t="s">
        <v>1812</v>
      </c>
      <c r="K917" s="57"/>
      <c r="L917" s="4" t="s">
        <v>8067</v>
      </c>
      <c r="M917" s="4" t="s">
        <v>8066</v>
      </c>
      <c r="N917" s="4" t="str">
        <f>IFERROR(VLOOKUP(J917,'Issue Code'!$C$54:$D$69,2,0),"Fill in")</f>
        <v>Fill in</v>
      </c>
      <c r="O917" s="6"/>
      <c r="P917" s="6"/>
    </row>
    <row r="918" spans="1:16" s="1" customFormat="1" ht="20.5" customHeight="1" x14ac:dyDescent="0.35">
      <c r="A918" s="3">
        <v>46253</v>
      </c>
      <c r="B918" s="57">
        <f t="shared" si="56"/>
        <v>34</v>
      </c>
      <c r="C918" s="57" t="str">
        <f t="shared" si="57"/>
        <v>Aug</v>
      </c>
      <c r="D918" s="4" t="s">
        <v>1534</v>
      </c>
      <c r="E918" s="4" t="s">
        <v>33</v>
      </c>
      <c r="F918" s="4" t="s">
        <v>18</v>
      </c>
      <c r="G918" s="4">
        <v>9812</v>
      </c>
      <c r="H918" s="4" t="s">
        <v>8068</v>
      </c>
      <c r="I918" s="94">
        <v>27</v>
      </c>
      <c r="J918" s="4" t="s">
        <v>61</v>
      </c>
      <c r="K918" s="57">
        <v>9811</v>
      </c>
      <c r="L918" s="4" t="s">
        <v>8069</v>
      </c>
      <c r="M918" s="4" t="s">
        <v>576</v>
      </c>
      <c r="N918" s="4" t="str">
        <f>IFERROR(VLOOKUP(J918,'Issue Code'!$C$54:$D$69,2,0),"Fill in")</f>
        <v>Workmanship issue</v>
      </c>
      <c r="O918" s="6"/>
      <c r="P918" s="6"/>
    </row>
    <row r="919" spans="1:16" s="1" customFormat="1" ht="20.5" customHeight="1" x14ac:dyDescent="0.35">
      <c r="A919" s="3"/>
      <c r="B919" s="57">
        <f t="shared" si="56"/>
        <v>0</v>
      </c>
      <c r="C919" s="57" t="str">
        <f t="shared" si="57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6"/>
        <v>0</v>
      </c>
      <c r="C920" s="57" t="str">
        <f t="shared" si="57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6"/>
        <v>0</v>
      </c>
      <c r="C921" s="57" t="str">
        <f t="shared" si="57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6"/>
        <v>0</v>
      </c>
      <c r="C922" s="57" t="str">
        <f t="shared" si="57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6"/>
        <v>0</v>
      </c>
      <c r="C923" s="57" t="str">
        <f t="shared" si="57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6"/>
        <v>0</v>
      </c>
      <c r="C924" s="57" t="str">
        <f t="shared" si="57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6"/>
        <v>0</v>
      </c>
      <c r="C925" s="57" t="str">
        <f t="shared" si="57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6"/>
        <v>0</v>
      </c>
      <c r="C926" s="57" t="str">
        <f t="shared" si="57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6"/>
        <v>0</v>
      </c>
      <c r="C927" s="57" t="str">
        <f t="shared" si="57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6"/>
        <v>0</v>
      </c>
      <c r="C928" s="57" t="str">
        <f t="shared" si="57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6"/>
        <v>0</v>
      </c>
      <c r="C929" s="57" t="str">
        <f t="shared" si="57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6"/>
        <v>0</v>
      </c>
      <c r="C930" s="57" t="str">
        <f t="shared" si="57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6"/>
        <v>0</v>
      </c>
      <c r="C931" s="57" t="str">
        <f t="shared" si="57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6"/>
        <v>0</v>
      </c>
      <c r="C932" s="57" t="str">
        <f t="shared" si="57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6"/>
        <v>0</v>
      </c>
      <c r="C933" s="57" t="str">
        <f t="shared" si="57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6"/>
        <v>0</v>
      </c>
      <c r="C934" s="57" t="str">
        <f t="shared" si="57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6"/>
        <v>0</v>
      </c>
      <c r="C935" s="57" t="str">
        <f t="shared" si="57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6"/>
        <v>0</v>
      </c>
      <c r="C936" s="57" t="str">
        <f t="shared" si="57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6"/>
        <v>0</v>
      </c>
      <c r="C937" s="57" t="str">
        <f t="shared" si="57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6"/>
        <v>0</v>
      </c>
      <c r="C938" s="57" t="str">
        <f t="shared" si="57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6"/>
        <v>0</v>
      </c>
      <c r="C939" s="57" t="str">
        <f t="shared" si="57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6"/>
        <v>0</v>
      </c>
      <c r="C940" s="57" t="str">
        <f t="shared" si="57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6"/>
        <v>0</v>
      </c>
      <c r="C941" s="57" t="str">
        <f t="shared" si="57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6"/>
        <v>0</v>
      </c>
      <c r="C942" s="57" t="str">
        <f t="shared" si="57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6"/>
        <v>0</v>
      </c>
      <c r="C943" s="57" t="str">
        <f t="shared" si="57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6"/>
        <v>0</v>
      </c>
      <c r="C944" s="57" t="str">
        <f t="shared" si="57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6"/>
        <v>0</v>
      </c>
      <c r="C945" s="57" t="str">
        <f t="shared" si="57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6"/>
        <v>0</v>
      </c>
      <c r="C946" s="57" t="str">
        <f t="shared" si="57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6"/>
        <v>0</v>
      </c>
      <c r="C947" s="57" t="str">
        <f t="shared" si="57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6"/>
        <v>0</v>
      </c>
      <c r="C948" s="57" t="str">
        <f t="shared" si="57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6"/>
        <v>0</v>
      </c>
      <c r="C949" s="57" t="str">
        <f t="shared" si="57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6"/>
        <v>0</v>
      </c>
      <c r="C950" s="57" t="str">
        <f t="shared" si="57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6"/>
        <v>0</v>
      </c>
      <c r="C951" s="57" t="str">
        <f t="shared" si="57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6"/>
        <v>0</v>
      </c>
      <c r="C952" s="57" t="str">
        <f t="shared" si="57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6"/>
        <v>0</v>
      </c>
      <c r="C953" s="57" t="str">
        <f t="shared" si="57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6"/>
        <v>0</v>
      </c>
      <c r="C954" s="57" t="str">
        <f t="shared" si="57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6"/>
        <v>0</v>
      </c>
      <c r="C955" s="57" t="str">
        <f t="shared" si="57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6"/>
        <v>0</v>
      </c>
      <c r="C956" s="57" t="str">
        <f t="shared" si="57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6"/>
        <v>0</v>
      </c>
      <c r="C957" s="57" t="str">
        <f t="shared" si="57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6"/>
        <v>0</v>
      </c>
      <c r="C958" s="57" t="str">
        <f t="shared" si="57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56"/>
        <v>0</v>
      </c>
      <c r="C959" s="57" t="str">
        <f t="shared" si="57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6"/>
        <v>0</v>
      </c>
      <c r="C960" s="57" t="str">
        <f t="shared" si="57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ref="B961:B967" si="60">WEEKNUM(A961)</f>
        <v>0</v>
      </c>
      <c r="C961" s="57" t="str">
        <f t="shared" si="57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60"/>
        <v>0</v>
      </c>
      <c r="C962" s="57" t="str">
        <f t="shared" si="57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60"/>
        <v>0</v>
      </c>
      <c r="C963" s="57" t="str">
        <f t="shared" ref="C963:C967" si="61">TEXT(A963,"Mmm")</f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60"/>
        <v>0</v>
      </c>
      <c r="C964" s="57" t="str">
        <f t="shared" si="61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60"/>
        <v>0</v>
      </c>
      <c r="C965" s="57" t="str">
        <f t="shared" si="61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60"/>
        <v>0</v>
      </c>
      <c r="C966" s="57" t="str">
        <f t="shared" si="61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60"/>
        <v>0</v>
      </c>
      <c r="C967" s="57" t="str">
        <f t="shared" si="61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</sheetData>
  <autoFilter ref="A2:P967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Code'!$H$4:$H$37</xm:f>
          </x14:formula1>
          <xm:sqref>K968:L1048576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6999"/>
  <sheetViews>
    <sheetView showGridLines="0" zoomScale="70" zoomScaleNormal="70" workbookViewId="0">
      <pane xSplit="11" ySplit="2" topLeftCell="L4450" activePane="bottomRight" state="frozen"/>
      <selection activeCell="F6" sqref="F6"/>
      <selection pane="topRight" activeCell="F6" sqref="F6"/>
      <selection pane="bottomLeft" activeCell="F6" sqref="F6"/>
      <selection pane="bottomRight" activeCell="O4463" sqref="O4463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28423.5</v>
      </c>
      <c r="I1" s="56"/>
      <c r="J1" s="56"/>
      <c r="K1" s="56"/>
      <c r="L1" s="81">
        <f>SUBTOTAL(9,L3:L1048576)</f>
        <v>312134.83499999996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1716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1717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1718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1751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1752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1751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2019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1902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1903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1903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1961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1962</v>
      </c>
      <c r="N939" s="57" t="s">
        <v>1963</v>
      </c>
      <c r="O939" s="57">
        <v>273124</v>
      </c>
      <c r="P939" s="4" t="s">
        <v>1964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2015</v>
      </c>
      <c r="N956" s="57" t="s">
        <v>57</v>
      </c>
      <c r="O956" s="57">
        <v>275202</v>
      </c>
      <c r="P956" s="4" t="s">
        <v>2016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2242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2243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1903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1903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1903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1903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1903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1903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2187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1903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1903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2188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1903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2187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1903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2188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1903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2189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1903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1903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1903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2189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1903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1903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1903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1903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2189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1903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2189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1903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1903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1903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1903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1903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1903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1903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1903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1903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1903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3067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3067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2268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2270</v>
      </c>
      <c r="N1108" s="57" t="s">
        <v>57</v>
      </c>
      <c r="O1108" s="57" t="s">
        <v>2518</v>
      </c>
      <c r="P1108" s="4" t="s">
        <v>2305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2269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1903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1903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2268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2270</v>
      </c>
      <c r="N1123" s="57" t="s">
        <v>57</v>
      </c>
      <c r="O1123" s="57" t="s">
        <v>2518</v>
      </c>
      <c r="P1123" s="4" t="s">
        <v>2305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2271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2270</v>
      </c>
      <c r="N1124" s="57" t="s">
        <v>57</v>
      </c>
      <c r="O1124" s="57" t="s">
        <v>2518</v>
      </c>
      <c r="P1124" s="4" t="s">
        <v>2305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2268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3065</v>
      </c>
      <c r="N1125" s="57" t="s">
        <v>52</v>
      </c>
      <c r="O1125" s="57">
        <v>9330</v>
      </c>
      <c r="P1125" s="4" t="s">
        <v>2417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2269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1903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1903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1903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2268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2270</v>
      </c>
      <c r="N1143" s="57" t="s">
        <v>57</v>
      </c>
      <c r="O1143" s="57" t="s">
        <v>2518</v>
      </c>
      <c r="P1143" s="4" t="s">
        <v>2305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2268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3065</v>
      </c>
      <c r="N1144" s="57" t="s">
        <v>52</v>
      </c>
      <c r="O1144" s="57">
        <v>9330</v>
      </c>
      <c r="P1144" s="4" t="s">
        <v>2417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2269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2341</v>
      </c>
      <c r="N1146" s="57" t="s">
        <v>3106</v>
      </c>
      <c r="O1146" s="57">
        <v>2912</v>
      </c>
      <c r="P1146" s="4" t="s">
        <v>2342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1903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1903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2271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2343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2268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2270</v>
      </c>
      <c r="N1166" s="57" t="s">
        <v>57</v>
      </c>
      <c r="O1166" s="57" t="s">
        <v>2518</v>
      </c>
      <c r="P1166" s="4" t="s">
        <v>2305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2268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3065</v>
      </c>
      <c r="N1167" s="57" t="s">
        <v>52</v>
      </c>
      <c r="O1167" s="57">
        <v>9330</v>
      </c>
      <c r="P1167" s="4" t="s">
        <v>2417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2269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2269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1903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1903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1903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2340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2343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2268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3065</v>
      </c>
      <c r="N1188" s="57" t="s">
        <v>52</v>
      </c>
      <c r="O1188" s="57">
        <v>9330</v>
      </c>
      <c r="P1188" s="4" t="s">
        <v>2417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2269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1903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1903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1903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2340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2343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1903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1903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1903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1903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1903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1903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2268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3065</v>
      </c>
      <c r="N1223" s="57" t="s">
        <v>52</v>
      </c>
      <c r="O1223" s="57">
        <v>9330</v>
      </c>
      <c r="P1223" s="4" t="s">
        <v>2417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2269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2269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1903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1903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1903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1903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1903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1903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1903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1903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2441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2343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2015</v>
      </c>
      <c r="N1235" s="57" t="s">
        <v>57</v>
      </c>
      <c r="O1235" s="57" t="s">
        <v>2518</v>
      </c>
      <c r="P1235" s="4" t="s">
        <v>2517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2268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3065</v>
      </c>
      <c r="N1251" s="57" t="s">
        <v>52</v>
      </c>
      <c r="O1251" s="57">
        <v>9330</v>
      </c>
      <c r="P1251" s="4" t="s">
        <v>2417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2269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1903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1903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1903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1903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1903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2340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1903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2340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2343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2015</v>
      </c>
      <c r="N1263" s="57" t="s">
        <v>57</v>
      </c>
      <c r="O1263" s="57" t="s">
        <v>2518</v>
      </c>
      <c r="P1263" s="4" t="s">
        <v>2517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2268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3065</v>
      </c>
      <c r="N1283" s="57" t="s">
        <v>52</v>
      </c>
      <c r="O1283" s="57">
        <v>9330</v>
      </c>
      <c r="P1283" s="4" t="s">
        <v>2417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2269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1903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1903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1903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1903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1903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1903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1903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1752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1903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1903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1903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2441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2343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2015</v>
      </c>
      <c r="N1301" s="57" t="s">
        <v>57</v>
      </c>
      <c r="O1301" s="57" t="s">
        <v>2518</v>
      </c>
      <c r="P1301" s="4" t="s">
        <v>2517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2268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3065</v>
      </c>
      <c r="N1322" s="57" t="s">
        <v>52</v>
      </c>
      <c r="O1322" s="57">
        <v>9330</v>
      </c>
      <c r="P1322" s="4" t="s">
        <v>2417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2268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3064</v>
      </c>
      <c r="N1323" s="57" t="s">
        <v>198</v>
      </c>
      <c r="O1323" s="57" t="s">
        <v>2561</v>
      </c>
      <c r="P1323" s="4" t="s">
        <v>2562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2269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2269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2270</v>
      </c>
      <c r="N1325" s="57" t="s">
        <v>57</v>
      </c>
      <c r="O1325" s="57" t="s">
        <v>2518</v>
      </c>
      <c r="P1325" s="4" t="s">
        <v>2517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1903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1903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1903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1903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1903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1752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1903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1903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2441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2343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1903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1903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2268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3065</v>
      </c>
      <c r="N1356" s="57" t="s">
        <v>52</v>
      </c>
      <c r="O1356" s="57">
        <v>9330</v>
      </c>
      <c r="P1356" s="4" t="s">
        <v>2417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2269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2269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2269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2270</v>
      </c>
      <c r="N1359" s="57" t="s">
        <v>57</v>
      </c>
      <c r="O1359" s="57" t="s">
        <v>2518</v>
      </c>
      <c r="P1359" s="4" t="s">
        <v>2517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1903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1903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1903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1903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1903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1903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1903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1903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2441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2343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1903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1903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1903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2269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2269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2268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3065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1903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1903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1903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1903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1903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1903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1903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2441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2343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1903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1903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1903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1903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1903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1903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1903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1903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2618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1903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2619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1903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2620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1903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2621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1903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2622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1903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2623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1903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1903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1903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1903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1903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1903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2268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3065</v>
      </c>
      <c r="N1440" s="57" t="s">
        <v>52</v>
      </c>
      <c r="O1440" s="57">
        <v>9330</v>
      </c>
      <c r="P1440" s="4" t="s">
        <v>2417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2268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3065</v>
      </c>
      <c r="N1441" s="57" t="s">
        <v>52</v>
      </c>
      <c r="O1441" s="57">
        <v>9330</v>
      </c>
      <c r="P1441" s="4" t="s">
        <v>2417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2269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2269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1903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1903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1903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1903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1903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2441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2343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1903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1903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1903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1903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1903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1903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1752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2663</v>
      </c>
      <c r="N1465" s="57" t="s">
        <v>3018</v>
      </c>
      <c r="O1465" s="57" t="s">
        <v>3019</v>
      </c>
      <c r="P1465" s="4" t="s">
        <v>3020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2268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3065</v>
      </c>
      <c r="N1478" s="57" t="s">
        <v>52</v>
      </c>
      <c r="O1478" s="57">
        <v>9330</v>
      </c>
      <c r="P1478" s="4" t="s">
        <v>2417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2268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3065</v>
      </c>
      <c r="N1479" s="57" t="s">
        <v>52</v>
      </c>
      <c r="O1479" s="57">
        <v>9330</v>
      </c>
      <c r="P1479" s="4" t="s">
        <v>2417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2269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2270</v>
      </c>
      <c r="N1480" s="57" t="s">
        <v>57</v>
      </c>
      <c r="O1480" s="57" t="s">
        <v>2518</v>
      </c>
      <c r="P1480" s="4" t="s">
        <v>2517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2269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1903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1903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1903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1903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1903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1903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1903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1903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1903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1903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1903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1903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1903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2441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2343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1903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1903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2698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2698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1903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2268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3065</v>
      </c>
      <c r="N1518" s="57" t="s">
        <v>52</v>
      </c>
      <c r="O1518" s="57">
        <v>9330</v>
      </c>
      <c r="P1518" s="4" t="s">
        <v>2417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2269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2270</v>
      </c>
      <c r="N1519" s="57" t="s">
        <v>57</v>
      </c>
      <c r="O1519" s="57" t="s">
        <v>2518</v>
      </c>
      <c r="P1519" s="4" t="s">
        <v>2517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2269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1903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1903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1903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1903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1903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1903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1903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1903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1903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1903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2441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2343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1903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2268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3065</v>
      </c>
      <c r="N1546" s="57" t="s">
        <v>52</v>
      </c>
      <c r="O1546" s="57">
        <v>9330</v>
      </c>
      <c r="P1546" s="4" t="s">
        <v>2417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2269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2270</v>
      </c>
      <c r="N1547" s="57" t="s">
        <v>57</v>
      </c>
      <c r="O1547" s="57" t="s">
        <v>2518</v>
      </c>
      <c r="P1547" s="4" t="s">
        <v>2517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2269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2269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1903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1903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1903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1903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1903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1903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1903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1903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1903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1903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1903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1903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1903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2441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2343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1903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2268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3065</v>
      </c>
      <c r="N1582" s="57" t="s">
        <v>52</v>
      </c>
      <c r="O1582" s="57">
        <v>9330</v>
      </c>
      <c r="P1582" s="4" t="s">
        <v>2417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2269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2270</v>
      </c>
      <c r="N1583" s="57" t="s">
        <v>57</v>
      </c>
      <c r="O1583" s="57" t="s">
        <v>2518</v>
      </c>
      <c r="P1583" s="4" t="s">
        <v>2517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2269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2269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1903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1903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1903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1903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1903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1903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1903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1903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1903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1903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2441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2343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1903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1903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2268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3065</v>
      </c>
      <c r="N1617" s="57" t="s">
        <v>52</v>
      </c>
      <c r="O1617" s="57">
        <v>9330</v>
      </c>
      <c r="P1617" s="4" t="s">
        <v>2417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2269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2270</v>
      </c>
      <c r="N1618" s="57" t="s">
        <v>57</v>
      </c>
      <c r="O1618" s="57" t="s">
        <v>2518</v>
      </c>
      <c r="P1618" s="4" t="s">
        <v>2517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2269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2269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1903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1903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1903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1903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1903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1903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1903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1903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1903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1903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2441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2343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1903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1903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1751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1903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1752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1903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1903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2618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1903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2619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1903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2620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1903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2242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1903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2621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1903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2622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1903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2623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1903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2622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1903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2623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1903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1903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1903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1903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1903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1903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1903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1903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1903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2622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1903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2833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2834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2268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3065</v>
      </c>
      <c r="N1670" s="57" t="s">
        <v>52</v>
      </c>
      <c r="O1670" s="57">
        <v>9330</v>
      </c>
      <c r="P1670" s="4" t="s">
        <v>2417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2269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2270</v>
      </c>
      <c r="N1671" s="57" t="s">
        <v>57</v>
      </c>
      <c r="O1671" s="57" t="s">
        <v>2518</v>
      </c>
      <c r="P1671" s="4" t="s">
        <v>2517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2269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1903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1903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1903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1903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1903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1903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1903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1903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2268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3065</v>
      </c>
      <c r="N1694" s="57" t="s">
        <v>52</v>
      </c>
      <c r="O1694" s="57">
        <v>9330</v>
      </c>
      <c r="P1694" s="4" t="s">
        <v>2417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2269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2270</v>
      </c>
      <c r="N1695" s="57" t="s">
        <v>57</v>
      </c>
      <c r="O1695" s="57" t="s">
        <v>2518</v>
      </c>
      <c r="P1695" s="4" t="s">
        <v>2517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2269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2269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1903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1903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1903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1903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1903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1903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1903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1903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1903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1903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1903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2268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3065</v>
      </c>
      <c r="N1721" s="57" t="s">
        <v>52</v>
      </c>
      <c r="O1721" s="57">
        <v>9330</v>
      </c>
      <c r="P1721" s="4" t="s">
        <v>2417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2269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2270</v>
      </c>
      <c r="N1722" s="57" t="s">
        <v>57</v>
      </c>
      <c r="O1722" s="57" t="s">
        <v>2518</v>
      </c>
      <c r="P1722" s="4" t="s">
        <v>2517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2269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1903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1903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1903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1903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1903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1903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1903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1903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1903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1903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1903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1903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1903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3066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1903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3066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1903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2268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3065</v>
      </c>
      <c r="N1748" s="57" t="s">
        <v>52</v>
      </c>
      <c r="O1748" s="57">
        <v>9330</v>
      </c>
      <c r="P1748" s="4" t="s">
        <v>2417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2269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2270</v>
      </c>
      <c r="N1749" s="57" t="s">
        <v>57</v>
      </c>
      <c r="O1749" s="57" t="s">
        <v>2518</v>
      </c>
      <c r="P1749" s="4" t="s">
        <v>2517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2269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2269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1903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1903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1903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1903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1903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1903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1903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1903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1903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1903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1903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2268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3065</v>
      </c>
      <c r="N1773" s="57" t="s">
        <v>52</v>
      </c>
      <c r="O1773" s="57">
        <v>9330</v>
      </c>
      <c r="P1773" s="4" t="s">
        <v>2417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2269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2270</v>
      </c>
      <c r="N1774" s="57" t="s">
        <v>57</v>
      </c>
      <c r="O1774" s="57" t="s">
        <v>2518</v>
      </c>
      <c r="P1774" s="4" t="s">
        <v>2517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2269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1903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1903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1903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1903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1903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1903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1903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1903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1903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1903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1903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1903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2268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3065</v>
      </c>
      <c r="N1798" s="57" t="s">
        <v>52</v>
      </c>
      <c r="O1798" s="57">
        <v>9330</v>
      </c>
      <c r="P1798" s="4" t="s">
        <v>2417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2269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2269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1903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1903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1903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1903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1903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1903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1903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1903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1903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1903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1903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2268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3065</v>
      </c>
      <c r="N1824" s="57" t="s">
        <v>52</v>
      </c>
      <c r="O1824" s="57">
        <v>9330</v>
      </c>
      <c r="P1824" s="4" t="s">
        <v>2417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2269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2270</v>
      </c>
      <c r="N1825" s="57" t="s">
        <v>57</v>
      </c>
      <c r="O1825" s="57" t="s">
        <v>2518</v>
      </c>
      <c r="P1825" s="4" t="s">
        <v>2517</v>
      </c>
      <c r="Q1825" s="4" t="s">
        <v>3063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2269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2269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1903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1903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1903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1903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1903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1903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1903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1903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1903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3145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3145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2268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2417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2269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2270</v>
      </c>
      <c r="N1845" s="57" t="s">
        <v>57</v>
      </c>
      <c r="O1845" s="57" t="s">
        <v>2518</v>
      </c>
      <c r="P1845" s="4" t="s">
        <v>2517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2269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2269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3104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3103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3104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3103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3104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4076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4076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4076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4076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4076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4076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4076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4076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4076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4076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4076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4076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4076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4076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4076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4076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4076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1903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4076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1903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4076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1903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4076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1903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4076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1903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4076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1903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4076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1903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4076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1903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4076</v>
      </c>
      <c r="D1876" s="4" t="s">
        <v>2474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1903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4076</v>
      </c>
      <c r="D1877" s="4" t="s">
        <v>2474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1903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4076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1903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4076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2268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2417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2269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2270</v>
      </c>
      <c r="N1884" s="57" t="s">
        <v>57</v>
      </c>
      <c r="O1884" s="57" t="s">
        <v>2518</v>
      </c>
      <c r="P1884" s="4" t="s">
        <v>2517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2269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2269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3103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3104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3103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3104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3103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3104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3103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3104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3103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3104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3103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3141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3142</v>
      </c>
      <c r="N1893" s="57" t="s">
        <v>3143</v>
      </c>
      <c r="O1893" s="57" t="s">
        <v>3896</v>
      </c>
      <c r="P1893" s="4" t="s">
        <v>3144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3142</v>
      </c>
      <c r="N1894" s="57" t="s">
        <v>3143</v>
      </c>
      <c r="O1894" s="57" t="s">
        <v>3896</v>
      </c>
      <c r="P1894" s="4" t="s">
        <v>3144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4076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4076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4076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4076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4076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4076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4076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4076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4076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1903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4076</v>
      </c>
      <c r="D1904" s="4" t="s">
        <v>2474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1903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4076</v>
      </c>
      <c r="D1905" s="4" t="s">
        <v>2474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1903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4076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1903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4076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1903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3151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3151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3151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3151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3151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2268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2417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2268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2417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2269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2270</v>
      </c>
      <c r="N1919" s="57" t="s">
        <v>57</v>
      </c>
      <c r="O1919" s="57" t="s">
        <v>2518</v>
      </c>
      <c r="P1919" s="4" t="s">
        <v>2517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2269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3150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3151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4076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4076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4076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4076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4076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4076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4076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4076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4076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4076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1903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4076</v>
      </c>
      <c r="D1932" s="4" t="s">
        <v>2474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1903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4076</v>
      </c>
      <c r="D1933" s="4" t="s">
        <v>2474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1903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4076</v>
      </c>
      <c r="D1934" s="4" t="s">
        <v>2474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1903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3151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3151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3151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2268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2417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2268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2417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2269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2270</v>
      </c>
      <c r="N1944" s="57" t="s">
        <v>57</v>
      </c>
      <c r="O1944" s="57" t="s">
        <v>2518</v>
      </c>
      <c r="P1944" s="4" t="s">
        <v>2517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3889</v>
      </c>
      <c r="N1945" s="57" t="s">
        <v>57</v>
      </c>
      <c r="O1945" s="57" t="s">
        <v>3890</v>
      </c>
      <c r="P1945" s="4" t="s">
        <v>3230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2269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2269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4076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4076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4076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4076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4076</v>
      </c>
      <c r="D1952" s="4" t="s">
        <v>2474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1903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4076</v>
      </c>
      <c r="D1953" s="4" t="s">
        <v>2474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1903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4076</v>
      </c>
      <c r="D1954" s="4" t="s">
        <v>2474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1903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4076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1903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4076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1903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3151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3151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3151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3151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3151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2268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2417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2269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2417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2269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2269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4076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4076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4076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4076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4076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4076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4076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4076</v>
      </c>
      <c r="D1977" s="4" t="s">
        <v>2474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1903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4076</v>
      </c>
      <c r="D1978" s="4" t="s">
        <v>2474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1903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4076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1903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4076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1903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3151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3151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3151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2268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2417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2269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2417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2269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2015</v>
      </c>
      <c r="N1992" s="57" t="s">
        <v>57</v>
      </c>
      <c r="O1992" s="57" t="s">
        <v>2518</v>
      </c>
      <c r="P1992" s="4" t="s">
        <v>2517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4076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4076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4076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4076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4076</v>
      </c>
      <c r="D1997" s="4" t="s">
        <v>2474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1903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4076</v>
      </c>
      <c r="D1998" s="4" t="s">
        <v>2474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1903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4076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1903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4076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1903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4076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4076</v>
      </c>
      <c r="D2002" s="4" t="s">
        <v>3282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1903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4076</v>
      </c>
      <c r="D2003" s="4" t="s">
        <v>3283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1903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3900</v>
      </c>
      <c r="N2008" s="57" t="s">
        <v>3294</v>
      </c>
      <c r="O2008" s="57" t="s">
        <v>3295</v>
      </c>
      <c r="P2008" s="4" t="s">
        <v>3893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3151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3151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3151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3151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3151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2268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2417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2269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2417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2269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2269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2015</v>
      </c>
      <c r="N2018" s="57" t="s">
        <v>57</v>
      </c>
      <c r="O2018" s="57" t="s">
        <v>2518</v>
      </c>
      <c r="P2018" s="4" t="s">
        <v>2517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4076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4076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4076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4076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4076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4076</v>
      </c>
      <c r="D2024" s="4" t="s">
        <v>2474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1903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4076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1903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4076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1903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4076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4076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4076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3891</v>
      </c>
      <c r="N2034" s="57" t="s">
        <v>57</v>
      </c>
      <c r="O2034" s="57" t="s">
        <v>3892</v>
      </c>
      <c r="P2034" s="4" t="s">
        <v>3372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3897</v>
      </c>
      <c r="N2035" s="57" t="s">
        <v>3373</v>
      </c>
      <c r="O2035" s="57" t="s">
        <v>3374</v>
      </c>
      <c r="P2035" s="6" t="s">
        <v>3895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2268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2417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2269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2417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2269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2015</v>
      </c>
      <c r="N2039" s="57" t="s">
        <v>57</v>
      </c>
      <c r="O2039" s="57" t="s">
        <v>2518</v>
      </c>
      <c r="P2039" s="4" t="s">
        <v>2517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3151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3151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3151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4077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4077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4077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4077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4077</v>
      </c>
      <c r="D2047" s="4" t="s">
        <v>2474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1903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4077</v>
      </c>
      <c r="D2048" s="4" t="s">
        <v>2474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1903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4077</v>
      </c>
      <c r="D2049" s="4" t="s">
        <v>2474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1903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4077</v>
      </c>
      <c r="D2050" s="4" t="s">
        <v>2474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1903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4077</v>
      </c>
      <c r="D2051" s="4" t="s">
        <v>2474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1903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4077</v>
      </c>
      <c r="D2052" s="4" t="s">
        <v>2474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4077</v>
      </c>
      <c r="D2053" s="4" t="s">
        <v>2474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1903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4077</v>
      </c>
      <c r="D2054" s="4" t="s">
        <v>2474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1903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4077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1903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4077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1903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4077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3906</v>
      </c>
      <c r="N2062" s="57" t="s">
        <v>57</v>
      </c>
      <c r="O2062" s="57">
        <v>273124</v>
      </c>
      <c r="P2062" s="4" t="s">
        <v>3899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3898</v>
      </c>
      <c r="N2063" s="57" t="s">
        <v>57</v>
      </c>
      <c r="O2063" s="57">
        <v>275201</v>
      </c>
      <c r="P2063" s="4" t="s">
        <v>3893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2268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2417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2269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2417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2269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2015</v>
      </c>
      <c r="N2067" s="57" t="s">
        <v>57</v>
      </c>
      <c r="O2067" s="57" t="s">
        <v>2518</v>
      </c>
      <c r="P2067" s="4" t="s">
        <v>2517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4077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4077</v>
      </c>
      <c r="D2069" s="4" t="s">
        <v>3390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3392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4077</v>
      </c>
      <c r="D2070" s="4" t="s">
        <v>3391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3392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4077</v>
      </c>
      <c r="D2071" s="4" t="s">
        <v>3391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3392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2268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2417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2269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2417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2269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2015</v>
      </c>
      <c r="N2079" s="57" t="s">
        <v>57</v>
      </c>
      <c r="O2079" s="57" t="s">
        <v>2518</v>
      </c>
      <c r="P2079" s="4" t="s">
        <v>2517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4077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4077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4077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4077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4077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3392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4077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3392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4077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3392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4077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4077</v>
      </c>
      <c r="D2088" s="4" t="s">
        <v>3390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3392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2268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2417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2269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2417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2269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2343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4077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4077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4077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4077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3392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4077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3392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4077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3392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4077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3392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4077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3392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4077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4077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3392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4077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3392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4077</v>
      </c>
      <c r="D2110" s="4" t="s">
        <v>3488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3392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4077</v>
      </c>
      <c r="D2111" s="4" t="s">
        <v>2618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3392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2268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2417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2269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2417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2269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2343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2343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2343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2343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2015</v>
      </c>
      <c r="N2123" s="57" t="s">
        <v>57</v>
      </c>
      <c r="O2123" s="57" t="s">
        <v>3901</v>
      </c>
      <c r="P2123" s="4" t="s">
        <v>3708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4077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4077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4077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4077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3392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4077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3392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4077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4077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4077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4077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3392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4077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3392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4077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3392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4077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3392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4077</v>
      </c>
      <c r="D2136" s="4" t="s">
        <v>3488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3392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4077</v>
      </c>
      <c r="D2137" s="4" t="s">
        <v>2618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3392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3982</v>
      </c>
      <c r="N2142" s="57" t="s">
        <v>3373</v>
      </c>
      <c r="O2142" s="57" t="s">
        <v>3374</v>
      </c>
      <c r="P2142" s="4" t="s">
        <v>3560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2268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2417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2269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2417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2269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2269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2015</v>
      </c>
      <c r="N2147" s="57" t="s">
        <v>57</v>
      </c>
      <c r="O2147" s="57" t="s">
        <v>3901</v>
      </c>
      <c r="P2147" s="4" t="s">
        <v>3708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4077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4077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4077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3392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4077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3392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4077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4077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3392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4077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3392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4077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3392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4077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3392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4077</v>
      </c>
      <c r="D2157" s="4" t="s">
        <v>3488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3392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4077</v>
      </c>
      <c r="D2158" s="4" t="s">
        <v>2618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3392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2268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2417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2269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2417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2269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2269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3588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3894</v>
      </c>
      <c r="N2167" s="57" t="s">
        <v>57</v>
      </c>
      <c r="O2167" s="57" t="s">
        <v>3589</v>
      </c>
      <c r="P2167" s="4" t="s">
        <v>3590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3667</v>
      </c>
      <c r="N2168" s="57" t="s">
        <v>57</v>
      </c>
      <c r="O2168" s="57" t="s">
        <v>3636</v>
      </c>
      <c r="P2168" s="4" t="s">
        <v>3668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2270</v>
      </c>
      <c r="N2169" s="57" t="s">
        <v>57</v>
      </c>
      <c r="O2169" s="57" t="s">
        <v>3635</v>
      </c>
      <c r="P2169" s="4" t="s">
        <v>3983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3591</v>
      </c>
      <c r="N2170" s="57" t="s">
        <v>57</v>
      </c>
      <c r="O2170" s="57" t="s">
        <v>3592</v>
      </c>
      <c r="P2170" s="4" t="s">
        <v>3590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3390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3588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3587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3588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2015</v>
      </c>
      <c r="N2173" s="57" t="s">
        <v>57</v>
      </c>
      <c r="O2173" s="57" t="s">
        <v>2518</v>
      </c>
      <c r="P2173" s="4" t="s">
        <v>3708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4077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4077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4077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3392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4077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3392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4077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3392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4077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3392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4077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4077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4077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4077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3392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4077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3392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4077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3392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4077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3392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4077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3392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4077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3392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4077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3392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4077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3392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4077</v>
      </c>
      <c r="D2191" s="4" t="s">
        <v>3488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3392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2268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2417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2269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2417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2269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2269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2015</v>
      </c>
      <c r="N2199" s="57" t="s">
        <v>57</v>
      </c>
      <c r="O2199" s="57" t="s">
        <v>2518</v>
      </c>
      <c r="P2199" s="4" t="s">
        <v>3708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4077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4077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4077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4077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4077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4077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3392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4077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3392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4077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4077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4077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3392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4077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3392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4077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3392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4077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3392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4077</v>
      </c>
      <c r="D2213" s="4" t="s">
        <v>3488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3392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4077</v>
      </c>
      <c r="D2214" s="4" t="s">
        <v>3488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3392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4077</v>
      </c>
      <c r="D2215" s="4" t="s">
        <v>2618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3392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2268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2417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2269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2417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2269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2015</v>
      </c>
      <c r="N2223" s="57" t="s">
        <v>57</v>
      </c>
      <c r="O2223" s="57" t="s">
        <v>3592</v>
      </c>
      <c r="P2223" s="4" t="s">
        <v>3590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3667</v>
      </c>
      <c r="N2224" s="57" t="s">
        <v>57</v>
      </c>
      <c r="O2224" s="57" t="s">
        <v>3636</v>
      </c>
      <c r="P2224" s="4" t="s">
        <v>3668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2015</v>
      </c>
      <c r="N2225" s="57" t="s">
        <v>57</v>
      </c>
      <c r="O2225" s="57" t="s">
        <v>3902</v>
      </c>
      <c r="P2225" s="4" t="s">
        <v>3708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4077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4077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4077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4077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4077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3392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4077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3392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4077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4077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4077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4077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4077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3392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4077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3392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4077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3392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4077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3392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4077</v>
      </c>
      <c r="D2240" s="4" t="s">
        <v>3488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3392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4077</v>
      </c>
      <c r="D2241" s="4" t="s">
        <v>2618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3392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3667</v>
      </c>
      <c r="N2242" s="57" t="s">
        <v>57</v>
      </c>
      <c r="O2242" s="57" t="s">
        <v>3636</v>
      </c>
      <c r="P2242" s="4" t="s">
        <v>3668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2268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2417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2269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2417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2269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2269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2015</v>
      </c>
      <c r="N2250" s="57" t="s">
        <v>57</v>
      </c>
      <c r="O2250" s="57" t="s">
        <v>3902</v>
      </c>
      <c r="P2250" s="4" t="s">
        <v>3708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4077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4077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4077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4077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4077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4077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3392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4077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3392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4077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3392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4077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3392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4077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4077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4077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4077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4077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4077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4077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3392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4077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3392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4077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3392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4077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3392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4077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3392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4077</v>
      </c>
      <c r="D2271" s="4" t="s">
        <v>2618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3392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2268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2417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2269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2417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2269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2269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3667</v>
      </c>
      <c r="N2279" s="57" t="s">
        <v>57</v>
      </c>
      <c r="O2279" s="57" t="s">
        <v>3636</v>
      </c>
      <c r="P2279" s="4" t="s">
        <v>3668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4077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3392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4077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3392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4077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3392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4077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3392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4077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3392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4077</v>
      </c>
      <c r="D2285" s="4" t="s">
        <v>3488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3392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4077</v>
      </c>
      <c r="D2286" s="4" t="s">
        <v>2618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3392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4077</v>
      </c>
      <c r="D2287" s="4" t="s">
        <v>3704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3392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4077</v>
      </c>
      <c r="D2288" s="4" t="s">
        <v>3705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3392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4077</v>
      </c>
      <c r="D2289" s="4" t="s">
        <v>3706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3392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4077</v>
      </c>
      <c r="D2290" s="4" t="s">
        <v>3707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3392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4077</v>
      </c>
      <c r="D2291" s="4" t="s">
        <v>3707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3392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2343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2268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2417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2269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2417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2269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2269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3743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4077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4077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4077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4077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3392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4077</v>
      </c>
      <c r="D2305" s="4" t="s">
        <v>3488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3392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4077</v>
      </c>
      <c r="D2306" s="4" t="s">
        <v>2618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3392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4077</v>
      </c>
      <c r="D2307" s="4" t="s">
        <v>3704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3392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3743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3779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2268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2417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2269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2417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2269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4077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4077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3392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4077</v>
      </c>
      <c r="D2319" s="4" t="s">
        <v>3704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3392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3981</v>
      </c>
      <c r="N2323" s="57" t="s">
        <v>57</v>
      </c>
      <c r="O2323" s="57" t="s">
        <v>3980</v>
      </c>
      <c r="P2323" s="4" t="s">
        <v>3822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2268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2417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2269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2417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2269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2269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3981</v>
      </c>
      <c r="N2328" s="57" t="s">
        <v>57</v>
      </c>
      <c r="O2328" s="57" t="s">
        <v>3980</v>
      </c>
      <c r="P2328" s="4" t="s">
        <v>3822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3981</v>
      </c>
      <c r="N2329" s="57" t="s">
        <v>57</v>
      </c>
      <c r="O2329" s="57" t="s">
        <v>3980</v>
      </c>
      <c r="P2329" s="4" t="s">
        <v>3822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3981</v>
      </c>
      <c r="N2330" s="57" t="s">
        <v>57</v>
      </c>
      <c r="O2330" s="57" t="s">
        <v>3980</v>
      </c>
      <c r="P2330" s="4" t="s">
        <v>3822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3667</v>
      </c>
      <c r="N2331" s="57" t="s">
        <v>57</v>
      </c>
      <c r="O2331" s="57" t="s">
        <v>3636</v>
      </c>
      <c r="P2331" s="4" t="s">
        <v>3668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4077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4077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4077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4077</v>
      </c>
      <c r="D2336" s="4" t="s">
        <v>2188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3392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4077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3392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4077</v>
      </c>
      <c r="D2338" s="4" t="s">
        <v>2472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3392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4077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4077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3392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4077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3392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4077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3392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4077</v>
      </c>
      <c r="D2343" s="4" t="s">
        <v>3704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3392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4077</v>
      </c>
      <c r="D2344" s="4" t="s">
        <v>3704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3392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2270</v>
      </c>
      <c r="N2349" s="57" t="s">
        <v>57</v>
      </c>
      <c r="O2349" s="57" t="s">
        <v>2518</v>
      </c>
      <c r="P2349" s="4" t="s">
        <v>2517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2268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2417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2269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2417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2269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2269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2270</v>
      </c>
      <c r="N2354" s="57" t="s">
        <v>57</v>
      </c>
      <c r="O2354" s="57" t="s">
        <v>2518</v>
      </c>
      <c r="P2354" s="4" t="s">
        <v>2517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4077</v>
      </c>
      <c r="D2355" s="4" t="s">
        <v>2268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4077</v>
      </c>
      <c r="D2356" s="4" t="s">
        <v>2472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3392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4077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4077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4077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4077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3392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4077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3392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4077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3392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2268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2417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2269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2417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2269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2269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3981</v>
      </c>
      <c r="N2371" s="57" t="s">
        <v>57</v>
      </c>
      <c r="O2371" s="57" t="s">
        <v>3980</v>
      </c>
      <c r="P2371" s="4" t="s">
        <v>3822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4077</v>
      </c>
      <c r="D2372" s="4" t="s">
        <v>2472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3392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4077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3392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3888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3888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3887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3981</v>
      </c>
      <c r="N2381" s="57" t="s">
        <v>57</v>
      </c>
      <c r="O2381" s="57" t="s">
        <v>3980</v>
      </c>
      <c r="P2381" s="4" t="s">
        <v>3822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2268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2417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2269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2417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2269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2269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4077</v>
      </c>
      <c r="D2386" s="4" t="s">
        <v>2268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4077</v>
      </c>
      <c r="D2387" s="4" t="s">
        <v>2269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4077</v>
      </c>
      <c r="D2388" s="4" t="s">
        <v>2472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3392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4077</v>
      </c>
      <c r="D2389" s="4" t="s">
        <v>2472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3392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3887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3981</v>
      </c>
      <c r="N2394" s="57" t="s">
        <v>57</v>
      </c>
      <c r="O2394" s="57" t="s">
        <v>3980</v>
      </c>
      <c r="P2394" s="4" t="s">
        <v>3822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3887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3667</v>
      </c>
      <c r="N2395" s="57" t="s">
        <v>57</v>
      </c>
      <c r="O2395" s="57" t="s">
        <v>3636</v>
      </c>
      <c r="P2395" s="4" t="s">
        <v>3668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2268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2417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2269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2417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2269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4077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4077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4077</v>
      </c>
      <c r="D2401" s="4" t="s">
        <v>2268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4077</v>
      </c>
      <c r="D2402" s="4" t="s">
        <v>2268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4077</v>
      </c>
      <c r="D2403" s="4" t="s">
        <v>2268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4077</v>
      </c>
      <c r="D2404" s="4" t="s">
        <v>2268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4077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3392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2270</v>
      </c>
      <c r="N2407" s="57" t="s">
        <v>57</v>
      </c>
      <c r="O2407" s="57" t="s">
        <v>2518</v>
      </c>
      <c r="P2407" s="4" t="s">
        <v>2517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3977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3978</v>
      </c>
      <c r="N2408" s="57" t="s">
        <v>3106</v>
      </c>
      <c r="O2408" s="57" t="s">
        <v>79</v>
      </c>
      <c r="P2408" s="4" t="s">
        <v>3979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2268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2417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2269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2417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3704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3392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3704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3392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3392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3392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4059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2270</v>
      </c>
      <c r="N2423" s="57" t="s">
        <v>57</v>
      </c>
      <c r="O2423" s="57" t="s">
        <v>2518</v>
      </c>
      <c r="P2423" s="4" t="s">
        <v>2517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2268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2417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2269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2417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4059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2270</v>
      </c>
      <c r="N2432" s="57" t="s">
        <v>57</v>
      </c>
      <c r="O2432" s="57" t="s">
        <v>2518</v>
      </c>
      <c r="P2432" s="4" t="s">
        <v>2517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2268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2417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2269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2417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3283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3392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3392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3392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3392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4059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2268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2417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2269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2417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2015</v>
      </c>
      <c r="N2448" s="57" t="s">
        <v>57</v>
      </c>
      <c r="O2448" s="57" t="s">
        <v>3980</v>
      </c>
      <c r="P2448" s="4" t="s">
        <v>4060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3667</v>
      </c>
      <c r="N2449" s="57" t="s">
        <v>57</v>
      </c>
      <c r="O2449" s="57" t="s">
        <v>3636</v>
      </c>
      <c r="P2449" s="4" t="s">
        <v>3668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4059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4059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5064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2268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2417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2269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2417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1903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3667</v>
      </c>
      <c r="N2466" s="57" t="s">
        <v>57</v>
      </c>
      <c r="O2466" s="57" t="s">
        <v>3636</v>
      </c>
      <c r="P2466" s="4" t="s">
        <v>3668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4059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5064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2268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2417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2269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2417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4059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2268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2417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2269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2417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3667</v>
      </c>
      <c r="N2483" s="57" t="s">
        <v>57</v>
      </c>
      <c r="O2483" s="57" t="s">
        <v>3636</v>
      </c>
      <c r="P2483" s="4" t="s">
        <v>3668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2015</v>
      </c>
      <c r="N2484" s="57" t="s">
        <v>57</v>
      </c>
      <c r="O2484" s="57" t="s">
        <v>3980</v>
      </c>
      <c r="P2484" s="4" t="s">
        <v>4060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5064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2268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2417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2269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2417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4951</v>
      </c>
      <c r="N2489" s="57" t="s">
        <v>57</v>
      </c>
      <c r="O2489" s="57" t="s">
        <v>4950</v>
      </c>
      <c r="P2489" s="4" t="s">
        <v>4183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4951</v>
      </c>
      <c r="N2490" s="57" t="s">
        <v>57</v>
      </c>
      <c r="O2490" s="57" t="s">
        <v>4950</v>
      </c>
      <c r="P2490" s="4" t="s">
        <v>4183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4059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4224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4225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2268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2417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2269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2417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4182</v>
      </c>
      <c r="N2499" s="57" t="s">
        <v>57</v>
      </c>
      <c r="O2499" s="57" t="s">
        <v>3980</v>
      </c>
      <c r="P2499" s="4" t="s">
        <v>4060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4059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2620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2623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4251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2268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2417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2269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2417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4182</v>
      </c>
      <c r="N2510" s="57" t="s">
        <v>57</v>
      </c>
      <c r="O2510" s="57" t="s">
        <v>3980</v>
      </c>
      <c r="P2510" s="4" t="s">
        <v>4060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4252</v>
      </c>
      <c r="N2511" s="57" t="s">
        <v>57</v>
      </c>
      <c r="O2511" s="57">
        <v>275202</v>
      </c>
      <c r="P2511" s="4" t="s">
        <v>4183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4059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4302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3390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4303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3587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4304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2268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2417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2269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2417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4182</v>
      </c>
      <c r="N2523" s="57" t="s">
        <v>57</v>
      </c>
      <c r="O2523" s="57" t="s">
        <v>3980</v>
      </c>
      <c r="P2523" s="4" t="s">
        <v>4060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4252</v>
      </c>
      <c r="N2524" s="57" t="s">
        <v>57</v>
      </c>
      <c r="O2524" s="57">
        <v>275202</v>
      </c>
      <c r="P2524" s="4" t="s">
        <v>4183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2015</v>
      </c>
      <c r="N2525" s="57" t="s">
        <v>57</v>
      </c>
      <c r="O2525" s="57" t="s">
        <v>4305</v>
      </c>
      <c r="P2525" s="4" t="s">
        <v>4953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2015</v>
      </c>
      <c r="N2526" s="57" t="s">
        <v>57</v>
      </c>
      <c r="O2526" s="57" t="s">
        <v>4305</v>
      </c>
      <c r="P2526" s="4" t="s">
        <v>4953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4059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2268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2417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2269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2417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4182</v>
      </c>
      <c r="N2533" s="57" t="s">
        <v>57</v>
      </c>
      <c r="O2533" s="57" t="s">
        <v>3980</v>
      </c>
      <c r="P2533" s="4" t="s">
        <v>4060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2015</v>
      </c>
      <c r="N2534" s="57" t="s">
        <v>57</v>
      </c>
      <c r="O2534" s="57">
        <v>275210</v>
      </c>
      <c r="P2534" s="4" t="s">
        <v>4348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1903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1903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4059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2268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2417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2269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2417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4182</v>
      </c>
      <c r="N2543" s="57" t="s">
        <v>57</v>
      </c>
      <c r="O2543" s="57" t="s">
        <v>3980</v>
      </c>
      <c r="P2543" s="4" t="s">
        <v>4060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1903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1903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1903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1751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1903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4059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1903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1903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1903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2015</v>
      </c>
      <c r="N2555" s="57" t="s">
        <v>57</v>
      </c>
      <c r="O2555" s="57" t="s">
        <v>2518</v>
      </c>
      <c r="P2555" s="4" t="s">
        <v>4465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2015</v>
      </c>
      <c r="N2556" s="57" t="s">
        <v>57</v>
      </c>
      <c r="O2556" s="57" t="s">
        <v>2518</v>
      </c>
      <c r="P2556" s="4" t="s">
        <v>2517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1903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2268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2417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2269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2417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1903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1903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1903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4059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4537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4537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1716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2268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2417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2269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2417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2015</v>
      </c>
      <c r="N2572" s="57" t="s">
        <v>57</v>
      </c>
      <c r="O2572" s="57" t="s">
        <v>4954</v>
      </c>
      <c r="P2572" s="4" t="s">
        <v>2517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2015</v>
      </c>
      <c r="N2573" s="57" t="s">
        <v>57</v>
      </c>
      <c r="O2573" s="57" t="s">
        <v>2518</v>
      </c>
      <c r="P2573" s="4" t="s">
        <v>2517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1903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1903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1903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4059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2015</v>
      </c>
      <c r="N2579" s="57" t="s">
        <v>57</v>
      </c>
      <c r="O2579" s="57" t="s">
        <v>2518</v>
      </c>
      <c r="P2579" s="4" t="s">
        <v>4465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2015</v>
      </c>
      <c r="N2580" s="57" t="s">
        <v>57</v>
      </c>
      <c r="O2580" s="57">
        <v>275201</v>
      </c>
      <c r="P2580" s="4" t="s">
        <v>3893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2015</v>
      </c>
      <c r="N2581" s="57" t="s">
        <v>57</v>
      </c>
      <c r="O2581" s="57" t="s">
        <v>3026</v>
      </c>
      <c r="P2581" s="4" t="s">
        <v>4550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5055</v>
      </c>
      <c r="N2582" s="57" t="s">
        <v>57</v>
      </c>
      <c r="O2582" s="57" t="s">
        <v>3026</v>
      </c>
      <c r="P2582" s="4" t="s">
        <v>4550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4552</v>
      </c>
      <c r="N2583" s="57" t="s">
        <v>57</v>
      </c>
      <c r="O2583" s="57" t="s">
        <v>4952</v>
      </c>
      <c r="P2583" s="4" t="s">
        <v>4551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2015</v>
      </c>
      <c r="N2584" s="57" t="s">
        <v>57</v>
      </c>
      <c r="O2584" s="57" t="s">
        <v>2518</v>
      </c>
      <c r="P2584" s="4" t="s">
        <v>2517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4586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2268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2417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2269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2417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1903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4059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2015</v>
      </c>
      <c r="N2592" s="57" t="s">
        <v>57</v>
      </c>
      <c r="O2592" s="57" t="s">
        <v>2518</v>
      </c>
      <c r="P2592" s="4" t="s">
        <v>2517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2268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2417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2269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2417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4059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2015</v>
      </c>
      <c r="N2597" s="57" t="s">
        <v>57</v>
      </c>
      <c r="O2597" s="57" t="s">
        <v>2518</v>
      </c>
      <c r="P2597" s="4" t="s">
        <v>2517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2268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2417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2269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2417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4059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2268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2417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2269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2417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4059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4786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1903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4786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1903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4786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1903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4786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1903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4786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1903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4059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4304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2268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2417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2269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2417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1903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4811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1903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4812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1903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4059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2268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2417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2269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2417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4892</v>
      </c>
      <c r="N2622" s="57" t="s">
        <v>57</v>
      </c>
      <c r="O2622" s="57" t="s">
        <v>4954</v>
      </c>
      <c r="P2622" s="4" t="s">
        <v>2517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4059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2268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2417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2269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2417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1492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4948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4959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4304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4059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2268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2417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2269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2417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2268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5102</v>
      </c>
      <c r="N2641" s="57" t="s">
        <v>52</v>
      </c>
      <c r="O2641" s="57">
        <v>9330</v>
      </c>
      <c r="P2641" s="4" t="s">
        <v>2417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2269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5102</v>
      </c>
      <c r="N2642" s="57" t="s">
        <v>52</v>
      </c>
      <c r="O2642" s="57">
        <v>9330</v>
      </c>
      <c r="P2642" s="4" t="s">
        <v>2417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5033</v>
      </c>
      <c r="N2643" s="57" t="s">
        <v>57</v>
      </c>
      <c r="O2643" s="57">
        <v>275210</v>
      </c>
      <c r="P2643" s="4" t="s">
        <v>2517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2268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5102</v>
      </c>
      <c r="N2645" s="57" t="s">
        <v>52</v>
      </c>
      <c r="O2645" s="57">
        <v>9330</v>
      </c>
      <c r="P2645" s="4" t="s">
        <v>2417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2269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5102</v>
      </c>
      <c r="N2646" s="57" t="s">
        <v>52</v>
      </c>
      <c r="O2646" s="57">
        <v>9330</v>
      </c>
      <c r="P2646" s="4" t="s">
        <v>2417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3390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5042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4302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1903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4303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1903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4303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1903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4786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1903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4786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1903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4786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1903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4786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1903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1903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5065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1903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1751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1903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5098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5101</v>
      </c>
      <c r="N2662" s="57" t="s">
        <v>198</v>
      </c>
      <c r="O2662" s="57" t="s">
        <v>2518</v>
      </c>
      <c r="P2662" s="4" t="s">
        <v>5141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5099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5102</v>
      </c>
      <c r="N2663" s="57" t="s">
        <v>52</v>
      </c>
      <c r="O2663" s="57">
        <v>9330</v>
      </c>
      <c r="P2663" s="4" t="s">
        <v>6158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1903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4811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1903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4812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1903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4811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1903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4812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1903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1903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1903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1903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1751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1903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2268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5102</v>
      </c>
      <c r="N2674" s="57" t="s">
        <v>52</v>
      </c>
      <c r="O2674" s="57">
        <v>9330</v>
      </c>
      <c r="P2674" s="4" t="s">
        <v>2417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2269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5102</v>
      </c>
      <c r="N2675" s="57" t="s">
        <v>52</v>
      </c>
      <c r="O2675" s="57">
        <v>9330</v>
      </c>
      <c r="P2675" s="4" t="s">
        <v>2417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5099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5102</v>
      </c>
      <c r="N2676" s="57" t="s">
        <v>52</v>
      </c>
      <c r="O2676" s="57">
        <v>9330</v>
      </c>
      <c r="P2676" s="4" t="s">
        <v>6158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5042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3104</v>
      </c>
      <c r="N2677" s="57" t="s">
        <v>6289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5139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3104</v>
      </c>
      <c r="N2678" s="57" t="s">
        <v>6289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2015</v>
      </c>
      <c r="N2679" s="57" t="s">
        <v>57</v>
      </c>
      <c r="O2679" s="57">
        <v>275201</v>
      </c>
      <c r="P2679" s="4" t="s">
        <v>5239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4811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1903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4812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1903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4811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1903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4812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1903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1903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2188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1903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1903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5140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1903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1903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2268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5102</v>
      </c>
      <c r="N2690" s="57" t="s">
        <v>52</v>
      </c>
      <c r="O2690" s="57">
        <v>9330</v>
      </c>
      <c r="P2690" s="4" t="s">
        <v>2417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2269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5102</v>
      </c>
      <c r="N2691" s="57" t="s">
        <v>52</v>
      </c>
      <c r="O2691" s="57">
        <v>9330</v>
      </c>
      <c r="P2691" s="4" t="s">
        <v>2417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5099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5102</v>
      </c>
      <c r="N2692" s="57" t="s">
        <v>52</v>
      </c>
      <c r="O2692" s="57">
        <v>9330</v>
      </c>
      <c r="P2692" s="4" t="s">
        <v>6158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5100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3104</v>
      </c>
      <c r="N2693" s="57" t="s">
        <v>6289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5042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3104</v>
      </c>
      <c r="N2694" s="57" t="s">
        <v>6289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5042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3104</v>
      </c>
      <c r="N2695" s="57" t="s">
        <v>6289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5139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3104</v>
      </c>
      <c r="N2696" s="57" t="s">
        <v>6289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5042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3104</v>
      </c>
      <c r="N2697" s="57" t="s">
        <v>6289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5139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3104</v>
      </c>
      <c r="N2698" s="57" t="s">
        <v>6289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5178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2015</v>
      </c>
      <c r="N2699" s="57" t="s">
        <v>57</v>
      </c>
      <c r="O2699" s="57" t="s">
        <v>5064</v>
      </c>
      <c r="P2699" s="4" t="s">
        <v>5180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5178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2015</v>
      </c>
      <c r="N2700" s="57" t="s">
        <v>57</v>
      </c>
      <c r="O2700" s="57" t="s">
        <v>5064</v>
      </c>
      <c r="P2700" s="4" t="s">
        <v>5180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5178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2015</v>
      </c>
      <c r="N2701" s="57" t="s">
        <v>57</v>
      </c>
      <c r="O2701" s="57" t="s">
        <v>5701</v>
      </c>
      <c r="P2701" s="4" t="s">
        <v>5511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5179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2015</v>
      </c>
      <c r="N2702" s="57" t="s">
        <v>57</v>
      </c>
      <c r="O2702" s="57">
        <v>275201</v>
      </c>
      <c r="P2702" s="4" t="s">
        <v>5239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3104</v>
      </c>
      <c r="N2703" s="57" t="s">
        <v>6289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3104</v>
      </c>
      <c r="N2704" s="57" t="s">
        <v>6289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1903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2188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1903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1903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2268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5102</v>
      </c>
      <c r="N2710" s="57" t="s">
        <v>52</v>
      </c>
      <c r="O2710" s="57">
        <v>9330</v>
      </c>
      <c r="P2710" s="4" t="s">
        <v>2417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2269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5102</v>
      </c>
      <c r="N2711" s="57" t="s">
        <v>52</v>
      </c>
      <c r="O2711" s="57">
        <v>9330</v>
      </c>
      <c r="P2711" s="4" t="s">
        <v>2417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5098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5141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5098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2518</v>
      </c>
      <c r="P2713" s="4" t="s">
        <v>5141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5099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5102</v>
      </c>
      <c r="N2714" s="57" t="s">
        <v>52</v>
      </c>
      <c r="O2714" s="57">
        <v>9330</v>
      </c>
      <c r="P2714" s="4" t="s">
        <v>6158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5100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5102</v>
      </c>
      <c r="N2715" s="57" t="s">
        <v>52</v>
      </c>
      <c r="O2715" s="57">
        <v>9330</v>
      </c>
      <c r="P2715" s="4" t="s">
        <v>6158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3887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5235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1903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2817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1903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2188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1903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5236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1903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1903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2618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1903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2618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1903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2268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5102</v>
      </c>
      <c r="N2726" s="57" t="s">
        <v>52</v>
      </c>
      <c r="O2726" s="57">
        <v>9330</v>
      </c>
      <c r="P2726" s="4" t="s">
        <v>2417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2269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5102</v>
      </c>
      <c r="N2727" s="57" t="s">
        <v>52</v>
      </c>
      <c r="O2727" s="57">
        <v>9330</v>
      </c>
      <c r="P2727" s="4" t="s">
        <v>2417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5099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5102</v>
      </c>
      <c r="N2728" s="57" t="s">
        <v>52</v>
      </c>
      <c r="O2728" s="57">
        <v>9330</v>
      </c>
      <c r="P2728" s="4" t="s">
        <v>6158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5100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5102</v>
      </c>
      <c r="N2729" s="57" t="s">
        <v>52</v>
      </c>
      <c r="O2729" s="57">
        <v>9330</v>
      </c>
      <c r="P2729" s="4" t="s">
        <v>6158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3104</v>
      </c>
      <c r="N2730" s="57" t="s">
        <v>6289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3104</v>
      </c>
      <c r="N2731" s="57" t="s">
        <v>6289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3104</v>
      </c>
      <c r="N2732" s="57" t="s">
        <v>6289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2268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5102</v>
      </c>
      <c r="N2734" s="57" t="s">
        <v>52</v>
      </c>
      <c r="O2734" s="57">
        <v>9330</v>
      </c>
      <c r="P2734" s="4" t="s">
        <v>2417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2269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5102</v>
      </c>
      <c r="N2735" s="57" t="s">
        <v>52</v>
      </c>
      <c r="O2735" s="57">
        <v>9330</v>
      </c>
      <c r="P2735" s="4" t="s">
        <v>2417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5303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3104</v>
      </c>
      <c r="N2736" s="57" t="s">
        <v>6289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5303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3104</v>
      </c>
      <c r="N2737" s="57" t="s">
        <v>6289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1903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3150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1903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2817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1903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5235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1903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2188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1903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5236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1903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1903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5102</v>
      </c>
      <c r="N2745" s="57" t="s">
        <v>52</v>
      </c>
      <c r="O2745" s="57">
        <v>9330</v>
      </c>
      <c r="P2745" s="4" t="s">
        <v>5481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2268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5102</v>
      </c>
      <c r="N2747" s="57" t="s">
        <v>52</v>
      </c>
      <c r="O2747" s="57">
        <v>9330</v>
      </c>
      <c r="P2747" s="4" t="s">
        <v>2417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2269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5102</v>
      </c>
      <c r="N2748" s="57" t="s">
        <v>52</v>
      </c>
      <c r="O2748" s="57">
        <v>9330</v>
      </c>
      <c r="P2748" s="4" t="s">
        <v>2417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5360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5102</v>
      </c>
      <c r="N2749" s="57" t="s">
        <v>52</v>
      </c>
      <c r="O2749" s="57">
        <v>9330</v>
      </c>
      <c r="P2749" s="4" t="s">
        <v>5361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3488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2270</v>
      </c>
      <c r="N2750" s="57" t="s">
        <v>57</v>
      </c>
      <c r="O2750" s="57" t="s">
        <v>5701</v>
      </c>
      <c r="P2750" s="4" t="s">
        <v>5511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3488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2270</v>
      </c>
      <c r="N2751" s="57" t="s">
        <v>57</v>
      </c>
      <c r="O2751" s="57" t="s">
        <v>5064</v>
      </c>
      <c r="P2751" s="4" t="s">
        <v>5180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1903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1903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1903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2817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1903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5235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1903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4812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1903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2188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1903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5236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1903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2618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1903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2618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1903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5102</v>
      </c>
      <c r="N2762" s="57" t="s">
        <v>52</v>
      </c>
      <c r="O2762" s="57">
        <v>9330</v>
      </c>
      <c r="P2762" s="4" t="s">
        <v>5481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2268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5102</v>
      </c>
      <c r="N2764" s="57" t="s">
        <v>52</v>
      </c>
      <c r="O2764" s="57">
        <v>9330</v>
      </c>
      <c r="P2764" s="4" t="s">
        <v>2417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2269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5102</v>
      </c>
      <c r="N2765" s="57" t="s">
        <v>52</v>
      </c>
      <c r="O2765" s="57">
        <v>9330</v>
      </c>
      <c r="P2765" s="4" t="s">
        <v>2417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5405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5102</v>
      </c>
      <c r="N2766" s="57" t="s">
        <v>52</v>
      </c>
      <c r="O2766" s="57">
        <v>9330</v>
      </c>
      <c r="P2766" s="4" t="s">
        <v>5361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3704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2270</v>
      </c>
      <c r="N2767" s="57" t="s">
        <v>57</v>
      </c>
      <c r="O2767" s="57">
        <v>275205</v>
      </c>
      <c r="P2767" s="4" t="s">
        <v>5406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3704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2270</v>
      </c>
      <c r="N2768" s="57" t="s">
        <v>57</v>
      </c>
      <c r="O2768" s="57" t="s">
        <v>6007</v>
      </c>
      <c r="P2768" s="4" t="s">
        <v>5511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3704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2270</v>
      </c>
      <c r="N2769" s="57" t="s">
        <v>57</v>
      </c>
      <c r="O2769" s="57" t="s">
        <v>5064</v>
      </c>
      <c r="P2769" s="4" t="s">
        <v>5180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1903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2817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1903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5235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1903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1903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1903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1903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1903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2188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1903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5102</v>
      </c>
      <c r="N2778" s="57" t="s">
        <v>52</v>
      </c>
      <c r="O2778" s="57">
        <v>9330</v>
      </c>
      <c r="P2778" s="4" t="s">
        <v>5481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2268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5102</v>
      </c>
      <c r="N2780" s="57" t="s">
        <v>52</v>
      </c>
      <c r="O2780" s="57">
        <v>9330</v>
      </c>
      <c r="P2780" s="4" t="s">
        <v>2417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2269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5102</v>
      </c>
      <c r="N2781" s="57" t="s">
        <v>52</v>
      </c>
      <c r="O2781" s="57">
        <v>9330</v>
      </c>
      <c r="P2781" s="4" t="s">
        <v>2417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3488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2270</v>
      </c>
      <c r="N2782" s="57" t="s">
        <v>57</v>
      </c>
      <c r="O2782" s="57" t="s">
        <v>6171</v>
      </c>
      <c r="P2782" s="4" t="s">
        <v>5438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3887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2270</v>
      </c>
      <c r="N2783" s="57" t="s">
        <v>57</v>
      </c>
      <c r="O2783" s="57" t="s">
        <v>6172</v>
      </c>
      <c r="P2783" s="4" t="s">
        <v>5438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3887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2270</v>
      </c>
      <c r="N2784" s="57" t="s">
        <v>57</v>
      </c>
      <c r="O2784" s="57">
        <v>275201</v>
      </c>
      <c r="P2784" s="4" t="s">
        <v>5512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5102</v>
      </c>
      <c r="N2785" s="57" t="s">
        <v>52</v>
      </c>
      <c r="O2785" s="57">
        <v>9330</v>
      </c>
      <c r="P2785" s="4" t="s">
        <v>5439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5102</v>
      </c>
      <c r="N2786" s="57" t="s">
        <v>52</v>
      </c>
      <c r="O2786" s="57">
        <v>9330</v>
      </c>
      <c r="P2786" s="4" t="s">
        <v>5439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3104</v>
      </c>
      <c r="N2787" s="57" t="s">
        <v>6289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3104</v>
      </c>
      <c r="N2788" s="57" t="s">
        <v>6289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3104</v>
      </c>
      <c r="N2789" s="57" t="s">
        <v>6289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5405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3104</v>
      </c>
      <c r="N2790" s="57" t="s">
        <v>6289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2817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1903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5235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1903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2817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1903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1903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1903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1903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4811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1903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1903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1903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1903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5102</v>
      </c>
      <c r="N2801" s="57" t="s">
        <v>52</v>
      </c>
      <c r="O2801" s="57">
        <v>9330</v>
      </c>
      <c r="P2801" s="4" t="s">
        <v>5481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2268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5102</v>
      </c>
      <c r="N2804" s="57" t="s">
        <v>52</v>
      </c>
      <c r="O2804" s="57">
        <v>9330</v>
      </c>
      <c r="P2804" s="4" t="s">
        <v>2417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2269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5102</v>
      </c>
      <c r="N2805" s="57" t="s">
        <v>52</v>
      </c>
      <c r="O2805" s="57">
        <v>9330</v>
      </c>
      <c r="P2805" s="4" t="s">
        <v>2417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3488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2270</v>
      </c>
      <c r="N2806" s="57" t="s">
        <v>57</v>
      </c>
      <c r="O2806" s="57" t="s">
        <v>5064</v>
      </c>
      <c r="P2806" s="4" t="s">
        <v>5480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5102</v>
      </c>
      <c r="N2807" s="57" t="s">
        <v>52</v>
      </c>
      <c r="O2807" s="57">
        <v>9330</v>
      </c>
      <c r="P2807" s="4" t="s">
        <v>5439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2270</v>
      </c>
      <c r="N2808" s="57" t="s">
        <v>57</v>
      </c>
      <c r="O2808" s="57" t="s">
        <v>6007</v>
      </c>
      <c r="P2808" s="4" t="s">
        <v>5511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2270</v>
      </c>
      <c r="N2809" s="57" t="s">
        <v>57</v>
      </c>
      <c r="O2809" s="57" t="s">
        <v>5064</v>
      </c>
      <c r="P2809" s="4" t="s">
        <v>5180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5405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1903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2817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1903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5235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1903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2817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1903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1903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1903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1903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4811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1903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1903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2268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5102</v>
      </c>
      <c r="N2821" s="57" t="s">
        <v>52</v>
      </c>
      <c r="O2821" s="57">
        <v>9330</v>
      </c>
      <c r="P2821" s="4" t="s">
        <v>2417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2269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5102</v>
      </c>
      <c r="N2822" s="57" t="s">
        <v>52</v>
      </c>
      <c r="O2822" s="57">
        <v>9330</v>
      </c>
      <c r="P2822" s="4" t="s">
        <v>2417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5102</v>
      </c>
      <c r="N2823" s="57" t="s">
        <v>52</v>
      </c>
      <c r="O2823" s="57">
        <v>9330</v>
      </c>
      <c r="P2823" s="4" t="s">
        <v>5439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2270</v>
      </c>
      <c r="N2824" s="57" t="s">
        <v>57</v>
      </c>
      <c r="O2824" s="57" t="s">
        <v>5064</v>
      </c>
      <c r="P2824" s="4" t="s">
        <v>5180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5405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1903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2817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1903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5235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1903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2817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1903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1903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1903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1903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1903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2268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5102</v>
      </c>
      <c r="N2834" s="57" t="s">
        <v>52</v>
      </c>
      <c r="O2834" s="57">
        <v>9330</v>
      </c>
      <c r="P2834" s="4" t="s">
        <v>2417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2269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5102</v>
      </c>
      <c r="N2835" s="57" t="s">
        <v>52</v>
      </c>
      <c r="O2835" s="57">
        <v>9330</v>
      </c>
      <c r="P2835" s="4" t="s">
        <v>2417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5102</v>
      </c>
      <c r="N2836" s="57" t="s">
        <v>52</v>
      </c>
      <c r="O2836" s="57">
        <v>9330</v>
      </c>
      <c r="P2836" s="4" t="s">
        <v>5439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5405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1903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2817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1903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5235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1903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2817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1903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1903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1903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1903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2268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5102</v>
      </c>
      <c r="N2846" s="57" t="s">
        <v>52</v>
      </c>
      <c r="O2846" s="57">
        <v>9330</v>
      </c>
      <c r="P2846" s="4" t="s">
        <v>2417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2269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5102</v>
      </c>
      <c r="N2847" s="57" t="s">
        <v>52</v>
      </c>
      <c r="O2847" s="57">
        <v>9330</v>
      </c>
      <c r="P2847" s="4" t="s">
        <v>2417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5102</v>
      </c>
      <c r="N2848" s="57" t="s">
        <v>52</v>
      </c>
      <c r="O2848" s="57">
        <v>9330</v>
      </c>
      <c r="P2848" s="4" t="s">
        <v>5439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5405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1903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2817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1903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5235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1903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2817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1903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2817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1903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1903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1903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1903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5568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6008</v>
      </c>
      <c r="N2857" s="57" t="s">
        <v>212</v>
      </c>
      <c r="O2857" s="57" t="s">
        <v>6004</v>
      </c>
      <c r="P2857" s="4" t="s">
        <v>6005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6117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3104</v>
      </c>
      <c r="N2858" s="57" t="s">
        <v>6289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6117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3104</v>
      </c>
      <c r="N2859" s="57" t="s">
        <v>6289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6117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3104</v>
      </c>
      <c r="N2860" s="57" t="s">
        <v>6289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6117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3104</v>
      </c>
      <c r="N2861" s="57" t="s">
        <v>6289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6117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3104</v>
      </c>
      <c r="N2862" s="57" t="s">
        <v>6289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6117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3104</v>
      </c>
      <c r="N2863" s="57" t="s">
        <v>6289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6117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3104</v>
      </c>
      <c r="N2864" s="57" t="s">
        <v>6289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6117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3104</v>
      </c>
      <c r="N2865" s="57" t="s">
        <v>6289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2268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5102</v>
      </c>
      <c r="N2867" s="57" t="s">
        <v>52</v>
      </c>
      <c r="O2867" s="57">
        <v>9330</v>
      </c>
      <c r="P2867" s="4" t="s">
        <v>2417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2269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5102</v>
      </c>
      <c r="N2868" s="57" t="s">
        <v>52</v>
      </c>
      <c r="O2868" s="57">
        <v>9330</v>
      </c>
      <c r="P2868" s="4" t="s">
        <v>2417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5102</v>
      </c>
      <c r="N2869" s="57" t="s">
        <v>52</v>
      </c>
      <c r="O2869" s="57">
        <v>9330</v>
      </c>
      <c r="P2869" s="4" t="s">
        <v>5439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2270</v>
      </c>
      <c r="N2870" s="57" t="s">
        <v>57</v>
      </c>
      <c r="O2870" s="57" t="s">
        <v>5576</v>
      </c>
      <c r="P2870" s="4" t="s">
        <v>5577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5405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1903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2817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1903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5235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1903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2817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1903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1903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5568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6008</v>
      </c>
      <c r="N2876" s="57" t="s">
        <v>212</v>
      </c>
      <c r="O2876" s="57" t="s">
        <v>6004</v>
      </c>
      <c r="P2876" s="4" t="s">
        <v>6005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6117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3104</v>
      </c>
      <c r="N2877" s="57" t="s">
        <v>6289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6117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3104</v>
      </c>
      <c r="N2878" s="57" t="s">
        <v>6289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6117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3104</v>
      </c>
      <c r="N2879" s="57" t="s">
        <v>6289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6117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3104</v>
      </c>
      <c r="N2880" s="57" t="s">
        <v>6289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6117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3104</v>
      </c>
      <c r="N2881" s="57" t="s">
        <v>6289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2268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5102</v>
      </c>
      <c r="N2883" s="57" t="s">
        <v>52</v>
      </c>
      <c r="O2883" s="57">
        <v>9330</v>
      </c>
      <c r="P2883" s="4" t="s">
        <v>2417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2269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5102</v>
      </c>
      <c r="N2884" s="57" t="s">
        <v>52</v>
      </c>
      <c r="O2884" s="57">
        <v>9330</v>
      </c>
      <c r="P2884" s="4" t="s">
        <v>2417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5360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5629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5102</v>
      </c>
      <c r="N2887" s="57" t="s">
        <v>52</v>
      </c>
      <c r="O2887" s="57">
        <v>9330</v>
      </c>
      <c r="P2887" s="4" t="s">
        <v>5439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5102</v>
      </c>
      <c r="N2888" s="57" t="s">
        <v>52</v>
      </c>
      <c r="O2888" s="57">
        <v>9330</v>
      </c>
      <c r="P2888" s="4" t="s">
        <v>5439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5405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1903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2817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1903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5235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1903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1903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1903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5630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5631</v>
      </c>
      <c r="N2894" s="57" t="s">
        <v>3373</v>
      </c>
      <c r="O2894" s="57" t="s">
        <v>5632</v>
      </c>
      <c r="P2894" s="4" t="s">
        <v>5633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6117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3104</v>
      </c>
      <c r="N2895" s="57" t="s">
        <v>6289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6117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3104</v>
      </c>
      <c r="N2896" s="57" t="s">
        <v>6289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6117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3104</v>
      </c>
      <c r="N2897" s="57" t="s">
        <v>6289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6117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3104</v>
      </c>
      <c r="N2898" s="57" t="s">
        <v>6289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2268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5102</v>
      </c>
      <c r="N2900" s="57" t="s">
        <v>52</v>
      </c>
      <c r="O2900" s="57">
        <v>9330</v>
      </c>
      <c r="P2900" s="4" t="s">
        <v>2417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2269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5102</v>
      </c>
      <c r="N2901" s="57" t="s">
        <v>52</v>
      </c>
      <c r="O2901" s="57">
        <v>9330</v>
      </c>
      <c r="P2901" s="4" t="s">
        <v>2417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5360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5629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5102</v>
      </c>
      <c r="N2904" s="57" t="s">
        <v>52</v>
      </c>
      <c r="O2904" s="57">
        <v>9330</v>
      </c>
      <c r="P2904" s="4" t="s">
        <v>5439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5102</v>
      </c>
      <c r="N2905" s="57" t="s">
        <v>52</v>
      </c>
      <c r="O2905" s="57">
        <v>9330</v>
      </c>
      <c r="P2905" s="4" t="s">
        <v>5439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5102</v>
      </c>
      <c r="N2906" s="57" t="s">
        <v>52</v>
      </c>
      <c r="O2906" s="57">
        <v>9330</v>
      </c>
      <c r="P2906" s="4" t="s">
        <v>5481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5405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1903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2817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1903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5405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1903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2817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1903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5235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1903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5668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1903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5630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5631</v>
      </c>
      <c r="N2914" s="57" t="s">
        <v>3373</v>
      </c>
      <c r="O2914" s="57" t="s">
        <v>5632</v>
      </c>
      <c r="P2914" s="4" t="s">
        <v>5633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6117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3104</v>
      </c>
      <c r="N2915" s="57" t="s">
        <v>6289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6117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3104</v>
      </c>
      <c r="N2916" s="57" t="s">
        <v>6289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6117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3104</v>
      </c>
      <c r="N2917" s="57" t="s">
        <v>6289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2268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5102</v>
      </c>
      <c r="N2919" s="57" t="s">
        <v>52</v>
      </c>
      <c r="O2919" s="57">
        <v>9330</v>
      </c>
      <c r="P2919" s="4" t="s">
        <v>2417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2269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5102</v>
      </c>
      <c r="N2920" s="57" t="s">
        <v>52</v>
      </c>
      <c r="O2920" s="57">
        <v>9330</v>
      </c>
      <c r="P2920" s="4" t="s">
        <v>2417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5360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5360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5360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3887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5700</v>
      </c>
      <c r="N2924" s="57" t="s">
        <v>47</v>
      </c>
      <c r="O2924" s="57">
        <v>9281</v>
      </c>
      <c r="P2924" s="4" t="s">
        <v>5729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2621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5700</v>
      </c>
      <c r="N2925" s="57" t="s">
        <v>47</v>
      </c>
      <c r="O2925" s="57">
        <v>9281</v>
      </c>
      <c r="P2925" s="4" t="s">
        <v>5729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5629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5102</v>
      </c>
      <c r="N2926" s="57" t="s">
        <v>52</v>
      </c>
      <c r="O2926" s="57">
        <v>9330</v>
      </c>
      <c r="P2926" s="4" t="s">
        <v>5481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5699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2270</v>
      </c>
      <c r="N2927" s="57" t="s">
        <v>57</v>
      </c>
      <c r="O2927" s="57" t="s">
        <v>5701</v>
      </c>
      <c r="P2927" s="4" t="s">
        <v>6009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5102</v>
      </c>
      <c r="N2928" s="57" t="s">
        <v>52</v>
      </c>
      <c r="O2928" s="57">
        <v>9330</v>
      </c>
      <c r="P2928" s="4" t="s">
        <v>5481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5102</v>
      </c>
      <c r="N2929" s="57" t="s">
        <v>52</v>
      </c>
      <c r="O2929" s="57">
        <v>9330</v>
      </c>
      <c r="P2929" s="4" t="s">
        <v>5439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5102</v>
      </c>
      <c r="N2930" s="57" t="s">
        <v>52</v>
      </c>
      <c r="O2930" s="57">
        <v>9330</v>
      </c>
      <c r="P2930" s="4" t="s">
        <v>5439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2270</v>
      </c>
      <c r="N2931" s="57" t="s">
        <v>57</v>
      </c>
      <c r="O2931" s="57" t="s">
        <v>5702</v>
      </c>
      <c r="P2931" s="4" t="s">
        <v>3822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5405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1903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2817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1903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5405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1903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2817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1903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5235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1903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3104</v>
      </c>
      <c r="N2937" s="57" t="s">
        <v>6289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3104</v>
      </c>
      <c r="N2938" s="57" t="s">
        <v>6289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3104</v>
      </c>
      <c r="N2939" s="57" t="s">
        <v>6289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1903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5630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5631</v>
      </c>
      <c r="N2941" s="57" t="s">
        <v>3373</v>
      </c>
      <c r="O2941" s="57" t="s">
        <v>5632</v>
      </c>
      <c r="P2941" s="4" t="s">
        <v>5633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6117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3104</v>
      </c>
      <c r="N2942" s="57" t="s">
        <v>6289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6117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3104</v>
      </c>
      <c r="N2943" s="57" t="s">
        <v>6289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2268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5102</v>
      </c>
      <c r="N2946" s="57" t="s">
        <v>52</v>
      </c>
      <c r="O2946" s="57">
        <v>9330</v>
      </c>
      <c r="P2946" s="4" t="s">
        <v>2417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2269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5102</v>
      </c>
      <c r="N2947" s="57" t="s">
        <v>52</v>
      </c>
      <c r="O2947" s="57">
        <v>9330</v>
      </c>
      <c r="P2947" s="4" t="s">
        <v>2417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2187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3104</v>
      </c>
      <c r="N2948" s="57" t="s">
        <v>6289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2187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3104</v>
      </c>
      <c r="N2949" s="57" t="s">
        <v>6289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2187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3104</v>
      </c>
      <c r="N2950" s="57" t="s">
        <v>6289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3887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5700</v>
      </c>
      <c r="N2951" s="57" t="s">
        <v>47</v>
      </c>
      <c r="O2951" s="57">
        <v>9281</v>
      </c>
      <c r="P2951" s="4" t="s">
        <v>5729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2621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5700</v>
      </c>
      <c r="N2952" s="57" t="s">
        <v>47</v>
      </c>
      <c r="O2952" s="57">
        <v>9281</v>
      </c>
      <c r="P2952" s="4" t="s">
        <v>5729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5102</v>
      </c>
      <c r="N2953" s="57" t="s">
        <v>52</v>
      </c>
      <c r="O2953" s="57">
        <v>9330</v>
      </c>
      <c r="P2953" s="4" t="s">
        <v>5481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5102</v>
      </c>
      <c r="N2954" s="57" t="s">
        <v>52</v>
      </c>
      <c r="O2954" s="57">
        <v>9330</v>
      </c>
      <c r="P2954" s="4" t="s">
        <v>5439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5405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1903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5405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1903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2817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1903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5405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1903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5405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1903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2817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1903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5235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1903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5728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5730</v>
      </c>
      <c r="N2962" s="57" t="s">
        <v>47</v>
      </c>
      <c r="O2962" s="57">
        <v>9281</v>
      </c>
      <c r="P2962" s="4" t="s">
        <v>5731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2698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5730</v>
      </c>
      <c r="N2963" s="57" t="s">
        <v>47</v>
      </c>
      <c r="O2963" s="57">
        <v>9281</v>
      </c>
      <c r="P2963" s="4" t="s">
        <v>5731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1903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1903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1903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1903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5730</v>
      </c>
      <c r="N2968" s="57" t="s">
        <v>47</v>
      </c>
      <c r="O2968" s="57">
        <v>9281</v>
      </c>
      <c r="P2968" s="4" t="s">
        <v>5731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6117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3104</v>
      </c>
      <c r="N2969" s="57" t="s">
        <v>6289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6117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3104</v>
      </c>
      <c r="N2970" s="57" t="s">
        <v>6289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6117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3104</v>
      </c>
      <c r="N2971" s="57" t="s">
        <v>6289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6117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3104</v>
      </c>
      <c r="N2972" s="57" t="s">
        <v>6289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4786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1903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4786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1903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4786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1903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4786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1903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4786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1903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4786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1903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4786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1903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4786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1903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6117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3104</v>
      </c>
      <c r="N2981" s="57" t="s">
        <v>6289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6117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3104</v>
      </c>
      <c r="N2982" s="57" t="s">
        <v>6289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2268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5102</v>
      </c>
      <c r="N2985" s="57" t="s">
        <v>52</v>
      </c>
      <c r="O2985" s="57">
        <v>9330</v>
      </c>
      <c r="P2985" s="4" t="s">
        <v>2417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2269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5102</v>
      </c>
      <c r="N2986" s="57" t="s">
        <v>52</v>
      </c>
      <c r="O2986" s="57">
        <v>9330</v>
      </c>
      <c r="P2986" s="4" t="s">
        <v>2417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2621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5730</v>
      </c>
      <c r="N2987" s="57" t="s">
        <v>47</v>
      </c>
      <c r="O2987" s="57">
        <v>9281</v>
      </c>
      <c r="P2987" s="4" t="s">
        <v>5731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3887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5700</v>
      </c>
      <c r="N2988" s="57" t="s">
        <v>47</v>
      </c>
      <c r="O2988" s="57">
        <v>9281</v>
      </c>
      <c r="P2988" s="4" t="s">
        <v>5729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2621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2270</v>
      </c>
      <c r="N2989" s="57" t="s">
        <v>57</v>
      </c>
      <c r="O2989" s="57" t="s">
        <v>6007</v>
      </c>
      <c r="P2989" s="4" t="s">
        <v>2517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2621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5102</v>
      </c>
      <c r="N2990" s="57" t="s">
        <v>52</v>
      </c>
      <c r="O2990" s="57">
        <v>9330</v>
      </c>
      <c r="P2990" s="4" t="s">
        <v>5361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5102</v>
      </c>
      <c r="N2991" s="57" t="s">
        <v>52</v>
      </c>
      <c r="O2991" s="57">
        <v>9330</v>
      </c>
      <c r="P2991" s="4" t="s">
        <v>5439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5102</v>
      </c>
      <c r="N2992" s="57" t="s">
        <v>52</v>
      </c>
      <c r="O2992" s="57">
        <v>9330</v>
      </c>
      <c r="P2992" s="4" t="s">
        <v>5439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5405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1903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5405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1903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2817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1903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5405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1903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5405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1903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2817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1903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5728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5730</v>
      </c>
      <c r="N2999" s="57" t="s">
        <v>47</v>
      </c>
      <c r="O2999" s="57">
        <v>9281</v>
      </c>
      <c r="P2999" s="4" t="s">
        <v>5731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5728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5730</v>
      </c>
      <c r="N3000" s="57" t="s">
        <v>47</v>
      </c>
      <c r="O3000" s="57">
        <v>9281</v>
      </c>
      <c r="P3000" s="4" t="s">
        <v>5731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2698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5730</v>
      </c>
      <c r="N3001" s="57" t="s">
        <v>47</v>
      </c>
      <c r="O3001" s="57">
        <v>9281</v>
      </c>
      <c r="P3001" s="4" t="s">
        <v>5731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2698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5730</v>
      </c>
      <c r="N3002" s="57" t="s">
        <v>47</v>
      </c>
      <c r="O3002" s="57">
        <v>9281</v>
      </c>
      <c r="P3002" s="4" t="s">
        <v>5731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1903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5730</v>
      </c>
      <c r="N3004" s="57" t="s">
        <v>47</v>
      </c>
      <c r="O3004" s="57">
        <v>9281</v>
      </c>
      <c r="P3004" s="4" t="s">
        <v>5731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5792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5631</v>
      </c>
      <c r="N3005" s="57" t="s">
        <v>3373</v>
      </c>
      <c r="O3005" s="57" t="s">
        <v>5632</v>
      </c>
      <c r="P3005" s="4" t="s">
        <v>5633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6117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3104</v>
      </c>
      <c r="N3006" s="57" t="s">
        <v>6289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6117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3104</v>
      </c>
      <c r="N3007" s="57" t="s">
        <v>6289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6117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3104</v>
      </c>
      <c r="N3008" s="57" t="s">
        <v>6289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6117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3104</v>
      </c>
      <c r="N3009" s="57" t="s">
        <v>6289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6117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3104</v>
      </c>
      <c r="N3010" s="57" t="s">
        <v>6289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6117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3104</v>
      </c>
      <c r="N3011" s="57" t="s">
        <v>6289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3104</v>
      </c>
      <c r="N3012" s="57" t="s">
        <v>6289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3104</v>
      </c>
      <c r="N3013" s="57" t="s">
        <v>6289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3104</v>
      </c>
      <c r="N3014" s="57" t="s">
        <v>6289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2268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5102</v>
      </c>
      <c r="N3016" s="57" t="s">
        <v>52</v>
      </c>
      <c r="O3016" s="57">
        <v>9330</v>
      </c>
      <c r="P3016" s="4" t="s">
        <v>2417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2269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5102</v>
      </c>
      <c r="N3017" s="57" t="s">
        <v>52</v>
      </c>
      <c r="O3017" s="57">
        <v>9330</v>
      </c>
      <c r="P3017" s="4" t="s">
        <v>2417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5360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3104</v>
      </c>
      <c r="N3018" s="57" t="s">
        <v>6289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2621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5730</v>
      </c>
      <c r="N3019" s="57" t="s">
        <v>47</v>
      </c>
      <c r="O3019" s="57">
        <v>9281</v>
      </c>
      <c r="P3019" s="4" t="s">
        <v>5731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2621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5730</v>
      </c>
      <c r="N3020" s="57" t="s">
        <v>47</v>
      </c>
      <c r="O3020" s="57">
        <v>9281</v>
      </c>
      <c r="P3020" s="4" t="s">
        <v>5731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3887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5700</v>
      </c>
      <c r="N3021" s="57" t="s">
        <v>47</v>
      </c>
      <c r="O3021" s="57">
        <v>9281</v>
      </c>
      <c r="P3021" s="4" t="s">
        <v>5729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2621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2270</v>
      </c>
      <c r="N3022" s="57" t="s">
        <v>57</v>
      </c>
      <c r="O3022" s="57" t="s">
        <v>6007</v>
      </c>
      <c r="P3022" s="4" t="s">
        <v>2517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2621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5102</v>
      </c>
      <c r="N3023" s="57" t="s">
        <v>52</v>
      </c>
      <c r="O3023" s="57">
        <v>9330</v>
      </c>
      <c r="P3023" s="4" t="s">
        <v>5361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5178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4224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5700</v>
      </c>
      <c r="N3026" s="57" t="s">
        <v>47</v>
      </c>
      <c r="O3026" s="57">
        <v>9281</v>
      </c>
      <c r="P3026" s="4" t="s">
        <v>5729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5102</v>
      </c>
      <c r="N3027" s="57" t="s">
        <v>52</v>
      </c>
      <c r="O3027" s="57">
        <v>9330</v>
      </c>
      <c r="P3027" s="4" t="s">
        <v>5439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5405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1903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5405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1903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2817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1903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5405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1903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5405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1903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2817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1903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5728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5730</v>
      </c>
      <c r="N3034" s="57" t="s">
        <v>47</v>
      </c>
      <c r="O3034" s="57">
        <v>9281</v>
      </c>
      <c r="P3034" s="4" t="s">
        <v>5731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2698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5730</v>
      </c>
      <c r="N3035" s="57" t="s">
        <v>47</v>
      </c>
      <c r="O3035" s="57">
        <v>9281</v>
      </c>
      <c r="P3035" s="4" t="s">
        <v>5731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1903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5730</v>
      </c>
      <c r="N3037" s="57" t="s">
        <v>47</v>
      </c>
      <c r="O3037" s="57">
        <v>9281</v>
      </c>
      <c r="P3037" s="4" t="s">
        <v>5731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5792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5631</v>
      </c>
      <c r="N3038" s="57" t="s">
        <v>3373</v>
      </c>
      <c r="O3038" s="57" t="s">
        <v>5632</v>
      </c>
      <c r="P3038" s="4" t="s">
        <v>5633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6117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3104</v>
      </c>
      <c r="N3039" s="57" t="s">
        <v>6289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6117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3104</v>
      </c>
      <c r="N3040" s="57" t="s">
        <v>6289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6117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3104</v>
      </c>
      <c r="N3041" s="57" t="s">
        <v>6289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6117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3104</v>
      </c>
      <c r="N3042" s="57" t="s">
        <v>6289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6117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3104</v>
      </c>
      <c r="N3043" s="57" t="s">
        <v>6289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2268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5102</v>
      </c>
      <c r="N3046" s="57" t="s">
        <v>52</v>
      </c>
      <c r="O3046" s="57">
        <v>9330</v>
      </c>
      <c r="P3046" s="4" t="s">
        <v>2417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2269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5102</v>
      </c>
      <c r="N3047" s="57" t="s">
        <v>52</v>
      </c>
      <c r="O3047" s="57">
        <v>9330</v>
      </c>
      <c r="P3047" s="4" t="s">
        <v>2417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5360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3104</v>
      </c>
      <c r="N3048" s="57" t="s">
        <v>6289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5360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3104</v>
      </c>
      <c r="N3049" s="57" t="s">
        <v>6289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5360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3104</v>
      </c>
      <c r="N3050" s="57" t="s">
        <v>6289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5235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5235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5235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5235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2621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5730</v>
      </c>
      <c r="N3055" s="57" t="s">
        <v>47</v>
      </c>
      <c r="O3055" s="57">
        <v>9281</v>
      </c>
      <c r="P3055" s="4" t="s">
        <v>5731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2621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5730</v>
      </c>
      <c r="N3056" s="57" t="s">
        <v>47</v>
      </c>
      <c r="O3056" s="57">
        <v>9281</v>
      </c>
      <c r="P3056" s="4" t="s">
        <v>5731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3887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5700</v>
      </c>
      <c r="N3057" s="57" t="s">
        <v>47</v>
      </c>
      <c r="O3057" s="57">
        <v>9281</v>
      </c>
      <c r="P3057" s="4" t="s">
        <v>5729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2270</v>
      </c>
      <c r="N3058" s="57" t="s">
        <v>57</v>
      </c>
      <c r="O3058" s="57" t="s">
        <v>6007</v>
      </c>
      <c r="P3058" s="4" t="s">
        <v>2517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5102</v>
      </c>
      <c r="N3059" s="57" t="s">
        <v>52</v>
      </c>
      <c r="O3059" s="57">
        <v>9330</v>
      </c>
      <c r="P3059" s="4" t="s">
        <v>6156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5102</v>
      </c>
      <c r="N3060" s="57" t="s">
        <v>52</v>
      </c>
      <c r="O3060" s="57">
        <v>9330</v>
      </c>
      <c r="P3060" s="4" t="s">
        <v>6158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1492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6157</v>
      </c>
      <c r="N3061" s="57" t="s">
        <v>52</v>
      </c>
      <c r="O3061" s="57" t="s">
        <v>5852</v>
      </c>
      <c r="P3061" s="4" t="s">
        <v>5853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4224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5700</v>
      </c>
      <c r="N3062" s="57" t="s">
        <v>47</v>
      </c>
      <c r="O3062" s="57">
        <v>9281</v>
      </c>
      <c r="P3062" s="4" t="s">
        <v>5729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4224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5700</v>
      </c>
      <c r="N3063" s="57" t="s">
        <v>47</v>
      </c>
      <c r="O3063" s="57">
        <v>9281</v>
      </c>
      <c r="P3063" s="4" t="s">
        <v>5729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4224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5700</v>
      </c>
      <c r="N3064" s="57" t="s">
        <v>47</v>
      </c>
      <c r="O3064" s="57">
        <v>9281</v>
      </c>
      <c r="P3064" s="4" t="s">
        <v>5729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4224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5700</v>
      </c>
      <c r="N3065" s="57" t="s">
        <v>47</v>
      </c>
      <c r="O3065" s="57">
        <v>9281</v>
      </c>
      <c r="P3065" s="4" t="s">
        <v>5729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5102</v>
      </c>
      <c r="N3066" s="57" t="s">
        <v>52</v>
      </c>
      <c r="O3066" s="57">
        <v>9330</v>
      </c>
      <c r="P3066" s="4" t="s">
        <v>5439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5405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1903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5405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1903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2817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1903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2817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1903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5405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1903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5405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1903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2817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1903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5728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5730</v>
      </c>
      <c r="N3074" s="57" t="s">
        <v>47</v>
      </c>
      <c r="O3074" s="57">
        <v>9281</v>
      </c>
      <c r="P3074" s="4" t="s">
        <v>5731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2698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5730</v>
      </c>
      <c r="N3075" s="57" t="s">
        <v>47</v>
      </c>
      <c r="O3075" s="57">
        <v>9281</v>
      </c>
      <c r="P3075" s="4" t="s">
        <v>5731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1903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5730</v>
      </c>
      <c r="N3077" s="57" t="s">
        <v>47</v>
      </c>
      <c r="O3077" s="57">
        <v>9281</v>
      </c>
      <c r="P3077" s="4" t="s">
        <v>5731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5792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5631</v>
      </c>
      <c r="N3078" s="57" t="s">
        <v>3373</v>
      </c>
      <c r="O3078" s="57" t="s">
        <v>5632</v>
      </c>
      <c r="P3078" s="4" t="s">
        <v>5633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6117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3104</v>
      </c>
      <c r="N3079" s="57" t="s">
        <v>6289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6117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3104</v>
      </c>
      <c r="N3080" s="57" t="s">
        <v>6289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6117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3104</v>
      </c>
      <c r="N3081" s="57" t="s">
        <v>6289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6117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3104</v>
      </c>
      <c r="N3082" s="57" t="s">
        <v>6289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6117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3104</v>
      </c>
      <c r="N3083" s="57" t="s">
        <v>6289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2268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5102</v>
      </c>
      <c r="N3086" s="57" t="s">
        <v>52</v>
      </c>
      <c r="O3086" s="57">
        <v>9330</v>
      </c>
      <c r="P3086" s="4" t="s">
        <v>2417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2269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5102</v>
      </c>
      <c r="N3087" s="57" t="s">
        <v>52</v>
      </c>
      <c r="O3087" s="57">
        <v>9330</v>
      </c>
      <c r="P3087" s="4" t="s">
        <v>2417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5360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3104</v>
      </c>
      <c r="N3088" s="57" t="s">
        <v>6289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5360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3104</v>
      </c>
      <c r="N3089" s="57" t="s">
        <v>6289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5360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3104</v>
      </c>
      <c r="N3090" s="57" t="s">
        <v>6289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5360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3104</v>
      </c>
      <c r="N3091" s="57" t="s">
        <v>6289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5360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3104</v>
      </c>
      <c r="N3092" s="57" t="s">
        <v>6289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2621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5730</v>
      </c>
      <c r="N3093" s="57" t="s">
        <v>47</v>
      </c>
      <c r="O3093" s="57">
        <v>9281</v>
      </c>
      <c r="P3093" s="4" t="s">
        <v>5731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2621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5730</v>
      </c>
      <c r="N3094" s="57" t="s">
        <v>47</v>
      </c>
      <c r="O3094" s="57">
        <v>9281</v>
      </c>
      <c r="P3094" s="4" t="s">
        <v>5731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3887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5700</v>
      </c>
      <c r="N3095" s="57" t="s">
        <v>47</v>
      </c>
      <c r="O3095" s="57">
        <v>9281</v>
      </c>
      <c r="P3095" s="4" t="s">
        <v>5729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2270</v>
      </c>
      <c r="N3096" s="57" t="s">
        <v>57</v>
      </c>
      <c r="O3096" s="57" t="s">
        <v>6007</v>
      </c>
      <c r="P3096" s="4" t="s">
        <v>2517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5102</v>
      </c>
      <c r="N3097" s="57" t="s">
        <v>52</v>
      </c>
      <c r="O3097" s="57">
        <v>9330</v>
      </c>
      <c r="P3097" s="4" t="s">
        <v>6156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5102</v>
      </c>
      <c r="N3098" s="57" t="s">
        <v>52</v>
      </c>
      <c r="O3098" s="57">
        <v>9330</v>
      </c>
      <c r="P3098" s="4" t="s">
        <v>6158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6157</v>
      </c>
      <c r="N3099" s="57" t="s">
        <v>52</v>
      </c>
      <c r="O3099" s="57" t="s">
        <v>5852</v>
      </c>
      <c r="P3099" s="4" t="s">
        <v>5853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5567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1903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4251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1903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5102</v>
      </c>
      <c r="N3102" s="57" t="s">
        <v>52</v>
      </c>
      <c r="O3102" s="57">
        <v>9330</v>
      </c>
      <c r="P3102" s="4" t="s">
        <v>5439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6006</v>
      </c>
      <c r="N3103" s="57" t="s">
        <v>30</v>
      </c>
      <c r="O3103" s="57" t="s">
        <v>79</v>
      </c>
      <c r="P3103" s="4" t="s">
        <v>5888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5405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1903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5405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1903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2817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1903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2817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1903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5405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1903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5405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1903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5887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1903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5405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1903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5728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5730</v>
      </c>
      <c r="N3112" s="57" t="s">
        <v>47</v>
      </c>
      <c r="O3112" s="57">
        <v>9281</v>
      </c>
      <c r="P3112" s="4" t="s">
        <v>5731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5728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5730</v>
      </c>
      <c r="N3113" s="57" t="s">
        <v>47</v>
      </c>
      <c r="O3113" s="57">
        <v>9281</v>
      </c>
      <c r="P3113" s="4" t="s">
        <v>5731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2698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5730</v>
      </c>
      <c r="N3114" s="57" t="s">
        <v>47</v>
      </c>
      <c r="O3114" s="57">
        <v>9281</v>
      </c>
      <c r="P3114" s="4" t="s">
        <v>5731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1903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5730</v>
      </c>
      <c r="N3116" s="57" t="s">
        <v>47</v>
      </c>
      <c r="O3116" s="57">
        <v>9281</v>
      </c>
      <c r="P3116" s="4" t="s">
        <v>5731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5792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5631</v>
      </c>
      <c r="N3117" s="57" t="s">
        <v>3373</v>
      </c>
      <c r="O3117" s="57" t="s">
        <v>5632</v>
      </c>
      <c r="P3117" s="4" t="s">
        <v>5633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6117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3104</v>
      </c>
      <c r="N3118" s="57" t="s">
        <v>6289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6117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3104</v>
      </c>
      <c r="N3119" s="57" t="s">
        <v>6289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6117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3104</v>
      </c>
      <c r="N3120" s="57" t="s">
        <v>6289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6117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3104</v>
      </c>
      <c r="N3121" s="57" t="s">
        <v>6289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2268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5102</v>
      </c>
      <c r="N3124" s="57" t="s">
        <v>52</v>
      </c>
      <c r="O3124" s="57">
        <v>9330</v>
      </c>
      <c r="P3124" s="4" t="s">
        <v>2417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2269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5102</v>
      </c>
      <c r="N3125" s="57" t="s">
        <v>52</v>
      </c>
      <c r="O3125" s="57">
        <v>9330</v>
      </c>
      <c r="P3125" s="4" t="s">
        <v>2417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5360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3104</v>
      </c>
      <c r="N3126" s="57" t="s">
        <v>6289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5360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3104</v>
      </c>
      <c r="N3127" s="57" t="s">
        <v>6289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5360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3104</v>
      </c>
      <c r="N3128" s="57" t="s">
        <v>6289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2621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5730</v>
      </c>
      <c r="N3129" s="57" t="s">
        <v>47</v>
      </c>
      <c r="O3129" s="57">
        <v>9281</v>
      </c>
      <c r="P3129" s="4" t="s">
        <v>5731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2621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5730</v>
      </c>
      <c r="N3130" s="57" t="s">
        <v>47</v>
      </c>
      <c r="O3130" s="57">
        <v>9281</v>
      </c>
      <c r="P3130" s="4" t="s">
        <v>5731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2621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5730</v>
      </c>
      <c r="N3131" s="57" t="s">
        <v>47</v>
      </c>
      <c r="O3131" s="57">
        <v>9281</v>
      </c>
      <c r="P3131" s="4" t="s">
        <v>5731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2621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5730</v>
      </c>
      <c r="N3132" s="57" t="s">
        <v>47</v>
      </c>
      <c r="O3132" s="57">
        <v>9281</v>
      </c>
      <c r="P3132" s="4" t="s">
        <v>5731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2621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5730</v>
      </c>
      <c r="N3133" s="57" t="s">
        <v>47</v>
      </c>
      <c r="O3133" s="57">
        <v>9281</v>
      </c>
      <c r="P3133" s="4" t="s">
        <v>5731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2621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5730</v>
      </c>
      <c r="N3134" s="57" t="s">
        <v>47</v>
      </c>
      <c r="O3134" s="57">
        <v>9281</v>
      </c>
      <c r="P3134" s="4" t="s">
        <v>5731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5235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5700</v>
      </c>
      <c r="N3135" s="57" t="s">
        <v>47</v>
      </c>
      <c r="O3135" s="57">
        <v>9281</v>
      </c>
      <c r="P3135" s="4" t="s">
        <v>5729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5235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5700</v>
      </c>
      <c r="N3136" s="57" t="s">
        <v>47</v>
      </c>
      <c r="O3136" s="57">
        <v>9281</v>
      </c>
      <c r="P3136" s="4" t="s">
        <v>5729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3887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5700</v>
      </c>
      <c r="N3137" s="57" t="s">
        <v>47</v>
      </c>
      <c r="O3137" s="57">
        <v>9281</v>
      </c>
      <c r="P3137" s="4" t="s">
        <v>5729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2270</v>
      </c>
      <c r="N3138" s="57" t="s">
        <v>57</v>
      </c>
      <c r="O3138" s="57" t="s">
        <v>6007</v>
      </c>
      <c r="P3138" s="4" t="s">
        <v>2517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5102</v>
      </c>
      <c r="N3139" s="57" t="s">
        <v>52</v>
      </c>
      <c r="O3139" s="57">
        <v>9330</v>
      </c>
      <c r="P3139" s="4" t="s">
        <v>6156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5102</v>
      </c>
      <c r="N3140" s="57" t="s">
        <v>52</v>
      </c>
      <c r="O3140" s="57">
        <v>9330</v>
      </c>
      <c r="P3140" s="4" t="s">
        <v>5481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5102</v>
      </c>
      <c r="N3141" s="57" t="s">
        <v>52</v>
      </c>
      <c r="O3141" s="57">
        <v>9330</v>
      </c>
      <c r="P3141" s="4" t="s">
        <v>5439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5405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1903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5405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1903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2817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1903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2817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1903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2817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1903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5728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5730</v>
      </c>
      <c r="N3147" s="57" t="s">
        <v>47</v>
      </c>
      <c r="O3147" s="57">
        <v>9281</v>
      </c>
      <c r="P3147" s="4" t="s">
        <v>5731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5728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5730</v>
      </c>
      <c r="N3148" s="57" t="s">
        <v>47</v>
      </c>
      <c r="O3148" s="57">
        <v>9281</v>
      </c>
      <c r="P3148" s="4" t="s">
        <v>5731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5728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5730</v>
      </c>
      <c r="N3149" s="57" t="s">
        <v>47</v>
      </c>
      <c r="O3149" s="57">
        <v>9281</v>
      </c>
      <c r="P3149" s="4" t="s">
        <v>5731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2698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5730</v>
      </c>
      <c r="N3150" s="57" t="s">
        <v>47</v>
      </c>
      <c r="O3150" s="57">
        <v>9281</v>
      </c>
      <c r="P3150" s="4" t="s">
        <v>5731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3104</v>
      </c>
      <c r="N3151" s="57" t="s">
        <v>6289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3104</v>
      </c>
      <c r="N3152" s="57" t="s">
        <v>6289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3104</v>
      </c>
      <c r="N3153" s="57" t="s">
        <v>6289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1903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5730</v>
      </c>
      <c r="N3155" s="57" t="s">
        <v>47</v>
      </c>
      <c r="O3155" s="57">
        <v>9281</v>
      </c>
      <c r="P3155" s="4" t="s">
        <v>5731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5730</v>
      </c>
      <c r="N3156" s="57" t="s">
        <v>47</v>
      </c>
      <c r="O3156" s="57">
        <v>9281</v>
      </c>
      <c r="P3156" s="4" t="s">
        <v>5731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6117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3104</v>
      </c>
      <c r="N3157" s="57" t="s">
        <v>6289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6117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3104</v>
      </c>
      <c r="N3158" s="57" t="s">
        <v>6289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6117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3104</v>
      </c>
      <c r="N3159" s="57" t="s">
        <v>6289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2268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5102</v>
      </c>
      <c r="N3161" s="57" t="s">
        <v>52</v>
      </c>
      <c r="O3161" s="57">
        <v>9330</v>
      </c>
      <c r="P3161" s="4" t="s">
        <v>2417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2269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5102</v>
      </c>
      <c r="N3162" s="57" t="s">
        <v>52</v>
      </c>
      <c r="O3162" s="57">
        <v>9330</v>
      </c>
      <c r="P3162" s="4" t="s">
        <v>2417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5360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3104</v>
      </c>
      <c r="N3163" s="57" t="s">
        <v>6289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6001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5730</v>
      </c>
      <c r="N3164" s="57" t="s">
        <v>47</v>
      </c>
      <c r="O3164" s="57">
        <v>9281</v>
      </c>
      <c r="P3164" s="4" t="s">
        <v>5731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5235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5700</v>
      </c>
      <c r="N3165" s="57" t="s">
        <v>47</v>
      </c>
      <c r="O3165" s="57">
        <v>9281</v>
      </c>
      <c r="P3165" s="4" t="s">
        <v>5729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5235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5700</v>
      </c>
      <c r="N3166" s="57" t="s">
        <v>47</v>
      </c>
      <c r="O3166" s="57">
        <v>9281</v>
      </c>
      <c r="P3166" s="4" t="s">
        <v>5729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3887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5700</v>
      </c>
      <c r="N3167" s="57" t="s">
        <v>47</v>
      </c>
      <c r="O3167" s="57">
        <v>9281</v>
      </c>
      <c r="P3167" s="4" t="s">
        <v>5729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2270</v>
      </c>
      <c r="N3168" s="57" t="s">
        <v>57</v>
      </c>
      <c r="O3168" s="57" t="s">
        <v>6007</v>
      </c>
      <c r="P3168" s="4" t="s">
        <v>2517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5102</v>
      </c>
      <c r="N3169" s="57" t="s">
        <v>52</v>
      </c>
      <c r="O3169" s="57">
        <v>9330</v>
      </c>
      <c r="P3169" s="4" t="s">
        <v>6156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5102</v>
      </c>
      <c r="N3170" s="57" t="s">
        <v>52</v>
      </c>
      <c r="O3170" s="57">
        <v>9330</v>
      </c>
      <c r="P3170" s="4" t="s">
        <v>6158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5102</v>
      </c>
      <c r="N3171" s="57" t="s">
        <v>52</v>
      </c>
      <c r="O3171" s="57">
        <v>9330</v>
      </c>
      <c r="P3171" s="4" t="s">
        <v>5439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6003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5405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1903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5405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1903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5405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1903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5405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1903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2817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1903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2817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1903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2817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1903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5728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5730</v>
      </c>
      <c r="N3180" s="57" t="s">
        <v>47</v>
      </c>
      <c r="O3180" s="57">
        <v>9281</v>
      </c>
      <c r="P3180" s="4" t="s">
        <v>5731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5728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5730</v>
      </c>
      <c r="N3181" s="57" t="s">
        <v>47</v>
      </c>
      <c r="O3181" s="57">
        <v>9281</v>
      </c>
      <c r="P3181" s="4" t="s">
        <v>5731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5728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5730</v>
      </c>
      <c r="N3182" s="57" t="s">
        <v>47</v>
      </c>
      <c r="O3182" s="57">
        <v>9281</v>
      </c>
      <c r="P3182" s="4" t="s">
        <v>5731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2698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5730</v>
      </c>
      <c r="N3183" s="57" t="s">
        <v>47</v>
      </c>
      <c r="O3183" s="57">
        <v>9281</v>
      </c>
      <c r="P3183" s="4" t="s">
        <v>5731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6002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5700</v>
      </c>
      <c r="N3184" s="57" t="s">
        <v>47</v>
      </c>
      <c r="O3184" s="57">
        <v>9281</v>
      </c>
      <c r="P3184" s="4" t="s">
        <v>5729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3104</v>
      </c>
      <c r="N3185" s="57" t="s">
        <v>6289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3104</v>
      </c>
      <c r="N3186" s="57" t="s">
        <v>6289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3104</v>
      </c>
      <c r="N3187" s="57" t="s">
        <v>6289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3104</v>
      </c>
      <c r="N3188" s="57" t="s">
        <v>6289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1903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5730</v>
      </c>
      <c r="N3190" s="57" t="s">
        <v>47</v>
      </c>
      <c r="O3190" s="57">
        <v>9281</v>
      </c>
      <c r="P3190" s="4" t="s">
        <v>5731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5730</v>
      </c>
      <c r="N3191" s="57" t="s">
        <v>47</v>
      </c>
      <c r="O3191" s="57">
        <v>9281</v>
      </c>
      <c r="P3191" s="4" t="s">
        <v>5731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6117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3104</v>
      </c>
      <c r="N3192" s="57" t="s">
        <v>6289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6117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3104</v>
      </c>
      <c r="N3193" s="57" t="s">
        <v>6289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6117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3104</v>
      </c>
      <c r="N3194" s="57" t="s">
        <v>6289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6117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3104</v>
      </c>
      <c r="N3195" s="57" t="s">
        <v>6289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6117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3104</v>
      </c>
      <c r="N3196" s="57" t="s">
        <v>6289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2268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7126</v>
      </c>
      <c r="N3198" s="57" t="s">
        <v>52</v>
      </c>
      <c r="O3198" s="57">
        <v>9330</v>
      </c>
      <c r="P3198" s="4" t="s">
        <v>2417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2269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7126</v>
      </c>
      <c r="N3199" s="57" t="s">
        <v>52</v>
      </c>
      <c r="O3199" s="57">
        <v>9330</v>
      </c>
      <c r="P3199" s="4" t="s">
        <v>2417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6112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7039</v>
      </c>
      <c r="N3200" s="57" t="s">
        <v>7040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6112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7039</v>
      </c>
      <c r="N3201" s="57" t="s">
        <v>7040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6001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5730</v>
      </c>
      <c r="N3202" s="57" t="s">
        <v>47</v>
      </c>
      <c r="O3202" s="57">
        <v>9281</v>
      </c>
      <c r="P3202" s="4" t="s">
        <v>5731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6001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5730</v>
      </c>
      <c r="N3203" s="57" t="s">
        <v>47</v>
      </c>
      <c r="O3203" s="57">
        <v>9281</v>
      </c>
      <c r="P3203" s="4" t="s">
        <v>5731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5235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5700</v>
      </c>
      <c r="N3204" s="57" t="s">
        <v>47</v>
      </c>
      <c r="O3204" s="57">
        <v>9281</v>
      </c>
      <c r="P3204" s="4" t="s">
        <v>5729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5235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5700</v>
      </c>
      <c r="N3205" s="57" t="s">
        <v>47</v>
      </c>
      <c r="O3205" s="57">
        <v>9281</v>
      </c>
      <c r="P3205" s="4" t="s">
        <v>5729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3887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5700</v>
      </c>
      <c r="N3206" s="57" t="s">
        <v>47</v>
      </c>
      <c r="O3206" s="57">
        <v>9281</v>
      </c>
      <c r="P3206" s="4" t="s">
        <v>5729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7127</v>
      </c>
      <c r="N3207" s="57" t="s">
        <v>52</v>
      </c>
      <c r="O3207" s="57">
        <v>9330</v>
      </c>
      <c r="P3207" s="4" t="s">
        <v>6156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7127</v>
      </c>
      <c r="N3208" s="57" t="s">
        <v>52</v>
      </c>
      <c r="O3208" s="57">
        <v>9330</v>
      </c>
      <c r="P3208" s="4" t="s">
        <v>5439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5405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1903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5405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1903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5405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1903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5405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1903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5405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1903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5728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5730</v>
      </c>
      <c r="N3214" s="57" t="s">
        <v>47</v>
      </c>
      <c r="O3214" s="57">
        <v>9281</v>
      </c>
      <c r="P3214" s="4" t="s">
        <v>5731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5728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5730</v>
      </c>
      <c r="N3215" s="57" t="s">
        <v>47</v>
      </c>
      <c r="O3215" s="57">
        <v>9281</v>
      </c>
      <c r="P3215" s="4" t="s">
        <v>5731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5728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5730</v>
      </c>
      <c r="N3216" s="57" t="s">
        <v>47</v>
      </c>
      <c r="O3216" s="57">
        <v>9281</v>
      </c>
      <c r="P3216" s="4" t="s">
        <v>5731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2698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5730</v>
      </c>
      <c r="N3217" s="57" t="s">
        <v>47</v>
      </c>
      <c r="O3217" s="57">
        <v>9281</v>
      </c>
      <c r="P3217" s="4" t="s">
        <v>5731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7039</v>
      </c>
      <c r="N3218" s="57" t="s">
        <v>7040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7039</v>
      </c>
      <c r="N3219" s="57" t="s">
        <v>7040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7039</v>
      </c>
      <c r="N3220" s="57" t="s">
        <v>7040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1903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6113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7080</v>
      </c>
      <c r="N3222" s="57" t="s">
        <v>212</v>
      </c>
      <c r="O3222" s="57" t="s">
        <v>6004</v>
      </c>
      <c r="P3222" s="4" t="s">
        <v>6005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2268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7126</v>
      </c>
      <c r="N3225" s="57" t="s">
        <v>52</v>
      </c>
      <c r="O3225" s="57">
        <v>9330</v>
      </c>
      <c r="P3225" s="4" t="s">
        <v>2417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2269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7126</v>
      </c>
      <c r="N3226" s="57" t="s">
        <v>52</v>
      </c>
      <c r="O3226" s="57">
        <v>9330</v>
      </c>
      <c r="P3226" s="4" t="s">
        <v>2417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5235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5700</v>
      </c>
      <c r="N3227" s="57" t="s">
        <v>47</v>
      </c>
      <c r="O3227" s="57">
        <v>9281</v>
      </c>
      <c r="P3227" s="4" t="s">
        <v>5729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5235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6942</v>
      </c>
      <c r="N3228" s="57" t="s">
        <v>47</v>
      </c>
      <c r="O3228" s="57">
        <v>9281</v>
      </c>
      <c r="P3228" s="4" t="s">
        <v>5729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5235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6942</v>
      </c>
      <c r="N3229" s="57" t="s">
        <v>47</v>
      </c>
      <c r="O3229" s="57">
        <v>9281</v>
      </c>
      <c r="P3229" s="4" t="s">
        <v>5729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3887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6942</v>
      </c>
      <c r="N3230" s="57" t="s">
        <v>47</v>
      </c>
      <c r="O3230" s="57">
        <v>9281</v>
      </c>
      <c r="P3230" s="4" t="s">
        <v>5729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2015</v>
      </c>
      <c r="N3231" s="57" t="s">
        <v>57</v>
      </c>
      <c r="O3231" s="57" t="s">
        <v>2518</v>
      </c>
      <c r="P3231" s="4" t="s">
        <v>6155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7127</v>
      </c>
      <c r="N3232" s="57" t="s">
        <v>52</v>
      </c>
      <c r="O3232" s="57">
        <v>9330</v>
      </c>
      <c r="P3232" s="4" t="s">
        <v>6156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5042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7039</v>
      </c>
      <c r="N3233" s="57" t="s">
        <v>7040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6153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7039</v>
      </c>
      <c r="N3234" s="57" t="s">
        <v>7040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6154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7039</v>
      </c>
      <c r="N3235" s="57" t="s">
        <v>7040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5042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7127</v>
      </c>
      <c r="N3237" s="57" t="s">
        <v>52</v>
      </c>
      <c r="O3237" s="57">
        <v>9330</v>
      </c>
      <c r="P3237" s="4" t="s">
        <v>5439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5405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1903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5405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1903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5405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1903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5405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1903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5728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5700</v>
      </c>
      <c r="N3242" s="57" t="s">
        <v>47</v>
      </c>
      <c r="O3242" s="57">
        <v>9281</v>
      </c>
      <c r="P3242" s="4" t="s">
        <v>5729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5728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5700</v>
      </c>
      <c r="N3243" s="57" t="s">
        <v>47</v>
      </c>
      <c r="O3243" s="57">
        <v>9281</v>
      </c>
      <c r="P3243" s="4" t="s">
        <v>5729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5728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5700</v>
      </c>
      <c r="N3244" s="57" t="s">
        <v>47</v>
      </c>
      <c r="O3244" s="57">
        <v>9281</v>
      </c>
      <c r="P3244" s="4" t="s">
        <v>5729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1903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6113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5730</v>
      </c>
      <c r="N3246" s="57" t="s">
        <v>47</v>
      </c>
      <c r="O3246" s="57">
        <v>9281</v>
      </c>
      <c r="P3246" s="4" t="s">
        <v>5731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2268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7126</v>
      </c>
      <c r="N3248" s="57" t="s">
        <v>52</v>
      </c>
      <c r="O3248" s="57">
        <v>9330</v>
      </c>
      <c r="P3248" s="4" t="s">
        <v>2417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2269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7126</v>
      </c>
      <c r="N3249" s="57" t="s">
        <v>52</v>
      </c>
      <c r="O3249" s="57">
        <v>9330</v>
      </c>
      <c r="P3249" s="4" t="s">
        <v>2417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2270</v>
      </c>
      <c r="N3250" s="57" t="s">
        <v>57</v>
      </c>
      <c r="O3250" s="57" t="s">
        <v>5701</v>
      </c>
      <c r="P3250" s="4" t="s">
        <v>6206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5235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7125</v>
      </c>
      <c r="N3251" s="57" t="s">
        <v>30</v>
      </c>
      <c r="O3251" s="57"/>
      <c r="P3251" s="4" t="s">
        <v>6356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6113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5730</v>
      </c>
      <c r="N3252" s="57" t="s">
        <v>47</v>
      </c>
      <c r="O3252" s="57">
        <v>9281</v>
      </c>
      <c r="P3252" s="4" t="s">
        <v>5731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6113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5730</v>
      </c>
      <c r="N3253" s="57" t="s">
        <v>47</v>
      </c>
      <c r="O3253" s="57">
        <v>9281</v>
      </c>
      <c r="P3253" s="4" t="s">
        <v>5731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5235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5700</v>
      </c>
      <c r="N3254" s="57" t="s">
        <v>47</v>
      </c>
      <c r="O3254" s="57">
        <v>9281</v>
      </c>
      <c r="P3254" s="4" t="s">
        <v>5729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5235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5700</v>
      </c>
      <c r="N3255" s="57" t="s">
        <v>47</v>
      </c>
      <c r="O3255" s="57">
        <v>9281</v>
      </c>
      <c r="P3255" s="4" t="s">
        <v>5729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3887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5700</v>
      </c>
      <c r="N3256" s="57" t="s">
        <v>47</v>
      </c>
      <c r="O3256" s="57">
        <v>9281</v>
      </c>
      <c r="P3256" s="4" t="s">
        <v>5729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5235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5700</v>
      </c>
      <c r="N3257" s="57" t="s">
        <v>47</v>
      </c>
      <c r="O3257" s="57">
        <v>9281</v>
      </c>
      <c r="P3257" s="4" t="s">
        <v>5729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3887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5700</v>
      </c>
      <c r="N3258" s="57" t="s">
        <v>47</v>
      </c>
      <c r="O3258" s="57">
        <v>9281</v>
      </c>
      <c r="P3258" s="4" t="s">
        <v>5729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7127</v>
      </c>
      <c r="N3259" s="57" t="s">
        <v>52</v>
      </c>
      <c r="O3259" s="57">
        <v>9330</v>
      </c>
      <c r="P3259" s="4" t="s">
        <v>6156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7127</v>
      </c>
      <c r="N3260" s="57" t="s">
        <v>52</v>
      </c>
      <c r="O3260" s="57">
        <v>9330</v>
      </c>
      <c r="P3260" s="4" t="s">
        <v>6156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7127</v>
      </c>
      <c r="N3261" s="57" t="s">
        <v>52</v>
      </c>
      <c r="O3261" s="57">
        <v>9330</v>
      </c>
      <c r="P3261" s="4" t="s">
        <v>6207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5042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7039</v>
      </c>
      <c r="N3262" s="57" t="s">
        <v>7040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4304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5042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6205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7127</v>
      </c>
      <c r="N3266" s="57" t="s">
        <v>52</v>
      </c>
      <c r="O3266" s="57">
        <v>9330</v>
      </c>
      <c r="P3266" s="4" t="s">
        <v>5439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5405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1903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5405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1903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5405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1903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5405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1903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5405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1903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5405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1903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5405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1903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5728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5730</v>
      </c>
      <c r="N3274" s="57" t="s">
        <v>47</v>
      </c>
      <c r="O3274" s="57">
        <v>9281</v>
      </c>
      <c r="P3274" s="4" t="s">
        <v>5731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5728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5730</v>
      </c>
      <c r="N3275" s="57" t="s">
        <v>47</v>
      </c>
      <c r="O3275" s="57">
        <v>9281</v>
      </c>
      <c r="P3275" s="4" t="s">
        <v>5731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5728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5730</v>
      </c>
      <c r="N3276" s="57" t="s">
        <v>47</v>
      </c>
      <c r="O3276" s="57">
        <v>9281</v>
      </c>
      <c r="P3276" s="4" t="s">
        <v>5731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1903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6113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5730</v>
      </c>
      <c r="N3278" s="57" t="s">
        <v>47</v>
      </c>
      <c r="O3278" s="57">
        <v>9281</v>
      </c>
      <c r="P3278" s="4" t="s">
        <v>5731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2268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6208</v>
      </c>
      <c r="N3279" s="57" t="s">
        <v>3373</v>
      </c>
      <c r="O3279" s="57" t="s">
        <v>5632</v>
      </c>
      <c r="P3279" s="4" t="s">
        <v>7042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2268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7126</v>
      </c>
      <c r="N3282" s="57" t="s">
        <v>52</v>
      </c>
      <c r="O3282" s="57">
        <v>9330</v>
      </c>
      <c r="P3282" s="4" t="s">
        <v>2417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2269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7126</v>
      </c>
      <c r="N3283" s="57" t="s">
        <v>52</v>
      </c>
      <c r="O3283" s="57">
        <v>9330</v>
      </c>
      <c r="P3283" s="4" t="s">
        <v>2417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6113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5730</v>
      </c>
      <c r="N3284" s="57" t="s">
        <v>47</v>
      </c>
      <c r="O3284" s="57">
        <v>9281</v>
      </c>
      <c r="P3284" s="4" t="s">
        <v>5731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6113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5730</v>
      </c>
      <c r="N3285" s="57" t="s">
        <v>47</v>
      </c>
      <c r="O3285" s="57">
        <v>9281</v>
      </c>
      <c r="P3285" s="4" t="s">
        <v>5731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5235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5700</v>
      </c>
      <c r="N3286" s="57" t="s">
        <v>47</v>
      </c>
      <c r="O3286" s="57">
        <v>9281</v>
      </c>
      <c r="P3286" s="4" t="s">
        <v>5729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5235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5700</v>
      </c>
      <c r="N3287" s="57" t="s">
        <v>47</v>
      </c>
      <c r="O3287" s="57">
        <v>9281</v>
      </c>
      <c r="P3287" s="4" t="s">
        <v>5729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3887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5700</v>
      </c>
      <c r="N3288" s="57" t="s">
        <v>47</v>
      </c>
      <c r="O3288" s="57">
        <v>9281</v>
      </c>
      <c r="P3288" s="4" t="s">
        <v>5729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5235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5700</v>
      </c>
      <c r="N3289" s="57" t="s">
        <v>47</v>
      </c>
      <c r="O3289" s="57">
        <v>9281</v>
      </c>
      <c r="P3289" s="4" t="s">
        <v>5729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3887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5700</v>
      </c>
      <c r="N3290" s="57" t="s">
        <v>47</v>
      </c>
      <c r="O3290" s="57">
        <v>9281</v>
      </c>
      <c r="P3290" s="4" t="s">
        <v>5729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7127</v>
      </c>
      <c r="N3291" s="57" t="s">
        <v>52</v>
      </c>
      <c r="O3291" s="57">
        <v>9330</v>
      </c>
      <c r="P3291" s="4" t="s">
        <v>6156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7127</v>
      </c>
      <c r="N3292" s="57" t="s">
        <v>52</v>
      </c>
      <c r="O3292" s="57">
        <v>9330</v>
      </c>
      <c r="P3292" s="4" t="s">
        <v>6207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5042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7039</v>
      </c>
      <c r="N3293" s="57" t="s">
        <v>7040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4304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5730</v>
      </c>
      <c r="N3294" s="57" t="s">
        <v>47</v>
      </c>
      <c r="O3294" s="57">
        <v>9281</v>
      </c>
      <c r="P3294" s="4" t="s">
        <v>6246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7127</v>
      </c>
      <c r="N3295" s="57" t="s">
        <v>52</v>
      </c>
      <c r="O3295" s="57">
        <v>9330</v>
      </c>
      <c r="P3295" s="4" t="s">
        <v>5439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5102</v>
      </c>
      <c r="N3296" s="57" t="s">
        <v>52</v>
      </c>
      <c r="O3296" s="57">
        <v>9330</v>
      </c>
      <c r="P3296" s="4" t="s">
        <v>5361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5405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1903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5405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1903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5405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1903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5405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1903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5728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5730</v>
      </c>
      <c r="N3301" s="57" t="s">
        <v>47</v>
      </c>
      <c r="O3301" s="57">
        <v>9281</v>
      </c>
      <c r="P3301" s="4" t="s">
        <v>5731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5728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5730</v>
      </c>
      <c r="N3302" s="57" t="s">
        <v>47</v>
      </c>
      <c r="O3302" s="57">
        <v>9281</v>
      </c>
      <c r="P3302" s="4" t="s">
        <v>5731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1903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6113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5730</v>
      </c>
      <c r="N3304" s="57" t="s">
        <v>47</v>
      </c>
      <c r="O3304" s="57">
        <v>9281</v>
      </c>
      <c r="P3304" s="4" t="s">
        <v>5731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6245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6208</v>
      </c>
      <c r="N3305" s="57" t="s">
        <v>3373</v>
      </c>
      <c r="O3305" s="57" t="s">
        <v>5632</v>
      </c>
      <c r="P3305" s="4" t="s">
        <v>7042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2268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7126</v>
      </c>
      <c r="N3307" s="57" t="s">
        <v>52</v>
      </c>
      <c r="O3307" s="57">
        <v>9330</v>
      </c>
      <c r="P3307" s="4" t="s">
        <v>2417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2269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7126</v>
      </c>
      <c r="N3308" s="57" t="s">
        <v>52</v>
      </c>
      <c r="O3308" s="57">
        <v>9330</v>
      </c>
      <c r="P3308" s="4" t="s">
        <v>2417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5235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5700</v>
      </c>
      <c r="N3309" s="57" t="s">
        <v>47</v>
      </c>
      <c r="O3309" s="57">
        <v>9281</v>
      </c>
      <c r="P3309" s="4" t="s">
        <v>5729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5235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5700</v>
      </c>
      <c r="N3310" s="57" t="s">
        <v>47</v>
      </c>
      <c r="O3310" s="57">
        <v>9281</v>
      </c>
      <c r="P3310" s="4" t="s">
        <v>5729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3887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5700</v>
      </c>
      <c r="N3311" s="57" t="s">
        <v>47</v>
      </c>
      <c r="O3311" s="57">
        <v>9281</v>
      </c>
      <c r="P3311" s="4" t="s">
        <v>5729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7127</v>
      </c>
      <c r="N3312" s="57" t="s">
        <v>52</v>
      </c>
      <c r="O3312" s="57">
        <v>9330</v>
      </c>
      <c r="P3312" s="4" t="s">
        <v>6156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7127</v>
      </c>
      <c r="N3313" s="57" t="s">
        <v>52</v>
      </c>
      <c r="O3313" s="57">
        <v>9330</v>
      </c>
      <c r="P3313" s="4" t="s">
        <v>6207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6277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1903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4304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5730</v>
      </c>
      <c r="N3315" s="57" t="s">
        <v>47</v>
      </c>
      <c r="O3315" s="57">
        <v>9281</v>
      </c>
      <c r="P3315" s="4" t="s">
        <v>6246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4304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5730</v>
      </c>
      <c r="N3316" s="57" t="s">
        <v>47</v>
      </c>
      <c r="O3316" s="57">
        <v>9281</v>
      </c>
      <c r="P3316" s="4" t="s">
        <v>6246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4304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5700</v>
      </c>
      <c r="N3317" s="57" t="s">
        <v>47</v>
      </c>
      <c r="O3317" s="57">
        <v>9281</v>
      </c>
      <c r="P3317" s="4" t="s">
        <v>5729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3391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1903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7127</v>
      </c>
      <c r="N3319" s="57" t="s">
        <v>52</v>
      </c>
      <c r="O3319" s="57">
        <v>9330</v>
      </c>
      <c r="P3319" s="4" t="s">
        <v>5439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7127</v>
      </c>
      <c r="N3320" s="57" t="s">
        <v>52</v>
      </c>
      <c r="O3320" s="57">
        <v>9330</v>
      </c>
      <c r="P3320" s="4" t="s">
        <v>5439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7034</v>
      </c>
      <c r="N3321" s="57" t="s">
        <v>6352</v>
      </c>
      <c r="O3321" s="57">
        <v>275210</v>
      </c>
      <c r="P3321" s="4" t="s">
        <v>6353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5405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1903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5405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1903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5405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1903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5405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1903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5405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1903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5728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5730</v>
      </c>
      <c r="N3327" s="57" t="s">
        <v>47</v>
      </c>
      <c r="O3327" s="57">
        <v>9281</v>
      </c>
      <c r="P3327" s="4" t="s">
        <v>5731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5728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5730</v>
      </c>
      <c r="N3328" s="57" t="s">
        <v>47</v>
      </c>
      <c r="O3328" s="57">
        <v>9281</v>
      </c>
      <c r="P3328" s="4" t="s">
        <v>5731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1903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6113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5730</v>
      </c>
      <c r="N3330" s="57" t="s">
        <v>47</v>
      </c>
      <c r="O3330" s="57">
        <v>9281</v>
      </c>
      <c r="P3330" s="4" t="s">
        <v>5731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6278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6208</v>
      </c>
      <c r="N3331" s="57" t="s">
        <v>3373</v>
      </c>
      <c r="O3331" s="57" t="s">
        <v>5632</v>
      </c>
      <c r="P3331" s="4" t="s">
        <v>7042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6245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6208</v>
      </c>
      <c r="N3332" s="57" t="s">
        <v>3373</v>
      </c>
      <c r="O3332" s="57" t="s">
        <v>5632</v>
      </c>
      <c r="P3332" s="4" t="s">
        <v>7042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1751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7080</v>
      </c>
      <c r="N3333" s="57" t="s">
        <v>212</v>
      </c>
      <c r="O3333" s="57" t="s">
        <v>6004</v>
      </c>
      <c r="P3333" s="4" t="s">
        <v>6005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6113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7080</v>
      </c>
      <c r="N3334" s="57" t="s">
        <v>212</v>
      </c>
      <c r="O3334" s="57" t="s">
        <v>6004</v>
      </c>
      <c r="P3334" s="4" t="s">
        <v>6005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7039</v>
      </c>
      <c r="N3335" s="57" t="s">
        <v>7040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7039</v>
      </c>
      <c r="N3336" s="57" t="s">
        <v>7040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7039</v>
      </c>
      <c r="N3337" s="57" t="s">
        <v>7040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7039</v>
      </c>
      <c r="N3338" s="57" t="s">
        <v>7040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2268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7126</v>
      </c>
      <c r="N3340" s="57" t="s">
        <v>52</v>
      </c>
      <c r="O3340" s="57">
        <v>9330</v>
      </c>
      <c r="P3340" s="4" t="s">
        <v>2417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2269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7126</v>
      </c>
      <c r="N3341" s="57" t="s">
        <v>52</v>
      </c>
      <c r="O3341" s="57">
        <v>9330</v>
      </c>
      <c r="P3341" s="4" t="s">
        <v>2417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2243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5730</v>
      </c>
      <c r="N3342" s="57" t="s">
        <v>47</v>
      </c>
      <c r="O3342" s="57">
        <v>9281</v>
      </c>
      <c r="P3342" s="4" t="s">
        <v>6246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5291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5730</v>
      </c>
      <c r="N3343" s="57" t="s">
        <v>47</v>
      </c>
      <c r="O3343" s="57">
        <v>9281</v>
      </c>
      <c r="P3343" s="4" t="s">
        <v>6246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5235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5700</v>
      </c>
      <c r="N3344" s="57" t="s">
        <v>47</v>
      </c>
      <c r="O3344" s="57">
        <v>9281</v>
      </c>
      <c r="P3344" s="4" t="s">
        <v>5729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5235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5700</v>
      </c>
      <c r="N3345" s="57" t="s">
        <v>47</v>
      </c>
      <c r="O3345" s="57">
        <v>9281</v>
      </c>
      <c r="P3345" s="4" t="s">
        <v>5729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3887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5700</v>
      </c>
      <c r="N3346" s="57" t="s">
        <v>47</v>
      </c>
      <c r="O3346" s="57">
        <v>9281</v>
      </c>
      <c r="P3346" s="4" t="s">
        <v>5729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5235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5700</v>
      </c>
      <c r="N3347" s="57" t="s">
        <v>47</v>
      </c>
      <c r="O3347" s="57">
        <v>9281</v>
      </c>
      <c r="P3347" s="4" t="s">
        <v>5729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3887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5700</v>
      </c>
      <c r="N3348" s="57" t="s">
        <v>47</v>
      </c>
      <c r="O3348" s="57">
        <v>9281</v>
      </c>
      <c r="P3348" s="4" t="s">
        <v>5729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7127</v>
      </c>
      <c r="N3349" s="57" t="s">
        <v>52</v>
      </c>
      <c r="O3349" s="57">
        <v>9330</v>
      </c>
      <c r="P3349" s="4" t="s">
        <v>6156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7127</v>
      </c>
      <c r="N3350" s="57" t="s">
        <v>52</v>
      </c>
      <c r="O3350" s="57">
        <v>9330</v>
      </c>
      <c r="P3350" s="4" t="s">
        <v>6207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6277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1903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6277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1903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4304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5730</v>
      </c>
      <c r="N3353" s="57" t="s">
        <v>47</v>
      </c>
      <c r="O3353" s="57">
        <v>9281</v>
      </c>
      <c r="P3353" s="4" t="s">
        <v>6246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4304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5700</v>
      </c>
      <c r="N3354" s="57" t="s">
        <v>47</v>
      </c>
      <c r="O3354" s="57">
        <v>9281</v>
      </c>
      <c r="P3354" s="4" t="s">
        <v>5729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3391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3391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3391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1903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1903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7127</v>
      </c>
      <c r="N3360" s="57" t="s">
        <v>52</v>
      </c>
      <c r="O3360" s="57">
        <v>9330</v>
      </c>
      <c r="P3360" s="4" t="s">
        <v>5439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5405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1903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5405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1903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5405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1903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5405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1903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5405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1903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5728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5730</v>
      </c>
      <c r="N3366" s="57" t="s">
        <v>47</v>
      </c>
      <c r="O3366" s="57">
        <v>9281</v>
      </c>
      <c r="P3366" s="4" t="s">
        <v>5731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5728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5730</v>
      </c>
      <c r="N3367" s="57" t="s">
        <v>47</v>
      </c>
      <c r="O3367" s="57">
        <v>9281</v>
      </c>
      <c r="P3367" s="4" t="s">
        <v>5731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5728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5730</v>
      </c>
      <c r="N3368" s="57" t="s">
        <v>47</v>
      </c>
      <c r="O3368" s="57">
        <v>9281</v>
      </c>
      <c r="P3368" s="4" t="s">
        <v>5731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1903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6113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5730</v>
      </c>
      <c r="N3370" s="57" t="s">
        <v>47</v>
      </c>
      <c r="O3370" s="57">
        <v>9281</v>
      </c>
      <c r="P3370" s="4" t="s">
        <v>5731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5730</v>
      </c>
      <c r="N3371" s="57" t="s">
        <v>47</v>
      </c>
      <c r="O3371" s="57">
        <v>9281</v>
      </c>
      <c r="P3371" s="4" t="s">
        <v>5731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6306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5730</v>
      </c>
      <c r="N3372" s="57" t="s">
        <v>47</v>
      </c>
      <c r="O3372" s="57">
        <v>9281</v>
      </c>
      <c r="P3372" s="4" t="s">
        <v>5731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2618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5730</v>
      </c>
      <c r="N3373" s="57" t="s">
        <v>47</v>
      </c>
      <c r="O3373" s="57">
        <v>9281</v>
      </c>
      <c r="P3373" s="4" t="s">
        <v>5731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6307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5730</v>
      </c>
      <c r="N3374" s="57" t="s">
        <v>47</v>
      </c>
      <c r="O3374" s="57">
        <v>9281</v>
      </c>
      <c r="P3374" s="4" t="s">
        <v>5731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7127</v>
      </c>
      <c r="N3375" s="57" t="s">
        <v>52</v>
      </c>
      <c r="O3375" s="57">
        <v>9330</v>
      </c>
      <c r="P3375" s="4" t="s">
        <v>6207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6308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5730</v>
      </c>
      <c r="N3376" s="57" t="s">
        <v>47</v>
      </c>
      <c r="O3376" s="57">
        <v>9281</v>
      </c>
      <c r="P3376" s="4" t="s">
        <v>5731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6113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5730</v>
      </c>
      <c r="N3377" s="57" t="s">
        <v>47</v>
      </c>
      <c r="O3377" s="57">
        <v>9281</v>
      </c>
      <c r="P3377" s="4" t="s">
        <v>5731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5730</v>
      </c>
      <c r="N3378" s="57" t="s">
        <v>47</v>
      </c>
      <c r="O3378" s="57">
        <v>9281</v>
      </c>
      <c r="P3378" s="4" t="s">
        <v>5731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2268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7126</v>
      </c>
      <c r="N3381" s="57" t="s">
        <v>52</v>
      </c>
      <c r="O3381" s="57">
        <v>9330</v>
      </c>
      <c r="P3381" s="4" t="s">
        <v>2417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2269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7126</v>
      </c>
      <c r="N3382" s="57" t="s">
        <v>52</v>
      </c>
      <c r="O3382" s="57">
        <v>9330</v>
      </c>
      <c r="P3382" s="4" t="s">
        <v>2417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2271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5700</v>
      </c>
      <c r="N3383" s="57" t="s">
        <v>47</v>
      </c>
      <c r="O3383" s="57">
        <v>9281</v>
      </c>
      <c r="P3383" s="4" t="s">
        <v>5729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2243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5730</v>
      </c>
      <c r="N3384" s="57" t="s">
        <v>47</v>
      </c>
      <c r="O3384" s="57">
        <v>9281</v>
      </c>
      <c r="P3384" s="4" t="s">
        <v>6246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5291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5730</v>
      </c>
      <c r="N3385" s="57" t="s">
        <v>47</v>
      </c>
      <c r="O3385" s="57">
        <v>9281</v>
      </c>
      <c r="P3385" s="4" t="s">
        <v>6246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5235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5700</v>
      </c>
      <c r="N3386" s="57" t="s">
        <v>47</v>
      </c>
      <c r="O3386" s="57">
        <v>9281</v>
      </c>
      <c r="P3386" s="4" t="s">
        <v>5729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7034</v>
      </c>
      <c r="N3387" s="57" t="s">
        <v>6352</v>
      </c>
      <c r="O3387" s="57">
        <v>275210</v>
      </c>
      <c r="P3387" s="4" t="s">
        <v>6353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7127</v>
      </c>
      <c r="N3388" s="57" t="s">
        <v>52</v>
      </c>
      <c r="O3388" s="57">
        <v>9330</v>
      </c>
      <c r="P3388" s="4" t="s">
        <v>6156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7127</v>
      </c>
      <c r="N3389" s="57" t="s">
        <v>52</v>
      </c>
      <c r="O3389" s="57">
        <v>9330</v>
      </c>
      <c r="P3389" s="4" t="s">
        <v>6207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5102</v>
      </c>
      <c r="N3390" s="57" t="s">
        <v>52</v>
      </c>
      <c r="O3390" s="57">
        <v>9330</v>
      </c>
      <c r="P3390" s="4" t="s">
        <v>5361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5235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7125</v>
      </c>
      <c r="N3391" s="57" t="s">
        <v>30</v>
      </c>
      <c r="O3391" s="57"/>
      <c r="P3391" s="4" t="s">
        <v>6356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4304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5730</v>
      </c>
      <c r="N3392" s="57" t="s">
        <v>47</v>
      </c>
      <c r="O3392" s="57">
        <v>9281</v>
      </c>
      <c r="P3392" s="4" t="s">
        <v>6246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4304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5700</v>
      </c>
      <c r="N3393" s="57" t="s">
        <v>47</v>
      </c>
      <c r="O3393" s="57">
        <v>9281</v>
      </c>
      <c r="P3393" s="4" t="s">
        <v>6354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4304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6942</v>
      </c>
      <c r="N3394" s="57" t="s">
        <v>47</v>
      </c>
      <c r="O3394" s="57">
        <v>9281</v>
      </c>
      <c r="P3394" s="4" t="s">
        <v>6355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4304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6942</v>
      </c>
      <c r="N3395" s="57" t="s">
        <v>47</v>
      </c>
      <c r="O3395" s="57">
        <v>9281</v>
      </c>
      <c r="P3395" s="4" t="s">
        <v>6355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5042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7039</v>
      </c>
      <c r="N3396" s="57" t="s">
        <v>7040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5139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7039</v>
      </c>
      <c r="N3397" s="57" t="s">
        <v>7040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3391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1903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1903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1903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7127</v>
      </c>
      <c r="N3401" s="57" t="s">
        <v>52</v>
      </c>
      <c r="O3401" s="57">
        <v>9330</v>
      </c>
      <c r="P3401" s="4" t="s">
        <v>5439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5405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1903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5405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1903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5405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1903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5405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1903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5405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1903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5405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1903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1903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5405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1903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5405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1903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7039</v>
      </c>
      <c r="N3411" s="57" t="s">
        <v>7040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5728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5730</v>
      </c>
      <c r="N3412" s="57" t="s">
        <v>47</v>
      </c>
      <c r="O3412" s="57">
        <v>9281</v>
      </c>
      <c r="P3412" s="4" t="s">
        <v>5731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5728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5730</v>
      </c>
      <c r="N3413" s="57" t="s">
        <v>47</v>
      </c>
      <c r="O3413" s="57">
        <v>9281</v>
      </c>
      <c r="P3413" s="4" t="s">
        <v>5731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1903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6113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5730</v>
      </c>
      <c r="N3415" s="57" t="s">
        <v>47</v>
      </c>
      <c r="O3415" s="57">
        <v>9281</v>
      </c>
      <c r="P3415" s="4" t="s">
        <v>5731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2268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7126</v>
      </c>
      <c r="N3418" s="57" t="s">
        <v>52</v>
      </c>
      <c r="O3418" s="57">
        <v>9330</v>
      </c>
      <c r="P3418" s="4" t="s">
        <v>2417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2269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7126</v>
      </c>
      <c r="N3419" s="57" t="s">
        <v>52</v>
      </c>
      <c r="O3419" s="57">
        <v>9330</v>
      </c>
      <c r="P3419" s="4" t="s">
        <v>2417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5291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5730</v>
      </c>
      <c r="N3420" s="57" t="s">
        <v>47</v>
      </c>
      <c r="O3420" s="57">
        <v>9281</v>
      </c>
      <c r="P3420" s="4" t="s">
        <v>6246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5235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7125</v>
      </c>
      <c r="N3421" s="57" t="s">
        <v>30</v>
      </c>
      <c r="O3421" s="57"/>
      <c r="P3421" s="4" t="s">
        <v>6356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7034</v>
      </c>
      <c r="N3422" s="57" t="s">
        <v>6352</v>
      </c>
      <c r="O3422" s="57">
        <v>275210</v>
      </c>
      <c r="P3422" s="4" t="s">
        <v>6353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7127</v>
      </c>
      <c r="N3423" s="57" t="s">
        <v>52</v>
      </c>
      <c r="O3423" s="57">
        <v>9330</v>
      </c>
      <c r="P3423" s="4" t="s">
        <v>6156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7127</v>
      </c>
      <c r="N3424" s="57" t="s">
        <v>52</v>
      </c>
      <c r="O3424" s="57">
        <v>9330</v>
      </c>
      <c r="P3424" s="4" t="s">
        <v>6207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3707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6384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6384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4251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5102</v>
      </c>
      <c r="N3429" s="57" t="s">
        <v>52</v>
      </c>
      <c r="O3429" s="57">
        <v>9330</v>
      </c>
      <c r="P3429" s="4" t="s">
        <v>5481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5102</v>
      </c>
      <c r="N3430" s="57" t="s">
        <v>52</v>
      </c>
      <c r="O3430" s="57">
        <v>9330</v>
      </c>
      <c r="P3430" s="4" t="s">
        <v>5481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4304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5730</v>
      </c>
      <c r="N3431" s="57" t="s">
        <v>47</v>
      </c>
      <c r="O3431" s="57">
        <v>9281</v>
      </c>
      <c r="P3431" s="4" t="s">
        <v>6246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4304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5730</v>
      </c>
      <c r="N3432" s="57" t="s">
        <v>47</v>
      </c>
      <c r="O3432" s="57">
        <v>9281</v>
      </c>
      <c r="P3432" s="4" t="s">
        <v>6246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4304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5700</v>
      </c>
      <c r="N3433" s="57" t="s">
        <v>47</v>
      </c>
      <c r="O3433" s="57">
        <v>9281</v>
      </c>
      <c r="P3433" s="4" t="s">
        <v>6354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4304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5700</v>
      </c>
      <c r="N3434" s="57" t="s">
        <v>47</v>
      </c>
      <c r="O3434" s="57">
        <v>9281</v>
      </c>
      <c r="P3434" s="4" t="s">
        <v>6354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4304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5700</v>
      </c>
      <c r="N3435" s="57" t="s">
        <v>47</v>
      </c>
      <c r="O3435" s="57">
        <v>9281</v>
      </c>
      <c r="P3435" s="4" t="s">
        <v>6354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4304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5700</v>
      </c>
      <c r="N3436" s="57" t="s">
        <v>47</v>
      </c>
      <c r="O3436" s="57">
        <v>9281</v>
      </c>
      <c r="P3436" s="4" t="s">
        <v>6354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4304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6942</v>
      </c>
      <c r="N3437" s="57" t="s">
        <v>47</v>
      </c>
      <c r="O3437" s="57">
        <v>9281</v>
      </c>
      <c r="P3437" s="4" t="s">
        <v>6355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4304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6942</v>
      </c>
      <c r="N3438" s="57" t="s">
        <v>47</v>
      </c>
      <c r="O3438" s="57">
        <v>9281</v>
      </c>
      <c r="P3438" s="4" t="s">
        <v>6355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5042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7039</v>
      </c>
      <c r="N3439" s="57" t="s">
        <v>7040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5139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7039</v>
      </c>
      <c r="N3440" s="57" t="s">
        <v>7040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3391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7127</v>
      </c>
      <c r="N3444" s="57" t="s">
        <v>52</v>
      </c>
      <c r="O3444" s="57">
        <v>9330</v>
      </c>
      <c r="P3444" s="4" t="s">
        <v>5439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7127</v>
      </c>
      <c r="N3445" s="57" t="s">
        <v>52</v>
      </c>
      <c r="O3445" s="57">
        <v>9330</v>
      </c>
      <c r="P3445" s="4" t="s">
        <v>5439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5405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1903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5405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1903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5405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1903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5405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1903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5405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1903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4811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7036</v>
      </c>
      <c r="N3451" s="57" t="s">
        <v>57</v>
      </c>
      <c r="O3451" s="57" t="s">
        <v>4305</v>
      </c>
      <c r="P3451" s="4" t="s">
        <v>6385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5728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5730</v>
      </c>
      <c r="N3452" s="57" t="s">
        <v>47</v>
      </c>
      <c r="O3452" s="57">
        <v>9281</v>
      </c>
      <c r="P3452" s="4" t="s">
        <v>5731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5728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5730</v>
      </c>
      <c r="N3453" s="57" t="s">
        <v>47</v>
      </c>
      <c r="O3453" s="57">
        <v>9281</v>
      </c>
      <c r="P3453" s="4" t="s">
        <v>5731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1903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6113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5730</v>
      </c>
      <c r="N3455" s="57" t="s">
        <v>47</v>
      </c>
      <c r="O3455" s="57">
        <v>9281</v>
      </c>
      <c r="P3455" s="4" t="s">
        <v>5731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6113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7080</v>
      </c>
      <c r="N3456" s="57" t="s">
        <v>212</v>
      </c>
      <c r="O3456" s="57" t="s">
        <v>6004</v>
      </c>
      <c r="P3456" s="4" t="s">
        <v>6005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2268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7126</v>
      </c>
      <c r="N3458" s="57" t="s">
        <v>52</v>
      </c>
      <c r="O3458" s="57">
        <v>9330</v>
      </c>
      <c r="P3458" s="4" t="s">
        <v>2417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2269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7126</v>
      </c>
      <c r="N3459" s="57" t="s">
        <v>52</v>
      </c>
      <c r="O3459" s="57">
        <v>9330</v>
      </c>
      <c r="P3459" s="4" t="s">
        <v>2417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5291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5730</v>
      </c>
      <c r="N3460" s="57" t="s">
        <v>47</v>
      </c>
      <c r="O3460" s="57">
        <v>9281</v>
      </c>
      <c r="P3460" s="4" t="s">
        <v>6246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7127</v>
      </c>
      <c r="N3461" s="57" t="s">
        <v>52</v>
      </c>
      <c r="O3461" s="57">
        <v>9330</v>
      </c>
      <c r="P3461" s="4" t="s">
        <v>6207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3707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6384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6384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4304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5730</v>
      </c>
      <c r="N3465" s="57" t="s">
        <v>47</v>
      </c>
      <c r="O3465" s="57">
        <v>9281</v>
      </c>
      <c r="P3465" s="4" t="s">
        <v>6246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4304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5730</v>
      </c>
      <c r="N3466" s="57" t="s">
        <v>47</v>
      </c>
      <c r="O3466" s="57">
        <v>9281</v>
      </c>
      <c r="P3466" s="4" t="s">
        <v>6246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4304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5700</v>
      </c>
      <c r="N3467" s="57" t="s">
        <v>47</v>
      </c>
      <c r="O3467" s="57">
        <v>9281</v>
      </c>
      <c r="P3467" s="4" t="s">
        <v>6354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4304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5700</v>
      </c>
      <c r="N3468" s="57" t="s">
        <v>47</v>
      </c>
      <c r="O3468" s="57">
        <v>9281</v>
      </c>
      <c r="P3468" s="4" t="s">
        <v>6354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4304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5700</v>
      </c>
      <c r="N3469" s="57" t="s">
        <v>47</v>
      </c>
      <c r="O3469" s="57">
        <v>9281</v>
      </c>
      <c r="P3469" s="4" t="s">
        <v>6354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4304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6942</v>
      </c>
      <c r="N3470" s="57" t="s">
        <v>47</v>
      </c>
      <c r="O3470" s="57">
        <v>9281</v>
      </c>
      <c r="P3470" s="4" t="s">
        <v>6355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4304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6942</v>
      </c>
      <c r="N3471" s="57" t="s">
        <v>47</v>
      </c>
      <c r="O3471" s="57">
        <v>9281</v>
      </c>
      <c r="P3471" s="4" t="s">
        <v>6355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4304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6942</v>
      </c>
      <c r="N3472" s="57" t="s">
        <v>47</v>
      </c>
      <c r="O3472" s="57">
        <v>9281</v>
      </c>
      <c r="P3472" s="4" t="s">
        <v>6355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3391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3391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6392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1903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6392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1903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7127</v>
      </c>
      <c r="N3479" s="57" t="s">
        <v>52</v>
      </c>
      <c r="O3479" s="57">
        <v>9330</v>
      </c>
      <c r="P3479" s="4" t="s">
        <v>5439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5405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1903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5405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1903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5405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1903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5405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1903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5405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1903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7039</v>
      </c>
      <c r="N3485" s="57" t="s">
        <v>7040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5235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7039</v>
      </c>
      <c r="N3486" s="57" t="s">
        <v>7040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7039</v>
      </c>
      <c r="N3487" s="57" t="s">
        <v>7040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5728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5730</v>
      </c>
      <c r="N3488" s="57" t="s">
        <v>47</v>
      </c>
      <c r="O3488" s="57">
        <v>9281</v>
      </c>
      <c r="P3488" s="4" t="s">
        <v>5731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5728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5730</v>
      </c>
      <c r="N3489" s="57" t="s">
        <v>47</v>
      </c>
      <c r="O3489" s="57">
        <v>9281</v>
      </c>
      <c r="P3489" s="4" t="s">
        <v>5731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5728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5730</v>
      </c>
      <c r="N3490" s="57" t="s">
        <v>47</v>
      </c>
      <c r="O3490" s="57">
        <v>9281</v>
      </c>
      <c r="P3490" s="4" t="s">
        <v>5731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1903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6113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5730</v>
      </c>
      <c r="N3492" s="57" t="s">
        <v>47</v>
      </c>
      <c r="O3492" s="57">
        <v>9281</v>
      </c>
      <c r="P3492" s="4" t="s">
        <v>5731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6113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7080</v>
      </c>
      <c r="N3493" s="57" t="s">
        <v>212</v>
      </c>
      <c r="O3493" s="57" t="s">
        <v>6004</v>
      </c>
      <c r="P3493" s="4" t="s">
        <v>6005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2268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7126</v>
      </c>
      <c r="N3496" s="57" t="s">
        <v>52</v>
      </c>
      <c r="O3496" s="57">
        <v>9330</v>
      </c>
      <c r="P3496" s="4" t="s">
        <v>2417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2269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7126</v>
      </c>
      <c r="N3497" s="57" t="s">
        <v>52</v>
      </c>
      <c r="O3497" s="57">
        <v>9330</v>
      </c>
      <c r="P3497" s="4" t="s">
        <v>2417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5291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5730</v>
      </c>
      <c r="N3498" s="57" t="s">
        <v>47</v>
      </c>
      <c r="O3498" s="57">
        <v>9281</v>
      </c>
      <c r="P3498" s="4" t="s">
        <v>6246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7127</v>
      </c>
      <c r="N3499" s="57" t="s">
        <v>52</v>
      </c>
      <c r="O3499" s="57">
        <v>9330</v>
      </c>
      <c r="P3499" s="4" t="s">
        <v>6207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3707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6384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6384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5102</v>
      </c>
      <c r="N3503" s="57" t="s">
        <v>52</v>
      </c>
      <c r="O3503" s="57">
        <v>9330</v>
      </c>
      <c r="P3503" s="4" t="s">
        <v>5481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7127</v>
      </c>
      <c r="N3504" s="57" t="s">
        <v>52</v>
      </c>
      <c r="O3504" s="57">
        <v>9330</v>
      </c>
      <c r="P3504" s="4" t="s">
        <v>5439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5405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1903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5405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1903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5405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1903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5405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1903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5405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1903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5405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1903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5405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1903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5728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5730</v>
      </c>
      <c r="N3512" s="57" t="s">
        <v>47</v>
      </c>
      <c r="O3512" s="57">
        <v>9281</v>
      </c>
      <c r="P3512" s="4" t="s">
        <v>5731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5728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5730</v>
      </c>
      <c r="N3513" s="57" t="s">
        <v>47</v>
      </c>
      <c r="O3513" s="57">
        <v>9281</v>
      </c>
      <c r="P3513" s="4" t="s">
        <v>5731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1903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6113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5730</v>
      </c>
      <c r="N3515" s="57" t="s">
        <v>47</v>
      </c>
      <c r="O3515" s="57">
        <v>9281</v>
      </c>
      <c r="P3515" s="4" t="s">
        <v>5731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6113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5730</v>
      </c>
      <c r="N3516" s="57" t="s">
        <v>47</v>
      </c>
      <c r="O3516" s="57">
        <v>9281</v>
      </c>
      <c r="P3516" s="4" t="s">
        <v>5731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6113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5730</v>
      </c>
      <c r="N3517" s="57" t="s">
        <v>47</v>
      </c>
      <c r="O3517" s="57">
        <v>9281</v>
      </c>
      <c r="P3517" s="4" t="s">
        <v>5731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6113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5730</v>
      </c>
      <c r="N3518" s="57" t="s">
        <v>47</v>
      </c>
      <c r="O3518" s="57">
        <v>9281</v>
      </c>
      <c r="P3518" s="4" t="s">
        <v>5731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2268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7126</v>
      </c>
      <c r="N3521" s="57" t="s">
        <v>52</v>
      </c>
      <c r="O3521" s="57">
        <v>9330</v>
      </c>
      <c r="P3521" s="4" t="s">
        <v>2417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2269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7126</v>
      </c>
      <c r="N3522" s="57" t="s">
        <v>52</v>
      </c>
      <c r="O3522" s="57">
        <v>9330</v>
      </c>
      <c r="P3522" s="4" t="s">
        <v>2417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5291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5730</v>
      </c>
      <c r="N3523" s="57" t="s">
        <v>47</v>
      </c>
      <c r="O3523" s="57">
        <v>9281</v>
      </c>
      <c r="P3523" s="4" t="s">
        <v>6246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7127</v>
      </c>
      <c r="N3524" s="57" t="s">
        <v>52</v>
      </c>
      <c r="O3524" s="57">
        <v>9330</v>
      </c>
      <c r="P3524" s="4" t="s">
        <v>6207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6154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5730</v>
      </c>
      <c r="N3525" s="57" t="s">
        <v>47</v>
      </c>
      <c r="O3525" s="57">
        <v>9281</v>
      </c>
      <c r="P3525" s="4" t="s">
        <v>6246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5102</v>
      </c>
      <c r="N3526" s="57" t="s">
        <v>52</v>
      </c>
      <c r="O3526" s="57">
        <v>9330</v>
      </c>
      <c r="P3526" s="4" t="s">
        <v>5481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7127</v>
      </c>
      <c r="N3527" s="57" t="s">
        <v>52</v>
      </c>
      <c r="O3527" s="57">
        <v>9330</v>
      </c>
      <c r="P3527" s="4" t="s">
        <v>5439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5405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1903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5405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1903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5405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1903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5405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1903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5405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1903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5405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1903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5405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1903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5405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1903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5405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1903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5728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5730</v>
      </c>
      <c r="N3537" s="57" t="s">
        <v>47</v>
      </c>
      <c r="O3537" s="57">
        <v>9281</v>
      </c>
      <c r="P3537" s="4" t="s">
        <v>5731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5728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5730</v>
      </c>
      <c r="N3538" s="57" t="s">
        <v>47</v>
      </c>
      <c r="O3538" s="57">
        <v>9281</v>
      </c>
      <c r="P3538" s="4" t="s">
        <v>5731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7036</v>
      </c>
      <c r="N3539" s="57" t="s">
        <v>57</v>
      </c>
      <c r="O3539" s="57" t="s">
        <v>4305</v>
      </c>
      <c r="P3539" s="4" t="s">
        <v>6385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1903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6113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5730</v>
      </c>
      <c r="N3541" s="57" t="s">
        <v>47</v>
      </c>
      <c r="O3541" s="57">
        <v>9281</v>
      </c>
      <c r="P3541" s="4" t="s">
        <v>5731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6278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6208</v>
      </c>
      <c r="N3542" s="57" t="s">
        <v>3373</v>
      </c>
      <c r="O3542" s="57" t="s">
        <v>5632</v>
      </c>
      <c r="P3542" s="4" t="s">
        <v>7042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6113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7080</v>
      </c>
      <c r="N3543" s="57" t="s">
        <v>212</v>
      </c>
      <c r="O3543" s="57" t="s">
        <v>6004</v>
      </c>
      <c r="P3543" s="4" t="s">
        <v>6005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2268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7126</v>
      </c>
      <c r="N3545" s="57" t="s">
        <v>52</v>
      </c>
      <c r="O3545" s="57">
        <v>9330</v>
      </c>
      <c r="P3545" s="4" t="s">
        <v>2417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2269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7126</v>
      </c>
      <c r="N3546" s="57" t="s">
        <v>52</v>
      </c>
      <c r="O3546" s="57">
        <v>9330</v>
      </c>
      <c r="P3546" s="4" t="s">
        <v>2417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7127</v>
      </c>
      <c r="N3547" s="57" t="s">
        <v>52</v>
      </c>
      <c r="O3547" s="57">
        <v>9330</v>
      </c>
      <c r="P3547" s="4" t="s">
        <v>5439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5405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1903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5405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1903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5405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1903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5405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1903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5405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1903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5405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1903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5728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5730</v>
      </c>
      <c r="N3554" s="57" t="s">
        <v>47</v>
      </c>
      <c r="O3554" s="57">
        <v>9281</v>
      </c>
      <c r="P3554" s="4" t="s">
        <v>5731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5728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5730</v>
      </c>
      <c r="N3555" s="57" t="s">
        <v>47</v>
      </c>
      <c r="O3555" s="57">
        <v>9281</v>
      </c>
      <c r="P3555" s="4" t="s">
        <v>5731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5728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5730</v>
      </c>
      <c r="N3556" s="57" t="s">
        <v>47</v>
      </c>
      <c r="O3556" s="57">
        <v>9281</v>
      </c>
      <c r="P3556" s="4" t="s">
        <v>5731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1903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6113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5730</v>
      </c>
      <c r="N3558" s="57" t="s">
        <v>47</v>
      </c>
      <c r="O3558" s="57">
        <v>9281</v>
      </c>
      <c r="P3558" s="4" t="s">
        <v>5731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6113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7080</v>
      </c>
      <c r="N3559" s="57" t="s">
        <v>212</v>
      </c>
      <c r="O3559" s="57" t="s">
        <v>6004</v>
      </c>
      <c r="P3559" s="4" t="s">
        <v>6005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7127</v>
      </c>
      <c r="N3560" s="57" t="s">
        <v>52</v>
      </c>
      <c r="O3560" s="57">
        <v>9330</v>
      </c>
      <c r="P3560" s="4" t="s">
        <v>6207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4786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1903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4786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1903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4786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1903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6113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5730</v>
      </c>
      <c r="N3564" s="57" t="s">
        <v>47</v>
      </c>
      <c r="O3564" s="57">
        <v>9281</v>
      </c>
      <c r="P3564" s="4" t="s">
        <v>5731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2188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1903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1903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2268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7126</v>
      </c>
      <c r="N3569" s="57" t="s">
        <v>52</v>
      </c>
      <c r="O3569" s="57">
        <v>9330</v>
      </c>
      <c r="P3569" s="4" t="s">
        <v>2417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2269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7126</v>
      </c>
      <c r="N3570" s="57" t="s">
        <v>52</v>
      </c>
      <c r="O3570" s="57">
        <v>9330</v>
      </c>
      <c r="P3570" s="4" t="s">
        <v>2417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6567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7039</v>
      </c>
      <c r="N3571" s="57" t="s">
        <v>7040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7127</v>
      </c>
      <c r="N3572" s="57" t="s">
        <v>52</v>
      </c>
      <c r="O3572" s="57">
        <v>9330</v>
      </c>
      <c r="P3572" s="4" t="s">
        <v>6207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3977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6568</v>
      </c>
      <c r="N3573" s="57" t="s">
        <v>65</v>
      </c>
      <c r="O3573" s="57"/>
      <c r="P3573" s="4" t="s">
        <v>6569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7127</v>
      </c>
      <c r="N3574" s="57" t="s">
        <v>52</v>
      </c>
      <c r="O3574" s="57">
        <v>9330</v>
      </c>
      <c r="P3574" s="4" t="s">
        <v>5439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5405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1903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5405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1903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5405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1903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5405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1903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5405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1903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5405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1903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5405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1903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5405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1903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5728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5730</v>
      </c>
      <c r="N3583" s="57" t="s">
        <v>47</v>
      </c>
      <c r="O3583" s="57">
        <v>9281</v>
      </c>
      <c r="P3583" s="4" t="s">
        <v>5731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5728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5730</v>
      </c>
      <c r="N3584" s="57" t="s">
        <v>47</v>
      </c>
      <c r="O3584" s="57">
        <v>9281</v>
      </c>
      <c r="P3584" s="4" t="s">
        <v>5731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5728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5730</v>
      </c>
      <c r="N3585" s="57" t="s">
        <v>47</v>
      </c>
      <c r="O3585" s="57">
        <v>9281</v>
      </c>
      <c r="P3585" s="4" t="s">
        <v>5731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1903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6113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5730</v>
      </c>
      <c r="N3587" s="57" t="s">
        <v>47</v>
      </c>
      <c r="O3587" s="57">
        <v>9281</v>
      </c>
      <c r="P3587" s="4" t="s">
        <v>5731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1751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7080</v>
      </c>
      <c r="N3588" s="57" t="s">
        <v>212</v>
      </c>
      <c r="O3588" s="57" t="s">
        <v>6004</v>
      </c>
      <c r="P3588" s="4" t="s">
        <v>6005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2268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7126</v>
      </c>
      <c r="N3590" s="57" t="s">
        <v>52</v>
      </c>
      <c r="O3590" s="57">
        <v>9330</v>
      </c>
      <c r="P3590" s="4" t="s">
        <v>2417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2269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7126</v>
      </c>
      <c r="N3591" s="57" t="s">
        <v>52</v>
      </c>
      <c r="O3591" s="57">
        <v>9330</v>
      </c>
      <c r="P3591" s="4" t="s">
        <v>2417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3705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7039</v>
      </c>
      <c r="N3592" s="57" t="s">
        <v>7040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6567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7039</v>
      </c>
      <c r="N3593" s="57" t="s">
        <v>7040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7127</v>
      </c>
      <c r="N3594" s="57" t="s">
        <v>52</v>
      </c>
      <c r="O3594" s="57">
        <v>9330</v>
      </c>
      <c r="P3594" s="4" t="s">
        <v>6207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3066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7127</v>
      </c>
      <c r="N3595" s="57" t="s">
        <v>52</v>
      </c>
      <c r="O3595" s="57">
        <v>9330</v>
      </c>
      <c r="P3595" s="4" t="s">
        <v>6156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3488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5730</v>
      </c>
      <c r="N3596" s="57" t="s">
        <v>47</v>
      </c>
      <c r="O3596" s="57">
        <v>9281</v>
      </c>
      <c r="P3596" s="4" t="s">
        <v>5731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3977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6568</v>
      </c>
      <c r="N3597" s="57" t="s">
        <v>65</v>
      </c>
      <c r="O3597" s="57"/>
      <c r="P3597" s="4" t="s">
        <v>6569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6605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6606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5139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5102</v>
      </c>
      <c r="N3601" s="57" t="s">
        <v>52</v>
      </c>
      <c r="O3601" s="57">
        <v>9330</v>
      </c>
      <c r="P3601" s="4" t="s">
        <v>6886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7127</v>
      </c>
      <c r="N3602" s="57" t="s">
        <v>52</v>
      </c>
      <c r="O3602" s="57">
        <v>9330</v>
      </c>
      <c r="P3602" s="4" t="s">
        <v>5439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5405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1903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5405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1903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5405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1903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5405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1903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5405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1903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5405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1903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5728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5730</v>
      </c>
      <c r="N3609" s="57" t="s">
        <v>47</v>
      </c>
      <c r="O3609" s="57">
        <v>9281</v>
      </c>
      <c r="P3609" s="4" t="s">
        <v>5731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5728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5730</v>
      </c>
      <c r="N3610" s="57" t="s">
        <v>47</v>
      </c>
      <c r="O3610" s="57">
        <v>9281</v>
      </c>
      <c r="P3610" s="4" t="s">
        <v>5731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1903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6113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5730</v>
      </c>
      <c r="N3612" s="57" t="s">
        <v>47</v>
      </c>
      <c r="O3612" s="57">
        <v>9281</v>
      </c>
      <c r="P3612" s="4" t="s">
        <v>5731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1751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7080</v>
      </c>
      <c r="N3613" s="57" t="s">
        <v>212</v>
      </c>
      <c r="O3613" s="57" t="s">
        <v>6004</v>
      </c>
      <c r="P3613" s="4" t="s">
        <v>6005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2268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7126</v>
      </c>
      <c r="N3615" s="57" t="s">
        <v>52</v>
      </c>
      <c r="O3615" s="57">
        <v>9330</v>
      </c>
      <c r="P3615" s="4" t="s">
        <v>2417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2269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7126</v>
      </c>
      <c r="N3616" s="57" t="s">
        <v>52</v>
      </c>
      <c r="O3616" s="57">
        <v>9330</v>
      </c>
      <c r="P3616" s="4" t="s">
        <v>2417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3705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7039</v>
      </c>
      <c r="N3617" s="57" t="s">
        <v>7040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6567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7039</v>
      </c>
      <c r="N3618" s="57" t="s">
        <v>7040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7127</v>
      </c>
      <c r="N3619" s="57" t="s">
        <v>52</v>
      </c>
      <c r="O3619" s="57">
        <v>9330</v>
      </c>
      <c r="P3619" s="4" t="s">
        <v>6207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3066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7127</v>
      </c>
      <c r="N3620" s="57" t="s">
        <v>52</v>
      </c>
      <c r="O3620" s="57">
        <v>9330</v>
      </c>
      <c r="P3620" s="4" t="s">
        <v>6156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3488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5730</v>
      </c>
      <c r="N3621" s="57" t="s">
        <v>47</v>
      </c>
      <c r="O3621" s="57">
        <v>9281</v>
      </c>
      <c r="P3621" s="4" t="s">
        <v>5731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3488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5730</v>
      </c>
      <c r="N3622" s="57" t="s">
        <v>47</v>
      </c>
      <c r="O3622" s="57">
        <v>9281</v>
      </c>
      <c r="P3622" s="4" t="s">
        <v>5731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3488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5730</v>
      </c>
      <c r="N3623" s="57" t="s">
        <v>47</v>
      </c>
      <c r="O3623" s="57">
        <v>9281</v>
      </c>
      <c r="P3623" s="4" t="s">
        <v>5731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6606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2015</v>
      </c>
      <c r="N3624" s="57" t="s">
        <v>57</v>
      </c>
      <c r="O3624" s="57" t="s">
        <v>2518</v>
      </c>
      <c r="P3624" s="4" t="s">
        <v>4348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6633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6568</v>
      </c>
      <c r="N3625" s="57" t="s">
        <v>65</v>
      </c>
      <c r="O3625" s="57"/>
      <c r="P3625" s="4" t="s">
        <v>6569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6605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7127</v>
      </c>
      <c r="N3627" s="57" t="s">
        <v>52</v>
      </c>
      <c r="O3627" s="57">
        <v>9330</v>
      </c>
      <c r="P3627" s="4" t="s">
        <v>5439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5102</v>
      </c>
      <c r="N3628" s="57" t="s">
        <v>52</v>
      </c>
      <c r="O3628" s="57">
        <v>9330</v>
      </c>
      <c r="P3628" s="4" t="s">
        <v>5481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5405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1903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5405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1903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5405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1903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5405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1903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5405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1903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5405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1903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5405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1903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4812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1903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4812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1903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5728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5730</v>
      </c>
      <c r="N3638" s="57" t="s">
        <v>47</v>
      </c>
      <c r="O3638" s="57">
        <v>9281</v>
      </c>
      <c r="P3638" s="4" t="s">
        <v>5731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5728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5730</v>
      </c>
      <c r="N3639" s="57" t="s">
        <v>47</v>
      </c>
      <c r="O3639" s="57">
        <v>9281</v>
      </c>
      <c r="P3639" s="4" t="s">
        <v>5731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1903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6113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5730</v>
      </c>
      <c r="N3641" s="57" t="s">
        <v>47</v>
      </c>
      <c r="O3641" s="57">
        <v>9281</v>
      </c>
      <c r="P3641" s="4" t="s">
        <v>5731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7037</v>
      </c>
      <c r="N3642" s="57" t="s">
        <v>3373</v>
      </c>
      <c r="O3642" s="57" t="s">
        <v>3019</v>
      </c>
      <c r="P3642" s="4" t="s">
        <v>3895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6278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7041</v>
      </c>
      <c r="N3643" s="57" t="s">
        <v>3373</v>
      </c>
      <c r="O3643" s="57" t="s">
        <v>6279</v>
      </c>
      <c r="P3643" s="4" t="s">
        <v>6634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6245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7041</v>
      </c>
      <c r="N3644" s="57" t="s">
        <v>3373</v>
      </c>
      <c r="O3644" s="57" t="s">
        <v>6279</v>
      </c>
      <c r="P3644" s="4" t="s">
        <v>6634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1837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6635</v>
      </c>
      <c r="N3645" s="57" t="s">
        <v>30</v>
      </c>
      <c r="O3645" s="57"/>
      <c r="P3645" s="4" t="s">
        <v>6636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1751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7080</v>
      </c>
      <c r="N3646" s="57" t="s">
        <v>212</v>
      </c>
      <c r="O3646" s="57" t="s">
        <v>6004</v>
      </c>
      <c r="P3646" s="4" t="s">
        <v>6005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2268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7126</v>
      </c>
      <c r="N3649" s="57" t="s">
        <v>52</v>
      </c>
      <c r="O3649" s="57">
        <v>9330</v>
      </c>
      <c r="P3649" s="4" t="s">
        <v>2417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2269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7126</v>
      </c>
      <c r="N3650" s="57" t="s">
        <v>52</v>
      </c>
      <c r="O3650" s="57">
        <v>9330</v>
      </c>
      <c r="P3650" s="4" t="s">
        <v>2417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7127</v>
      </c>
      <c r="N3651" s="57" t="s">
        <v>52</v>
      </c>
      <c r="O3651" s="57">
        <v>9330</v>
      </c>
      <c r="P3651" s="4" t="s">
        <v>6207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3066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7127</v>
      </c>
      <c r="N3652" s="57" t="s">
        <v>52</v>
      </c>
      <c r="O3652" s="57">
        <v>9330</v>
      </c>
      <c r="P3652" s="4" t="s">
        <v>6156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3488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5730</v>
      </c>
      <c r="N3653" s="57" t="s">
        <v>47</v>
      </c>
      <c r="O3653" s="57">
        <v>9281</v>
      </c>
      <c r="P3653" s="4" t="s">
        <v>5731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3488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5730</v>
      </c>
      <c r="N3654" s="57" t="s">
        <v>47</v>
      </c>
      <c r="O3654" s="57">
        <v>9281</v>
      </c>
      <c r="P3654" s="4" t="s">
        <v>5731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3488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5730</v>
      </c>
      <c r="N3655" s="57" t="s">
        <v>47</v>
      </c>
      <c r="O3655" s="57">
        <v>9281</v>
      </c>
      <c r="P3655" s="4" t="s">
        <v>5731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6606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2015</v>
      </c>
      <c r="N3656" s="57" t="s">
        <v>57</v>
      </c>
      <c r="O3656" s="57" t="s">
        <v>2518</v>
      </c>
      <c r="P3656" s="4" t="s">
        <v>3708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6633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6568</v>
      </c>
      <c r="N3657" s="57" t="s">
        <v>65</v>
      </c>
      <c r="O3657" s="57"/>
      <c r="P3657" s="4" t="s">
        <v>6569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7127</v>
      </c>
      <c r="N3658" s="57" t="s">
        <v>52</v>
      </c>
      <c r="O3658" s="57">
        <v>9330</v>
      </c>
      <c r="P3658" s="4" t="s">
        <v>5439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5405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1903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5405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1903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5405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1903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5405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1903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5405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1903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5405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1903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5728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5730</v>
      </c>
      <c r="N3665" s="57" t="s">
        <v>47</v>
      </c>
      <c r="O3665" s="57">
        <v>9281</v>
      </c>
      <c r="P3665" s="4" t="s">
        <v>5731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5728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5730</v>
      </c>
      <c r="N3666" s="57" t="s">
        <v>47</v>
      </c>
      <c r="O3666" s="57">
        <v>9281</v>
      </c>
      <c r="P3666" s="4" t="s">
        <v>5731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1903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6113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5730</v>
      </c>
      <c r="N3668" s="57" t="s">
        <v>47</v>
      </c>
      <c r="O3668" s="57">
        <v>9281</v>
      </c>
      <c r="P3668" s="4" t="s">
        <v>5731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6278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7037</v>
      </c>
      <c r="N3669" s="57" t="s">
        <v>3373</v>
      </c>
      <c r="O3669" s="57" t="s">
        <v>3019</v>
      </c>
      <c r="P3669" s="4" t="s">
        <v>3895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6278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7041</v>
      </c>
      <c r="N3670" s="57" t="s">
        <v>3373</v>
      </c>
      <c r="O3670" s="57" t="s">
        <v>6279</v>
      </c>
      <c r="P3670" s="4" t="s">
        <v>6634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6245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7041</v>
      </c>
      <c r="N3671" s="57" t="s">
        <v>3373</v>
      </c>
      <c r="O3671" s="57" t="s">
        <v>6279</v>
      </c>
      <c r="P3671" s="4" t="s">
        <v>6634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1751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7080</v>
      </c>
      <c r="N3672" s="57" t="s">
        <v>212</v>
      </c>
      <c r="O3672" s="57" t="s">
        <v>6004</v>
      </c>
      <c r="P3672" s="4" t="s">
        <v>6005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6716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1903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2268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7126</v>
      </c>
      <c r="N3676" s="57" t="s">
        <v>52</v>
      </c>
      <c r="O3676" s="57">
        <v>9330</v>
      </c>
      <c r="P3676" s="4" t="s">
        <v>2417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2269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7126</v>
      </c>
      <c r="N3677" s="57" t="s">
        <v>52</v>
      </c>
      <c r="O3677" s="57">
        <v>9330</v>
      </c>
      <c r="P3677" s="4" t="s">
        <v>2417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7127</v>
      </c>
      <c r="N3678" s="57" t="s">
        <v>52</v>
      </c>
      <c r="O3678" s="57">
        <v>9330</v>
      </c>
      <c r="P3678" s="4" t="s">
        <v>6207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3066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7127</v>
      </c>
      <c r="N3679" s="57" t="s">
        <v>52</v>
      </c>
      <c r="O3679" s="57">
        <v>9330</v>
      </c>
      <c r="P3679" s="4" t="s">
        <v>6156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3488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5730</v>
      </c>
      <c r="N3680" s="57" t="s">
        <v>47</v>
      </c>
      <c r="O3680" s="57">
        <v>9281</v>
      </c>
      <c r="P3680" s="4" t="s">
        <v>5731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3488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5730</v>
      </c>
      <c r="N3681" s="57" t="s">
        <v>47</v>
      </c>
      <c r="O3681" s="57">
        <v>9281</v>
      </c>
      <c r="P3681" s="4" t="s">
        <v>5731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3488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5730</v>
      </c>
      <c r="N3682" s="57" t="s">
        <v>47</v>
      </c>
      <c r="O3682" s="57">
        <v>9281</v>
      </c>
      <c r="P3682" s="4" t="s">
        <v>5731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6606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2015</v>
      </c>
      <c r="N3683" s="57" t="s">
        <v>57</v>
      </c>
      <c r="O3683" s="57" t="s">
        <v>2518</v>
      </c>
      <c r="P3683" s="4" t="s">
        <v>3708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6606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2015</v>
      </c>
      <c r="N3684" s="57" t="s">
        <v>57</v>
      </c>
      <c r="O3684" s="57" t="s">
        <v>2518</v>
      </c>
      <c r="P3684" s="4" t="s">
        <v>3708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4251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6001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7127</v>
      </c>
      <c r="N3687" s="57" t="s">
        <v>52</v>
      </c>
      <c r="O3687" s="57">
        <v>9330</v>
      </c>
      <c r="P3687" s="4" t="s">
        <v>5439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5405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1903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5405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1903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5405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1903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5405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1903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5405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1903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5405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1903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5405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1903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5405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1903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5405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1903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5405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1903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5728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5730</v>
      </c>
      <c r="N3698" s="57" t="s">
        <v>47</v>
      </c>
      <c r="O3698" s="57">
        <v>9281</v>
      </c>
      <c r="P3698" s="4" t="s">
        <v>5731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5728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5730</v>
      </c>
      <c r="N3699" s="57" t="s">
        <v>47</v>
      </c>
      <c r="O3699" s="57">
        <v>9281</v>
      </c>
      <c r="P3699" s="4" t="s">
        <v>5731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1903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1751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1903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1751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1903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6113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5730</v>
      </c>
      <c r="N3703" s="57" t="s">
        <v>47</v>
      </c>
      <c r="O3703" s="57">
        <v>9281</v>
      </c>
      <c r="P3703" s="4" t="s">
        <v>5731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2621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7035</v>
      </c>
      <c r="N3704" s="57" t="s">
        <v>192</v>
      </c>
      <c r="O3704" s="57" t="s">
        <v>7032</v>
      </c>
      <c r="P3704" s="4" t="s">
        <v>7033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6278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7041</v>
      </c>
      <c r="N3705" s="57" t="s">
        <v>3373</v>
      </c>
      <c r="O3705" s="57" t="s">
        <v>6279</v>
      </c>
      <c r="P3705" s="4" t="s">
        <v>6634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6245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7041</v>
      </c>
      <c r="N3706" s="57" t="s">
        <v>3373</v>
      </c>
      <c r="O3706" s="57" t="s">
        <v>6279</v>
      </c>
      <c r="P3706" s="4" t="s">
        <v>6634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6567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7039</v>
      </c>
      <c r="N3707" s="57" t="s">
        <v>7040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3488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7039</v>
      </c>
      <c r="N3708" s="57" t="s">
        <v>7040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1751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7080</v>
      </c>
      <c r="N3709" s="57" t="s">
        <v>212</v>
      </c>
      <c r="O3709" s="57" t="s">
        <v>6004</v>
      </c>
      <c r="P3709" s="4" t="s">
        <v>6005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2268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7126</v>
      </c>
      <c r="N3711" s="57" t="s">
        <v>52</v>
      </c>
      <c r="O3711" s="57">
        <v>9330</v>
      </c>
      <c r="P3711" s="4" t="s">
        <v>2417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2269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7126</v>
      </c>
      <c r="N3712" s="57" t="s">
        <v>52</v>
      </c>
      <c r="O3712" s="57">
        <v>9330</v>
      </c>
      <c r="P3712" s="4" t="s">
        <v>2417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7127</v>
      </c>
      <c r="N3713" s="57" t="s">
        <v>52</v>
      </c>
      <c r="O3713" s="57">
        <v>9330</v>
      </c>
      <c r="P3713" s="4" t="s">
        <v>6207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7127</v>
      </c>
      <c r="N3714" s="57" t="s">
        <v>52</v>
      </c>
      <c r="O3714" s="57">
        <v>9330</v>
      </c>
      <c r="P3714" s="4" t="s">
        <v>6156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3066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7039</v>
      </c>
      <c r="N3715" s="57" t="s">
        <v>7040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3488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5730</v>
      </c>
      <c r="N3716" s="57" t="s">
        <v>47</v>
      </c>
      <c r="O3716" s="57">
        <v>9281</v>
      </c>
      <c r="P3716" s="4" t="s">
        <v>5731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3488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5730</v>
      </c>
      <c r="N3717" s="57" t="s">
        <v>47</v>
      </c>
      <c r="O3717" s="57">
        <v>9281</v>
      </c>
      <c r="P3717" s="4" t="s">
        <v>5731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3488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5730</v>
      </c>
      <c r="N3718" s="57" t="s">
        <v>47</v>
      </c>
      <c r="O3718" s="57">
        <v>9281</v>
      </c>
      <c r="P3718" s="4" t="s">
        <v>5731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3488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5730</v>
      </c>
      <c r="N3719" s="57" t="s">
        <v>47</v>
      </c>
      <c r="O3719" s="57">
        <v>9281</v>
      </c>
      <c r="P3719" s="4" t="s">
        <v>5731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6633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6568</v>
      </c>
      <c r="N3720" s="57" t="s">
        <v>65</v>
      </c>
      <c r="O3720" s="57"/>
      <c r="P3720" s="4" t="s">
        <v>6569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6001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7127</v>
      </c>
      <c r="N3722" s="57" t="s">
        <v>52</v>
      </c>
      <c r="O3722" s="57">
        <v>9330</v>
      </c>
      <c r="P3722" s="4" t="s">
        <v>5439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5405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1903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5405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1903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5405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1903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5405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1903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5405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1903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5405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1903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5405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1903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5728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5730</v>
      </c>
      <c r="N3730" s="57" t="s">
        <v>47</v>
      </c>
      <c r="O3730" s="57">
        <v>9281</v>
      </c>
      <c r="P3730" s="4" t="s">
        <v>5731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5728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5730</v>
      </c>
      <c r="N3731" s="57" t="s">
        <v>47</v>
      </c>
      <c r="O3731" s="57">
        <v>9281</v>
      </c>
      <c r="P3731" s="4" t="s">
        <v>5731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1903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6113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5730</v>
      </c>
      <c r="N3733" s="57" t="s">
        <v>47</v>
      </c>
      <c r="O3733" s="57">
        <v>9281</v>
      </c>
      <c r="P3733" s="4" t="s">
        <v>5731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6278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7041</v>
      </c>
      <c r="N3734" s="57" t="s">
        <v>3373</v>
      </c>
      <c r="O3734" s="57" t="s">
        <v>6279</v>
      </c>
      <c r="P3734" s="4" t="s">
        <v>6634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6245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7041</v>
      </c>
      <c r="N3735" s="57" t="s">
        <v>3373</v>
      </c>
      <c r="O3735" s="57" t="s">
        <v>6279</v>
      </c>
      <c r="P3735" s="4" t="s">
        <v>6634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7038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7039</v>
      </c>
      <c r="N3736" s="57" t="s">
        <v>7040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7038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7039</v>
      </c>
      <c r="N3737" s="57" t="s">
        <v>7040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1751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7080</v>
      </c>
      <c r="N3738" s="57" t="s">
        <v>212</v>
      </c>
      <c r="O3738" s="57" t="s">
        <v>6004</v>
      </c>
      <c r="P3738" s="4" t="s">
        <v>6005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2268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7126</v>
      </c>
      <c r="N3741" s="57" t="s">
        <v>52</v>
      </c>
      <c r="O3741" s="57">
        <v>9330</v>
      </c>
      <c r="P3741" s="4" t="s">
        <v>2417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2269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7126</v>
      </c>
      <c r="N3742" s="57" t="s">
        <v>52</v>
      </c>
      <c r="O3742" s="57">
        <v>9330</v>
      </c>
      <c r="P3742" s="4" t="s">
        <v>2417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1537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5102</v>
      </c>
      <c r="N3743" s="57" t="s">
        <v>52</v>
      </c>
      <c r="O3743" s="57">
        <v>9330</v>
      </c>
      <c r="P3743" s="4" t="s">
        <v>5481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7127</v>
      </c>
      <c r="N3744" s="57" t="s">
        <v>52</v>
      </c>
      <c r="O3744" s="57">
        <v>9330</v>
      </c>
      <c r="P3744" s="4" t="s">
        <v>6207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7127</v>
      </c>
      <c r="N3745" s="57" t="s">
        <v>52</v>
      </c>
      <c r="O3745" s="57">
        <v>9330</v>
      </c>
      <c r="P3745" s="4" t="s">
        <v>6156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3488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5730</v>
      </c>
      <c r="N3746" s="57" t="s">
        <v>47</v>
      </c>
      <c r="O3746" s="57">
        <v>9281</v>
      </c>
      <c r="P3746" s="4" t="s">
        <v>5731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3488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5730</v>
      </c>
      <c r="N3747" s="57" t="s">
        <v>47</v>
      </c>
      <c r="O3747" s="57">
        <v>9281</v>
      </c>
      <c r="P3747" s="4" t="s">
        <v>5731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2621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2621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6784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3391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7127</v>
      </c>
      <c r="N3752" s="57" t="s">
        <v>52</v>
      </c>
      <c r="O3752" s="57">
        <v>9330</v>
      </c>
      <c r="P3752" s="4" t="s">
        <v>5439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5405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1903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5405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1903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5405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1903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5405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1903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5405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1903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5405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1903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5405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1903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5728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5730</v>
      </c>
      <c r="N3760" s="57" t="s">
        <v>47</v>
      </c>
      <c r="O3760" s="57">
        <v>9281</v>
      </c>
      <c r="P3760" s="4" t="s">
        <v>5731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5728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5730</v>
      </c>
      <c r="N3761" s="57" t="s">
        <v>47</v>
      </c>
      <c r="O3761" s="57">
        <v>9281</v>
      </c>
      <c r="P3761" s="4" t="s">
        <v>5731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1903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6278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7041</v>
      </c>
      <c r="N3763" s="57" t="s">
        <v>3373</v>
      </c>
      <c r="O3763" s="57" t="s">
        <v>6279</v>
      </c>
      <c r="P3763" s="4" t="s">
        <v>6634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6245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7041</v>
      </c>
      <c r="N3764" s="57" t="s">
        <v>3373</v>
      </c>
      <c r="O3764" s="57" t="s">
        <v>6279</v>
      </c>
      <c r="P3764" s="4" t="s">
        <v>6634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1751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7080</v>
      </c>
      <c r="N3765" s="57" t="s">
        <v>212</v>
      </c>
      <c r="O3765" s="57" t="s">
        <v>6004</v>
      </c>
      <c r="P3765" s="4" t="s">
        <v>6005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2268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7126</v>
      </c>
      <c r="N3768" s="57" t="s">
        <v>52</v>
      </c>
      <c r="O3768" s="57">
        <v>9330</v>
      </c>
      <c r="P3768" s="4" t="s">
        <v>2417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2269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7126</v>
      </c>
      <c r="N3769" s="57" t="s">
        <v>52</v>
      </c>
      <c r="O3769" s="57">
        <v>9330</v>
      </c>
      <c r="P3769" s="4" t="s">
        <v>2417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1903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1537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5102</v>
      </c>
      <c r="N3771" s="57" t="s">
        <v>52</v>
      </c>
      <c r="O3771" s="57">
        <v>9330</v>
      </c>
      <c r="P3771" s="4" t="s">
        <v>5361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1537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5102</v>
      </c>
      <c r="N3772" s="57" t="s">
        <v>52</v>
      </c>
      <c r="O3772" s="57">
        <v>9330</v>
      </c>
      <c r="P3772" s="4" t="s">
        <v>5361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7127</v>
      </c>
      <c r="N3773" s="57" t="s">
        <v>52</v>
      </c>
      <c r="O3773" s="57">
        <v>9330</v>
      </c>
      <c r="P3773" s="4" t="s">
        <v>6207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7127</v>
      </c>
      <c r="N3774" s="57" t="s">
        <v>52</v>
      </c>
      <c r="O3774" s="57">
        <v>9330</v>
      </c>
      <c r="P3774" s="4" t="s">
        <v>6156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3488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5730</v>
      </c>
      <c r="N3775" s="57" t="s">
        <v>47</v>
      </c>
      <c r="O3775" s="57">
        <v>9281</v>
      </c>
      <c r="P3775" s="4" t="s">
        <v>5731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2621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6792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3977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6793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3066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2621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2270</v>
      </c>
      <c r="N3782" s="57" t="s">
        <v>57</v>
      </c>
      <c r="O3782" s="57" t="s">
        <v>3980</v>
      </c>
      <c r="P3782" s="4" t="s">
        <v>6794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6606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2015</v>
      </c>
      <c r="N3783" s="57" t="s">
        <v>57</v>
      </c>
      <c r="O3783" s="57" t="s">
        <v>2518</v>
      </c>
      <c r="P3783" s="4" t="s">
        <v>4348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6793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1903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5887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1903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6784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6784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3391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7127</v>
      </c>
      <c r="N3789" s="57" t="s">
        <v>52</v>
      </c>
      <c r="O3789" s="57">
        <v>9330</v>
      </c>
      <c r="P3789" s="4" t="s">
        <v>5439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5405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1903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5405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1903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5405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1903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5405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1903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5405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1903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5728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5730</v>
      </c>
      <c r="N3795" s="57" t="s">
        <v>47</v>
      </c>
      <c r="O3795" s="57">
        <v>9281</v>
      </c>
      <c r="P3795" s="4" t="s">
        <v>5731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5728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5730</v>
      </c>
      <c r="N3796" s="57" t="s">
        <v>47</v>
      </c>
      <c r="O3796" s="57">
        <v>9281</v>
      </c>
      <c r="P3796" s="4" t="s">
        <v>5731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1903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6278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7041</v>
      </c>
      <c r="N3798" s="57" t="s">
        <v>3373</v>
      </c>
      <c r="O3798" s="57" t="s">
        <v>6279</v>
      </c>
      <c r="P3798" s="4" t="s">
        <v>6634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6245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7041</v>
      </c>
      <c r="N3799" s="57" t="s">
        <v>3373</v>
      </c>
      <c r="O3799" s="57" t="s">
        <v>6279</v>
      </c>
      <c r="P3799" s="4" t="s">
        <v>6634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2268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7126</v>
      </c>
      <c r="N3801" s="57" t="s">
        <v>52</v>
      </c>
      <c r="O3801" s="57">
        <v>9330</v>
      </c>
      <c r="P3801" s="4" t="s">
        <v>2417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2269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7126</v>
      </c>
      <c r="N3802" s="57" t="s">
        <v>52</v>
      </c>
      <c r="O3802" s="57">
        <v>9330</v>
      </c>
      <c r="P3802" s="4" t="s">
        <v>2417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1537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7127</v>
      </c>
      <c r="N3804" s="57" t="s">
        <v>52</v>
      </c>
      <c r="O3804" s="57">
        <v>9330</v>
      </c>
      <c r="P3804" s="4" t="s">
        <v>6156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7127</v>
      </c>
      <c r="N3805" s="57" t="s">
        <v>52</v>
      </c>
      <c r="O3805" s="57">
        <v>9330</v>
      </c>
      <c r="P3805" s="4" t="s">
        <v>6207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6792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5730</v>
      </c>
      <c r="N3806" s="57" t="s">
        <v>47</v>
      </c>
      <c r="O3806" s="57">
        <v>9281</v>
      </c>
      <c r="P3806" s="4" t="s">
        <v>5731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6792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5730</v>
      </c>
      <c r="N3807" s="57" t="s">
        <v>47</v>
      </c>
      <c r="O3807" s="57">
        <v>9281</v>
      </c>
      <c r="P3807" s="4" t="s">
        <v>5731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6792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5730</v>
      </c>
      <c r="N3808" s="57" t="s">
        <v>47</v>
      </c>
      <c r="O3808" s="57">
        <v>9281</v>
      </c>
      <c r="P3808" s="4" t="s">
        <v>5731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6633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6568</v>
      </c>
      <c r="N3809" s="57" t="s">
        <v>65</v>
      </c>
      <c r="O3809" s="57"/>
      <c r="P3809" s="4" t="s">
        <v>6569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2621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6792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3977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6793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3066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2015</v>
      </c>
      <c r="N3815" s="57" t="s">
        <v>57</v>
      </c>
      <c r="O3815" s="57" t="s">
        <v>2518</v>
      </c>
      <c r="P3815" s="4" t="s">
        <v>4348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6606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2015</v>
      </c>
      <c r="N3816" s="57" t="s">
        <v>57</v>
      </c>
      <c r="O3816" s="57" t="s">
        <v>2518</v>
      </c>
      <c r="P3816" s="4" t="s">
        <v>4348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6606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2015</v>
      </c>
      <c r="N3817" s="57" t="s">
        <v>57</v>
      </c>
      <c r="O3817" s="57" t="s">
        <v>2518</v>
      </c>
      <c r="P3817" s="4" t="s">
        <v>4348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6793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1903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7127</v>
      </c>
      <c r="N3819" s="57" t="s">
        <v>52</v>
      </c>
      <c r="O3819" s="57">
        <v>9330</v>
      </c>
      <c r="P3819" s="4" t="s">
        <v>5439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5405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1903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5405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1903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5405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1903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5405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1903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5405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1903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5728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5730</v>
      </c>
      <c r="N3825" s="57" t="s">
        <v>47</v>
      </c>
      <c r="O3825" s="57">
        <v>9281</v>
      </c>
      <c r="P3825" s="4" t="s">
        <v>5731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5728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5730</v>
      </c>
      <c r="N3826" s="57" t="s">
        <v>47</v>
      </c>
      <c r="O3826" s="57">
        <v>9281</v>
      </c>
      <c r="P3826" s="4" t="s">
        <v>5731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1903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6278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7041</v>
      </c>
      <c r="N3828" s="57" t="s">
        <v>3373</v>
      </c>
      <c r="O3828" s="57" t="s">
        <v>6279</v>
      </c>
      <c r="P3828" s="4" t="s">
        <v>6634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6245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7041</v>
      </c>
      <c r="N3829" s="57" t="s">
        <v>3373</v>
      </c>
      <c r="O3829" s="57" t="s">
        <v>6279</v>
      </c>
      <c r="P3829" s="4" t="s">
        <v>6634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2268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7126</v>
      </c>
      <c r="N3832" s="57" t="s">
        <v>52</v>
      </c>
      <c r="O3832" s="57">
        <v>9330</v>
      </c>
      <c r="P3832" s="4" t="s">
        <v>2417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2269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7126</v>
      </c>
      <c r="N3833" s="57" t="s">
        <v>52</v>
      </c>
      <c r="O3833" s="57">
        <v>9330</v>
      </c>
      <c r="P3833" s="4" t="s">
        <v>2417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7127</v>
      </c>
      <c r="N3836" s="57" t="s">
        <v>52</v>
      </c>
      <c r="O3836" s="57">
        <v>9330</v>
      </c>
      <c r="P3836" s="4" t="s">
        <v>6207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6792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5730</v>
      </c>
      <c r="N3837" s="57" t="s">
        <v>47</v>
      </c>
      <c r="O3837" s="57">
        <v>9281</v>
      </c>
      <c r="P3837" s="4" t="s">
        <v>5731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6633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6568</v>
      </c>
      <c r="N3838" s="57" t="s">
        <v>65</v>
      </c>
      <c r="O3838" s="57"/>
      <c r="P3838" s="4" t="s">
        <v>6569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2015</v>
      </c>
      <c r="N3839" s="57" t="s">
        <v>57</v>
      </c>
      <c r="O3839" s="57" t="s">
        <v>2518</v>
      </c>
      <c r="P3839" s="4" t="s">
        <v>4348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6606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7039</v>
      </c>
      <c r="N3840" s="57" t="s">
        <v>7040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6606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7039</v>
      </c>
      <c r="N3841" s="57" t="s">
        <v>7040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6793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1903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6793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1903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6793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1903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6793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1903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3391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7039</v>
      </c>
      <c r="N3846" s="57" t="s">
        <v>7040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3391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7039</v>
      </c>
      <c r="N3847" s="57" t="s">
        <v>7040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4304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5730</v>
      </c>
      <c r="N3848" s="57" t="s">
        <v>47</v>
      </c>
      <c r="O3848" s="57">
        <v>9281</v>
      </c>
      <c r="P3848" s="4" t="s">
        <v>5731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3391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7127</v>
      </c>
      <c r="N3850" s="57" t="s">
        <v>52</v>
      </c>
      <c r="O3850" s="57">
        <v>9330</v>
      </c>
      <c r="P3850" s="4" t="s">
        <v>5439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5405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1903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5405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1903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5405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1903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5405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1903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5405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1903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5728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5730</v>
      </c>
      <c r="N3856" s="57" t="s">
        <v>47</v>
      </c>
      <c r="O3856" s="57">
        <v>9281</v>
      </c>
      <c r="P3856" s="4" t="s">
        <v>5731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5728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5730</v>
      </c>
      <c r="N3857" s="57" t="s">
        <v>47</v>
      </c>
      <c r="O3857" s="57">
        <v>9281</v>
      </c>
      <c r="P3857" s="4" t="s">
        <v>5731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1903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6278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7041</v>
      </c>
      <c r="N3859" s="57" t="s">
        <v>3373</v>
      </c>
      <c r="O3859" s="57" t="s">
        <v>6279</v>
      </c>
      <c r="P3859" s="4" t="s">
        <v>6634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6245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7041</v>
      </c>
      <c r="N3860" s="57" t="s">
        <v>3373</v>
      </c>
      <c r="O3860" s="57" t="s">
        <v>6279</v>
      </c>
      <c r="P3860" s="4" t="s">
        <v>6634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2268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7126</v>
      </c>
      <c r="N3863" s="57" t="s">
        <v>52</v>
      </c>
      <c r="O3863" s="57">
        <v>9330</v>
      </c>
      <c r="P3863" s="4" t="s">
        <v>2417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2269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7126</v>
      </c>
      <c r="N3864" s="57" t="s">
        <v>52</v>
      </c>
      <c r="O3864" s="57">
        <v>9330</v>
      </c>
      <c r="P3864" s="4" t="s">
        <v>2417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3488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7127</v>
      </c>
      <c r="N3865" s="57" t="s">
        <v>52</v>
      </c>
      <c r="O3865" s="57">
        <v>9330</v>
      </c>
      <c r="P3865" s="4" t="s">
        <v>6156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7127</v>
      </c>
      <c r="N3866" s="57" t="s">
        <v>52</v>
      </c>
      <c r="O3866" s="57">
        <v>9330</v>
      </c>
      <c r="P3866" s="4" t="s">
        <v>6207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6792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5730</v>
      </c>
      <c r="N3867" s="57" t="s">
        <v>47</v>
      </c>
      <c r="O3867" s="57">
        <v>9281</v>
      </c>
      <c r="P3867" s="4" t="s">
        <v>5731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6792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5730</v>
      </c>
      <c r="N3868" s="57" t="s">
        <v>47</v>
      </c>
      <c r="O3868" s="57">
        <v>9281</v>
      </c>
      <c r="P3868" s="4" t="s">
        <v>5731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6792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5730</v>
      </c>
      <c r="N3869" s="57" t="s">
        <v>47</v>
      </c>
      <c r="O3869" s="57">
        <v>9281</v>
      </c>
      <c r="P3869" s="4" t="s">
        <v>5731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6792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5730</v>
      </c>
      <c r="N3870" s="57" t="s">
        <v>47</v>
      </c>
      <c r="O3870" s="57">
        <v>9281</v>
      </c>
      <c r="P3870" s="4" t="s">
        <v>5731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6633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6568</v>
      </c>
      <c r="N3871" s="57" t="s">
        <v>65</v>
      </c>
      <c r="O3871" s="57"/>
      <c r="P3871" s="4" t="s">
        <v>6569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2015</v>
      </c>
      <c r="N3872" s="57" t="s">
        <v>57</v>
      </c>
      <c r="O3872" s="57" t="s">
        <v>2518</v>
      </c>
      <c r="P3872" s="4" t="s">
        <v>4348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6793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1903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6793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1903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6793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1903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5303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6888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6889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4586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6890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6784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5042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7127</v>
      </c>
      <c r="N3883" s="57" t="s">
        <v>52</v>
      </c>
      <c r="O3883" s="57">
        <v>9330</v>
      </c>
      <c r="P3883" s="4" t="s">
        <v>5439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5405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1903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5405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1903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5405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1903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5405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1903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1903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5728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5730</v>
      </c>
      <c r="N3889" s="57" t="s">
        <v>47</v>
      </c>
      <c r="O3889" s="57">
        <v>9281</v>
      </c>
      <c r="P3889" s="4" t="s">
        <v>5731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5728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5730</v>
      </c>
      <c r="N3890" s="57" t="s">
        <v>47</v>
      </c>
      <c r="O3890" s="57">
        <v>9281</v>
      </c>
      <c r="P3890" s="4" t="s">
        <v>5731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1903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6278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7041</v>
      </c>
      <c r="N3892" s="57" t="s">
        <v>3373</v>
      </c>
      <c r="O3892" s="57" t="s">
        <v>6279</v>
      </c>
      <c r="P3892" s="4" t="s">
        <v>6634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6245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7041</v>
      </c>
      <c r="N3893" s="57" t="s">
        <v>3373</v>
      </c>
      <c r="O3893" s="57" t="s">
        <v>6279</v>
      </c>
      <c r="P3893" s="4" t="s">
        <v>6634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2268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7126</v>
      </c>
      <c r="N3895" s="57" t="s">
        <v>52</v>
      </c>
      <c r="O3895" s="57">
        <v>9330</v>
      </c>
      <c r="P3895" s="4" t="s">
        <v>2417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2269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7126</v>
      </c>
      <c r="N3896" s="57" t="s">
        <v>52</v>
      </c>
      <c r="O3896" s="57">
        <v>9330</v>
      </c>
      <c r="P3896" s="4" t="s">
        <v>2417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7127</v>
      </c>
      <c r="N3897" s="57" t="s">
        <v>52</v>
      </c>
      <c r="O3897" s="57">
        <v>9330</v>
      </c>
      <c r="P3897" s="4" t="s">
        <v>6207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6792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5730</v>
      </c>
      <c r="N3898" s="57" t="s">
        <v>47</v>
      </c>
      <c r="O3898" s="57">
        <v>9281</v>
      </c>
      <c r="P3898" s="4" t="s">
        <v>5731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6792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5730</v>
      </c>
      <c r="N3899" s="57" t="s">
        <v>47</v>
      </c>
      <c r="O3899" s="57">
        <v>9281</v>
      </c>
      <c r="P3899" s="4" t="s">
        <v>5731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6792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5730</v>
      </c>
      <c r="N3900" s="57" t="s">
        <v>47</v>
      </c>
      <c r="O3900" s="57">
        <v>9281</v>
      </c>
      <c r="P3900" s="4" t="s">
        <v>5731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6792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6942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6792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6942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6792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6942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2621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6943</v>
      </c>
      <c r="N3904" s="57" t="s">
        <v>47</v>
      </c>
      <c r="O3904" s="57">
        <v>9281</v>
      </c>
      <c r="P3904" s="4" t="s">
        <v>6944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6306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6943</v>
      </c>
      <c r="N3905" s="57" t="s">
        <v>47</v>
      </c>
      <c r="O3905" s="57">
        <v>9281</v>
      </c>
      <c r="P3905" s="4" t="s">
        <v>6944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6792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6943</v>
      </c>
      <c r="N3906" s="57" t="s">
        <v>47</v>
      </c>
      <c r="O3906" s="57">
        <v>9281</v>
      </c>
      <c r="P3906" s="4" t="s">
        <v>6944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2621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6568</v>
      </c>
      <c r="N3907" s="57" t="s">
        <v>65</v>
      </c>
      <c r="O3907" s="57"/>
      <c r="P3907" s="4" t="s">
        <v>6569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2015</v>
      </c>
      <c r="N3908" s="57" t="s">
        <v>57</v>
      </c>
      <c r="O3908" s="57" t="s">
        <v>2518</v>
      </c>
      <c r="P3908" s="4" t="s">
        <v>4348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6941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1903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5303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7127</v>
      </c>
      <c r="N3911" s="57" t="s">
        <v>52</v>
      </c>
      <c r="O3911" s="57">
        <v>9330</v>
      </c>
      <c r="P3911" s="4" t="s">
        <v>5439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1903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5728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5730</v>
      </c>
      <c r="N3913" s="57" t="s">
        <v>47</v>
      </c>
      <c r="O3913" s="57">
        <v>9281</v>
      </c>
      <c r="P3913" s="4" t="s">
        <v>5731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5728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6942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1903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6278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7041</v>
      </c>
      <c r="N3916" s="57" t="s">
        <v>3373</v>
      </c>
      <c r="O3916" s="57" t="s">
        <v>6279</v>
      </c>
      <c r="P3916" s="4" t="s">
        <v>6634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6245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7041</v>
      </c>
      <c r="N3917" s="57" t="s">
        <v>3373</v>
      </c>
      <c r="O3917" s="57" t="s">
        <v>6279</v>
      </c>
      <c r="P3917" s="4" t="s">
        <v>6634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2268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7126</v>
      </c>
      <c r="N3919" s="57" t="s">
        <v>52</v>
      </c>
      <c r="O3919" s="57">
        <v>9330</v>
      </c>
      <c r="P3919" s="4" t="s">
        <v>2417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2269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7126</v>
      </c>
      <c r="N3920" s="57" t="s">
        <v>52</v>
      </c>
      <c r="O3920" s="57">
        <v>9330</v>
      </c>
      <c r="P3920" s="4" t="s">
        <v>2417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3707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5102</v>
      </c>
      <c r="N3921" s="57" t="s">
        <v>52</v>
      </c>
      <c r="O3921" s="57">
        <v>9330</v>
      </c>
      <c r="P3921" s="4" t="s">
        <v>5481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5567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5102</v>
      </c>
      <c r="N3922" s="57" t="s">
        <v>52</v>
      </c>
      <c r="O3922" s="57">
        <v>9330</v>
      </c>
      <c r="P3922" s="4" t="s">
        <v>5481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6384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5102</v>
      </c>
      <c r="N3923" s="57" t="s">
        <v>52</v>
      </c>
      <c r="O3923" s="57">
        <v>9330</v>
      </c>
      <c r="P3923" s="4" t="s">
        <v>5481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7127</v>
      </c>
      <c r="N3924" s="57" t="s">
        <v>52</v>
      </c>
      <c r="O3924" s="57">
        <v>9330</v>
      </c>
      <c r="P3924" s="4" t="s">
        <v>6207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6792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5730</v>
      </c>
      <c r="N3925" s="57" t="s">
        <v>47</v>
      </c>
      <c r="O3925" s="57">
        <v>9281</v>
      </c>
      <c r="P3925" s="4" t="s">
        <v>5731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6792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5730</v>
      </c>
      <c r="N3926" s="57" t="s">
        <v>47</v>
      </c>
      <c r="O3926" s="57">
        <v>9281</v>
      </c>
      <c r="P3926" s="4" t="s">
        <v>5731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6792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6942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6792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6942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6792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6942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6792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6942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2621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6943</v>
      </c>
      <c r="N3931" s="57" t="s">
        <v>47</v>
      </c>
      <c r="O3931" s="57">
        <v>9281</v>
      </c>
      <c r="P3931" s="4" t="s">
        <v>6944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6306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6943</v>
      </c>
      <c r="N3932" s="57" t="s">
        <v>47</v>
      </c>
      <c r="O3932" s="57">
        <v>9281</v>
      </c>
      <c r="P3932" s="4" t="s">
        <v>6944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2621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6568</v>
      </c>
      <c r="N3933" s="57" t="s">
        <v>65</v>
      </c>
      <c r="O3933" s="57"/>
      <c r="P3933" s="4" t="s">
        <v>6569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5567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5567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2621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7124</v>
      </c>
      <c r="N3938" s="57" t="s">
        <v>3106</v>
      </c>
      <c r="O3938" s="57"/>
      <c r="P3938" s="4" t="s">
        <v>7123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7127</v>
      </c>
      <c r="N3939" s="57" t="s">
        <v>52</v>
      </c>
      <c r="O3939" s="57">
        <v>9330</v>
      </c>
      <c r="P3939" s="4" t="s">
        <v>5439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1903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1903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5728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5730</v>
      </c>
      <c r="N3942" s="57" t="s">
        <v>47</v>
      </c>
      <c r="O3942" s="57">
        <v>9281</v>
      </c>
      <c r="P3942" s="4" t="s">
        <v>5731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5728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5730</v>
      </c>
      <c r="N3943" s="57" t="s">
        <v>47</v>
      </c>
      <c r="O3943" s="57">
        <v>9281</v>
      </c>
      <c r="P3943" s="4" t="s">
        <v>5731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1903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6278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7041</v>
      </c>
      <c r="N3945" s="57" t="s">
        <v>3373</v>
      </c>
      <c r="O3945" s="57" t="s">
        <v>6279</v>
      </c>
      <c r="P3945" s="4" t="s">
        <v>6634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6245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7041</v>
      </c>
      <c r="N3946" s="57" t="s">
        <v>3373</v>
      </c>
      <c r="O3946" s="57" t="s">
        <v>6279</v>
      </c>
      <c r="P3946" s="4" t="s">
        <v>6634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2268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7126</v>
      </c>
      <c r="N3948" s="57" t="s">
        <v>52</v>
      </c>
      <c r="O3948" s="57">
        <v>9330</v>
      </c>
      <c r="P3948" s="4" t="s">
        <v>2417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2269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7126</v>
      </c>
      <c r="N3949" s="57" t="s">
        <v>52</v>
      </c>
      <c r="O3949" s="57">
        <v>9330</v>
      </c>
      <c r="P3949" s="4" t="s">
        <v>2417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6384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5102</v>
      </c>
      <c r="N3950" s="57" t="s">
        <v>52</v>
      </c>
      <c r="O3950" s="57">
        <v>9330</v>
      </c>
      <c r="P3950" s="4" t="s">
        <v>5481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7127</v>
      </c>
      <c r="N3951" s="57" t="s">
        <v>52</v>
      </c>
      <c r="O3951" s="57">
        <v>9330</v>
      </c>
      <c r="P3951" s="4" t="s">
        <v>6207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6792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5730</v>
      </c>
      <c r="N3952" s="57" t="s">
        <v>47</v>
      </c>
      <c r="O3952" s="57">
        <v>9281</v>
      </c>
      <c r="P3952" s="4" t="s">
        <v>5731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6792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5730</v>
      </c>
      <c r="N3953" s="57" t="s">
        <v>47</v>
      </c>
      <c r="O3953" s="57">
        <v>9281</v>
      </c>
      <c r="P3953" s="4" t="s">
        <v>5731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6792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5730</v>
      </c>
      <c r="N3954" s="57" t="s">
        <v>47</v>
      </c>
      <c r="O3954" s="57">
        <v>9281</v>
      </c>
      <c r="P3954" s="4" t="s">
        <v>5731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6792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6942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6792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6942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1903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1903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1903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1903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1903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1903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1903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2015</v>
      </c>
      <c r="N3964" s="57" t="s">
        <v>57</v>
      </c>
      <c r="O3964" s="57" t="s">
        <v>2518</v>
      </c>
      <c r="P3964" s="4" t="s">
        <v>2517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5728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5730</v>
      </c>
      <c r="N3965" s="57" t="s">
        <v>47</v>
      </c>
      <c r="O3965" s="57">
        <v>9281</v>
      </c>
      <c r="P3965" s="4" t="s">
        <v>5731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5728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5730</v>
      </c>
      <c r="N3966" s="57" t="s">
        <v>47</v>
      </c>
      <c r="O3966" s="57">
        <v>9281</v>
      </c>
      <c r="P3966" s="4" t="s">
        <v>5731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5700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1903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6278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7041</v>
      </c>
      <c r="N3969" s="57" t="s">
        <v>3373</v>
      </c>
      <c r="O3969" s="57" t="s">
        <v>6279</v>
      </c>
      <c r="P3969" s="4" t="s">
        <v>6634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6245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7041</v>
      </c>
      <c r="N3970" s="57" t="s">
        <v>3373</v>
      </c>
      <c r="O3970" s="57" t="s">
        <v>6279</v>
      </c>
      <c r="P3970" s="4" t="s">
        <v>6634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6278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7041</v>
      </c>
      <c r="N3971" s="57" t="s">
        <v>3373</v>
      </c>
      <c r="O3971" s="57" t="s">
        <v>6279</v>
      </c>
      <c r="P3971" s="4" t="s">
        <v>6634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2268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7126</v>
      </c>
      <c r="N3973" s="57" t="s">
        <v>52</v>
      </c>
      <c r="O3973" s="57">
        <v>9330</v>
      </c>
      <c r="P3973" s="4" t="s">
        <v>2417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2269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7126</v>
      </c>
      <c r="N3974" s="57" t="s">
        <v>52</v>
      </c>
      <c r="O3974" s="57">
        <v>9330</v>
      </c>
      <c r="P3974" s="4" t="s">
        <v>2417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7127</v>
      </c>
      <c r="N3975" s="57" t="s">
        <v>52</v>
      </c>
      <c r="O3975" s="57">
        <v>9330</v>
      </c>
      <c r="P3975" s="4" t="s">
        <v>6207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6792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5730</v>
      </c>
      <c r="N3976" s="57" t="s">
        <v>47</v>
      </c>
      <c r="O3976" s="57">
        <v>9281</v>
      </c>
      <c r="P3976" s="4" t="s">
        <v>5731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6942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6942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6942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6942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7127</v>
      </c>
      <c r="N3981" s="57" t="s">
        <v>52</v>
      </c>
      <c r="O3981" s="57">
        <v>9330</v>
      </c>
      <c r="P3981" s="4" t="s">
        <v>5439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1903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1903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1903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1903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1903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1903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2015</v>
      </c>
      <c r="N3988" s="57" t="s">
        <v>57</v>
      </c>
      <c r="O3988" s="57" t="s">
        <v>2518</v>
      </c>
      <c r="P3988" s="4" t="s">
        <v>2517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5728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5730</v>
      </c>
      <c r="N3989" s="57" t="s">
        <v>47</v>
      </c>
      <c r="O3989" s="57">
        <v>9281</v>
      </c>
      <c r="P3989" s="4" t="s">
        <v>5731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1903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2268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7126</v>
      </c>
      <c r="N3992" s="57" t="s">
        <v>52</v>
      </c>
      <c r="O3992" s="57">
        <v>9330</v>
      </c>
      <c r="P3992" s="4" t="s">
        <v>2417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2269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7126</v>
      </c>
      <c r="N3993" s="57" t="s">
        <v>52</v>
      </c>
      <c r="O3993" s="57">
        <v>9330</v>
      </c>
      <c r="P3993" s="4" t="s">
        <v>2417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7127</v>
      </c>
      <c r="N3994" s="57" t="s">
        <v>52</v>
      </c>
      <c r="O3994" s="57">
        <v>9330</v>
      </c>
      <c r="P3994" s="4" t="s">
        <v>6207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6567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5102</v>
      </c>
      <c r="N3995" s="57" t="s">
        <v>52</v>
      </c>
      <c r="O3995" s="57">
        <v>9330</v>
      </c>
      <c r="P3995" s="4" t="s">
        <v>6886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6567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5102</v>
      </c>
      <c r="N3996" s="57" t="s">
        <v>52</v>
      </c>
      <c r="O3996" s="57">
        <v>9330</v>
      </c>
      <c r="P3996" s="4" t="s">
        <v>6886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6792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5730</v>
      </c>
      <c r="N3997" s="57" t="s">
        <v>47</v>
      </c>
      <c r="O3997" s="57">
        <v>9281</v>
      </c>
      <c r="P3997" s="4" t="s">
        <v>5731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6942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2618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7127</v>
      </c>
      <c r="N4000" s="57" t="s">
        <v>52</v>
      </c>
      <c r="O4000" s="57">
        <v>9330</v>
      </c>
      <c r="P4000" s="4" t="s">
        <v>5439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1903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1903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1903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2015</v>
      </c>
      <c r="N4004" s="57" t="s">
        <v>57</v>
      </c>
      <c r="O4004" s="57" t="s">
        <v>2518</v>
      </c>
      <c r="P4004" s="4" t="s">
        <v>2517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5728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5730</v>
      </c>
      <c r="N4005" s="57" t="s">
        <v>47</v>
      </c>
      <c r="O4005" s="57">
        <v>9281</v>
      </c>
      <c r="P4005" s="4" t="s">
        <v>5731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5728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5730</v>
      </c>
      <c r="N4006" s="57" t="s">
        <v>47</v>
      </c>
      <c r="O4006" s="57">
        <v>9281</v>
      </c>
      <c r="P4006" s="4" t="s">
        <v>5731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1903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2268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5102</v>
      </c>
      <c r="N4009" s="57" t="s">
        <v>52</v>
      </c>
      <c r="O4009" s="57">
        <v>9330</v>
      </c>
      <c r="P4009" s="4" t="s">
        <v>2417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2269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5102</v>
      </c>
      <c r="N4010" s="57" t="s">
        <v>52</v>
      </c>
      <c r="O4010" s="57">
        <v>9330</v>
      </c>
      <c r="P4010" s="4" t="s">
        <v>2417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7127</v>
      </c>
      <c r="N4011" s="57" t="s">
        <v>52</v>
      </c>
      <c r="O4011" s="57">
        <v>9330</v>
      </c>
      <c r="P4011" s="4" t="s">
        <v>6207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7169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5102</v>
      </c>
      <c r="N4012" s="57" t="s">
        <v>52</v>
      </c>
      <c r="O4012" s="57">
        <v>9330</v>
      </c>
      <c r="P4012" s="4" t="s">
        <v>5481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6277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5102</v>
      </c>
      <c r="N4013" s="57" t="s">
        <v>52</v>
      </c>
      <c r="O4013" s="57">
        <v>9330</v>
      </c>
      <c r="P4013" s="4" t="s">
        <v>5361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6792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5730</v>
      </c>
      <c r="N4014" s="57" t="s">
        <v>47</v>
      </c>
      <c r="O4014" s="57">
        <v>9281</v>
      </c>
      <c r="P4014" s="4" t="s">
        <v>5731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6942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6942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6942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6942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7127</v>
      </c>
      <c r="N4019" s="57" t="s">
        <v>52</v>
      </c>
      <c r="O4019" s="57">
        <v>9330</v>
      </c>
      <c r="P4019" s="4" t="s">
        <v>5439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4812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1903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4812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1903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4812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1903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2015</v>
      </c>
      <c r="N4023" s="57" t="s">
        <v>57</v>
      </c>
      <c r="O4023" s="57" t="s">
        <v>2518</v>
      </c>
      <c r="P4023" s="4" t="s">
        <v>2517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5728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5730</v>
      </c>
      <c r="N4024" s="57" t="s">
        <v>47</v>
      </c>
      <c r="O4024" s="57">
        <v>9281</v>
      </c>
      <c r="P4024" s="4" t="s">
        <v>5731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5728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5730</v>
      </c>
      <c r="N4025" s="57" t="s">
        <v>47</v>
      </c>
      <c r="O4025" s="57">
        <v>9281</v>
      </c>
      <c r="P4025" s="4" t="s">
        <v>5731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1903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2268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5102</v>
      </c>
      <c r="N4028" s="57" t="s">
        <v>52</v>
      </c>
      <c r="O4028" s="57"/>
      <c r="P4028" s="4" t="s">
        <v>2417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2269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5102</v>
      </c>
      <c r="N4029" s="57" t="s">
        <v>52</v>
      </c>
      <c r="O4029" s="57"/>
      <c r="P4029" s="4" t="s">
        <v>2417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5102</v>
      </c>
      <c r="N4030" s="57" t="s">
        <v>52</v>
      </c>
      <c r="O4030" s="57"/>
      <c r="P4030" s="4" t="s">
        <v>5481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7169</v>
      </c>
      <c r="E4031" s="57" t="s">
        <v>445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5102</v>
      </c>
      <c r="N4031" s="57" t="s">
        <v>52</v>
      </c>
      <c r="O4031" s="57"/>
      <c r="P4031" s="4" t="s">
        <v>5481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3707</v>
      </c>
      <c r="E4032" s="57" t="s">
        <v>445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5102</v>
      </c>
      <c r="N4032" s="57" t="s">
        <v>52</v>
      </c>
      <c r="O4032" s="57"/>
      <c r="P4032" s="4" t="s">
        <v>5361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6792</v>
      </c>
      <c r="E4033" s="57" t="s">
        <v>445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5730</v>
      </c>
      <c r="N4033" s="57" t="s">
        <v>47</v>
      </c>
      <c r="O4033" s="57"/>
      <c r="P4033" s="4" t="s">
        <v>5731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440</v>
      </c>
      <c r="E4034" s="57" t="s">
        <v>445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5730</v>
      </c>
      <c r="N4034" s="57" t="s">
        <v>47</v>
      </c>
      <c r="O4034" s="57"/>
      <c r="P4034" s="4" t="s">
        <v>5731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5730</v>
      </c>
      <c r="N4035" s="57" t="s">
        <v>47</v>
      </c>
      <c r="O4035" s="57"/>
      <c r="P4035" s="4" t="s">
        <v>5731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6606</v>
      </c>
      <c r="E4036" s="57" t="s">
        <v>445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7173</v>
      </c>
      <c r="N4036" s="57" t="s">
        <v>126</v>
      </c>
      <c r="O4036" s="57"/>
      <c r="P4036" s="4" t="s">
        <v>7174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4304</v>
      </c>
      <c r="E4037" s="57" t="s">
        <v>445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3151</v>
      </c>
      <c r="N4037" s="57" t="s">
        <v>1367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4812</v>
      </c>
      <c r="E4038" s="57" t="s">
        <v>445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1903</v>
      </c>
      <c r="N4038" s="57" t="s">
        <v>442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5887</v>
      </c>
      <c r="E4039" s="57" t="s">
        <v>445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1903</v>
      </c>
      <c r="N4039" s="57" t="s">
        <v>442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2698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1903</v>
      </c>
      <c r="N4040" s="57" t="s">
        <v>442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2817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1903</v>
      </c>
      <c r="N4041" s="57" t="s">
        <v>442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1141</v>
      </c>
      <c r="E4042" s="57" t="s">
        <v>445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1903</v>
      </c>
      <c r="N4042" s="57" t="s">
        <v>442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3150</v>
      </c>
      <c r="E4043" s="57" t="s">
        <v>445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1903</v>
      </c>
      <c r="N4043" s="57" t="s">
        <v>442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5405</v>
      </c>
      <c r="E4044" s="57" t="s">
        <v>445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1903</v>
      </c>
      <c r="N4044" s="57" t="s">
        <v>442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839</v>
      </c>
      <c r="E4045" s="57" t="s">
        <v>445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1903</v>
      </c>
      <c r="N4045" s="57" t="s">
        <v>442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476</v>
      </c>
      <c r="E4046" s="57" t="s">
        <v>445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1903</v>
      </c>
      <c r="N4046" s="57" t="s">
        <v>442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839</v>
      </c>
      <c r="E4047" s="57" t="s">
        <v>445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2270</v>
      </c>
      <c r="N4047" s="57" t="s">
        <v>57</v>
      </c>
      <c r="O4047" s="57"/>
      <c r="P4047" s="4" t="s">
        <v>2517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5728</v>
      </c>
      <c r="E4048" s="57" t="s">
        <v>445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5730</v>
      </c>
      <c r="N4048" s="57" t="s">
        <v>47</v>
      </c>
      <c r="O4048" s="57"/>
      <c r="P4048" s="4" t="s">
        <v>5731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5728</v>
      </c>
      <c r="E4049" s="57" t="s">
        <v>445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5730</v>
      </c>
      <c r="N4049" s="57" t="s">
        <v>47</v>
      </c>
      <c r="O4049" s="57"/>
      <c r="P4049" s="4" t="s">
        <v>5731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551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1903</v>
      </c>
      <c r="N4050" s="57" t="s">
        <v>443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435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452</v>
      </c>
      <c r="N4051" s="57" t="s">
        <v>435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2268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5102</v>
      </c>
      <c r="N4052" s="57" t="s">
        <v>52</v>
      </c>
      <c r="O4052" s="57"/>
      <c r="P4052" s="4" t="s">
        <v>2417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2269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5102</v>
      </c>
      <c r="N4053" s="57" t="s">
        <v>52</v>
      </c>
      <c r="O4053" s="57"/>
      <c r="P4053" s="4" t="s">
        <v>2417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600</v>
      </c>
      <c r="E4054" s="57" t="s">
        <v>445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5102</v>
      </c>
      <c r="N4054" s="57" t="s">
        <v>52</v>
      </c>
      <c r="O4054" s="57"/>
      <c r="P4054" s="4" t="s">
        <v>6207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5102</v>
      </c>
      <c r="N4055" s="57" t="s">
        <v>52</v>
      </c>
      <c r="O4055" s="57"/>
      <c r="P4055" s="4" t="s">
        <v>5481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7169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5102</v>
      </c>
      <c r="N4056" s="57" t="s">
        <v>52</v>
      </c>
      <c r="O4056" s="57"/>
      <c r="P4056" s="4" t="s">
        <v>5481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3707</v>
      </c>
      <c r="E4057" s="57" t="s">
        <v>445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5102</v>
      </c>
      <c r="N4057" s="57" t="s">
        <v>52</v>
      </c>
      <c r="O4057" s="57"/>
      <c r="P4057" s="4" t="s">
        <v>5361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6792</v>
      </c>
      <c r="E4058" s="57" t="s">
        <v>445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603</v>
      </c>
      <c r="N4058" s="57" t="s">
        <v>47</v>
      </c>
      <c r="O4058" s="57"/>
      <c r="P4058" s="4" t="s">
        <v>5731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440</v>
      </c>
      <c r="E4059" s="57" t="s">
        <v>445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6942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6942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6942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6942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5178</v>
      </c>
      <c r="E4063" s="57" t="s">
        <v>445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1903</v>
      </c>
      <c r="N4063" s="57" t="s">
        <v>443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1716</v>
      </c>
      <c r="E4064" s="57" t="s">
        <v>445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1903</v>
      </c>
      <c r="N4064" s="57" t="s">
        <v>443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674</v>
      </c>
      <c r="E4065" s="57" t="s">
        <v>445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5102</v>
      </c>
      <c r="N4065" s="57" t="s">
        <v>52</v>
      </c>
      <c r="O4065" s="57"/>
      <c r="P4065" s="4" t="s">
        <v>5439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4812</v>
      </c>
      <c r="E4066" s="57" t="s">
        <v>445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1903</v>
      </c>
      <c r="N4066" s="57" t="s">
        <v>442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5887</v>
      </c>
      <c r="E4067" s="57" t="s">
        <v>445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1903</v>
      </c>
      <c r="N4067" s="57" t="s">
        <v>442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2698</v>
      </c>
      <c r="E4068" s="57" t="s">
        <v>445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1903</v>
      </c>
      <c r="N4068" s="57" t="s">
        <v>442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476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1903</v>
      </c>
      <c r="N4069" s="57" t="s">
        <v>443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1903</v>
      </c>
      <c r="N4070" s="57" t="s">
        <v>443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3150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1903</v>
      </c>
      <c r="N4071" s="57" t="s">
        <v>443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839</v>
      </c>
      <c r="E4072" s="57" t="s">
        <v>445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2270</v>
      </c>
      <c r="N4072" s="57" t="s">
        <v>57</v>
      </c>
      <c r="O4072" s="57"/>
      <c r="P4072" s="4" t="s">
        <v>2517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5728</v>
      </c>
      <c r="E4073" s="57" t="s">
        <v>445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5730</v>
      </c>
      <c r="N4073" s="57" t="s">
        <v>47</v>
      </c>
      <c r="O4073" s="57"/>
      <c r="P4073" s="4" t="s">
        <v>5731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5728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5730</v>
      </c>
      <c r="N4074" s="57" t="s">
        <v>47</v>
      </c>
      <c r="O4074" s="57"/>
      <c r="P4074" s="4" t="s">
        <v>5731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5728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5700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5728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5700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5728</v>
      </c>
      <c r="E4077" s="57" t="s">
        <v>445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5700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551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1903</v>
      </c>
      <c r="N4078" s="57" t="s">
        <v>443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2268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5102</v>
      </c>
      <c r="N4079" s="57" t="s">
        <v>52</v>
      </c>
      <c r="O4079" s="57"/>
      <c r="P4079" s="4" t="s">
        <v>2417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2269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5102</v>
      </c>
      <c r="N4080" s="57" t="s">
        <v>52</v>
      </c>
      <c r="O4080" s="57"/>
      <c r="P4080" s="4" t="s">
        <v>2417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600</v>
      </c>
      <c r="E4081" s="57" t="s">
        <v>445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8" si="301">I4081+J4081</f>
        <v>10.5</v>
      </c>
      <c r="L4081" s="57">
        <f t="shared" si="298"/>
        <v>10.5</v>
      </c>
      <c r="M4081" s="4" t="s">
        <v>5102</v>
      </c>
      <c r="N4081" s="57" t="s">
        <v>52</v>
      </c>
      <c r="O4081" s="57"/>
      <c r="P4081" s="4" t="s">
        <v>6207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6792</v>
      </c>
      <c r="E4082" s="57" t="s">
        <v>445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603</v>
      </c>
      <c r="N4082" s="57" t="s">
        <v>47</v>
      </c>
      <c r="O4082" s="57"/>
      <c r="P4082" s="4" t="s">
        <v>5731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440</v>
      </c>
      <c r="E4083" s="57" t="s">
        <v>445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7252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6306</v>
      </c>
      <c r="E4084" s="57" t="s">
        <v>445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447</v>
      </c>
      <c r="N4084" s="57" t="s">
        <v>455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6793</v>
      </c>
      <c r="E4085" s="57" t="s">
        <v>445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447</v>
      </c>
      <c r="N4085" s="57" t="s">
        <v>455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5178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447</v>
      </c>
      <c r="N4086" s="57" t="s">
        <v>455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1716</v>
      </c>
      <c r="E4087" s="57" t="s">
        <v>445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6942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1716</v>
      </c>
      <c r="E4088" s="57" t="s">
        <v>445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1903</v>
      </c>
      <c r="N4088" s="57" t="s">
        <v>443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674</v>
      </c>
      <c r="E4089" s="57" t="s">
        <v>445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5102</v>
      </c>
      <c r="N4089" s="57" t="s">
        <v>52</v>
      </c>
      <c r="O4089" s="57"/>
      <c r="P4089" s="4" t="s">
        <v>5439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4812</v>
      </c>
      <c r="E4090" s="57" t="s">
        <v>445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1903</v>
      </c>
      <c r="N4090" s="57" t="s">
        <v>442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5887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1903</v>
      </c>
      <c r="N4091" s="57" t="s">
        <v>442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839</v>
      </c>
      <c r="E4092" s="57" t="s">
        <v>445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2270</v>
      </c>
      <c r="N4092" s="57" t="s">
        <v>57</v>
      </c>
      <c r="O4092" s="57"/>
      <c r="P4092" s="4" t="s">
        <v>2517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5728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47" si="302">H4093*K4093</f>
        <v>8</v>
      </c>
      <c r="M4093" s="4" t="s">
        <v>5730</v>
      </c>
      <c r="N4093" s="57" t="s">
        <v>47</v>
      </c>
      <c r="O4093" s="57"/>
      <c r="P4093" s="4" t="s">
        <v>5731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5728</v>
      </c>
      <c r="E4094" s="57" t="s">
        <v>445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5730</v>
      </c>
      <c r="N4094" s="57" t="s">
        <v>47</v>
      </c>
      <c r="O4094" s="57"/>
      <c r="P4094" s="4" t="s">
        <v>5731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551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1903</v>
      </c>
      <c r="N4095" s="57" t="s">
        <v>443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435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452</v>
      </c>
      <c r="N4096" s="57" t="s">
        <v>435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2268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5102</v>
      </c>
      <c r="N4097" s="57" t="s">
        <v>52</v>
      </c>
      <c r="O4097" s="57"/>
      <c r="P4097" s="4" t="s">
        <v>2417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2269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5102</v>
      </c>
      <c r="N4098" s="57" t="s">
        <v>52</v>
      </c>
      <c r="O4098" s="57"/>
      <c r="P4098" s="4" t="s">
        <v>2417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600</v>
      </c>
      <c r="E4099" s="57" t="s">
        <v>445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5102</v>
      </c>
      <c r="N4099" s="57" t="s">
        <v>52</v>
      </c>
      <c r="O4099" s="57"/>
      <c r="P4099" s="4" t="s">
        <v>6207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6606</v>
      </c>
      <c r="E4100" s="57" t="s">
        <v>445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5102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6792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603</v>
      </c>
      <c r="N4101" s="57" t="s">
        <v>47</v>
      </c>
      <c r="O4101" s="57"/>
      <c r="P4101" s="4" t="s">
        <v>5731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6792</v>
      </c>
      <c r="E4102" s="57" t="s">
        <v>445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603</v>
      </c>
      <c r="N4102" s="57" t="s">
        <v>47</v>
      </c>
      <c r="O4102" s="57"/>
      <c r="P4102" s="4" t="s">
        <v>5731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600</v>
      </c>
      <c r="E4103" s="57" t="s">
        <v>445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447</v>
      </c>
      <c r="N4103" s="57" t="s">
        <v>455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7169</v>
      </c>
      <c r="E4104" s="57" t="s">
        <v>445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447</v>
      </c>
      <c r="N4104" s="57" t="s">
        <v>455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3488</v>
      </c>
      <c r="E4105" s="57" t="s">
        <v>445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447</v>
      </c>
      <c r="N4105" s="57" t="s">
        <v>455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7299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1903</v>
      </c>
      <c r="N4106" s="57" t="s">
        <v>443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7299</v>
      </c>
      <c r="E4107" s="57" t="s">
        <v>445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1903</v>
      </c>
      <c r="N4107" s="57" t="s">
        <v>443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5178</v>
      </c>
      <c r="E4108" s="57" t="s">
        <v>445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447</v>
      </c>
      <c r="N4108" s="57" t="s">
        <v>455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5178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447</v>
      </c>
      <c r="N4109" s="57" t="s">
        <v>455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1716</v>
      </c>
      <c r="E4110" s="57" t="s">
        <v>445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447</v>
      </c>
      <c r="N4110" s="57" t="s">
        <v>455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674</v>
      </c>
      <c r="E4111" s="57" t="s">
        <v>445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5102</v>
      </c>
      <c r="N4111" s="57" t="s">
        <v>52</v>
      </c>
      <c r="O4111" s="57"/>
      <c r="P4111" s="4" t="s">
        <v>5439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674</v>
      </c>
      <c r="E4112" s="57" t="s">
        <v>445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5102</v>
      </c>
      <c r="N4112" s="57" t="s">
        <v>52</v>
      </c>
      <c r="O4112" s="57"/>
      <c r="P4112" s="4" t="s">
        <v>5361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4812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1903</v>
      </c>
      <c r="N4113" s="57" t="s">
        <v>442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1903</v>
      </c>
      <c r="N4114" s="57" t="s">
        <v>443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672</v>
      </c>
      <c r="E4115" s="57" t="s">
        <v>445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1903</v>
      </c>
      <c r="N4115" s="57" t="s">
        <v>443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839</v>
      </c>
      <c r="E4116" s="57" t="s">
        <v>445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2270</v>
      </c>
      <c r="N4116" s="57" t="s">
        <v>57</v>
      </c>
      <c r="O4116" s="57"/>
      <c r="P4116" s="4" t="s">
        <v>2517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5728</v>
      </c>
      <c r="E4117" s="57" t="s">
        <v>445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5730</v>
      </c>
      <c r="N4117" s="57" t="s">
        <v>47</v>
      </c>
      <c r="O4117" s="57"/>
      <c r="P4117" s="4" t="s">
        <v>5731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5728</v>
      </c>
      <c r="E4118" s="57" t="s">
        <v>445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5730</v>
      </c>
      <c r="N4118" s="57" t="s">
        <v>47</v>
      </c>
      <c r="O4118" s="57"/>
      <c r="P4118" s="4" t="s">
        <v>5731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551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1903</v>
      </c>
      <c r="N4119" s="57" t="s">
        <v>443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435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452</v>
      </c>
      <c r="N4120" s="57" t="s">
        <v>435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670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2</v>
      </c>
      <c r="J4121" s="57"/>
      <c r="K4121" s="57">
        <f t="shared" si="301"/>
        <v>2</v>
      </c>
      <c r="L4121" s="57">
        <f t="shared" si="302"/>
        <v>2</v>
      </c>
      <c r="M4121" s="4" t="s">
        <v>448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ref="B4122" si="303">WEEKNUM(A4122)</f>
        <v>31</v>
      </c>
      <c r="C4122" s="57" t="str">
        <f t="shared" ref="C4122" si="304">TEXT(A4122,"Mmm")</f>
        <v>Jul</v>
      </c>
      <c r="D4122" s="4" t="s">
        <v>670</v>
      </c>
      <c r="E4122" s="57" t="s">
        <v>34</v>
      </c>
      <c r="F4122" s="57" t="s">
        <v>18</v>
      </c>
      <c r="G4122" s="57">
        <v>9814</v>
      </c>
      <c r="H4122" s="57">
        <v>1</v>
      </c>
      <c r="I4122" s="57">
        <v>2</v>
      </c>
      <c r="J4122" s="57"/>
      <c r="K4122" s="57">
        <f t="shared" ref="K4122" si="305">I4122+J4122</f>
        <v>2</v>
      </c>
      <c r="L4122" s="57">
        <f t="shared" ref="L4122" si="306">H4122*K4122</f>
        <v>2</v>
      </c>
      <c r="M4122" s="4" t="s">
        <v>448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1046</v>
      </c>
      <c r="E4123" s="57" t="s">
        <v>445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3.5</v>
      </c>
      <c r="K4123" s="57">
        <f t="shared" si="301"/>
        <v>11.5</v>
      </c>
      <c r="L4123" s="57">
        <f t="shared" si="302"/>
        <v>11.5</v>
      </c>
      <c r="M4123" s="4" t="s">
        <v>448</v>
      </c>
      <c r="N4123" s="57" t="s">
        <v>52</v>
      </c>
      <c r="O4123" s="57"/>
      <c r="P4123" s="4" t="s">
        <v>6207</v>
      </c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1046</v>
      </c>
      <c r="E4124" s="57" t="s">
        <v>445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5700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1046</v>
      </c>
      <c r="E4125" s="57" t="s">
        <v>445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447</v>
      </c>
      <c r="N4125" s="57" t="s">
        <v>455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1046</v>
      </c>
      <c r="E4126" s="57" t="s">
        <v>445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447</v>
      </c>
      <c r="N4126" s="57" t="s">
        <v>455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7324</v>
      </c>
      <c r="E4127" s="57" t="s">
        <v>445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447</v>
      </c>
      <c r="N4127" s="57" t="s">
        <v>455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7323</v>
      </c>
      <c r="E4128" s="57" t="s">
        <v>445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5700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7">WEEKNUM(A4129)</f>
        <v>31</v>
      </c>
      <c r="C4129" s="57" t="str">
        <f t="shared" ref="C4129:C4192" si="308">TEXT(A4129,"Mmm")</f>
        <v>Jul</v>
      </c>
      <c r="D4129" s="4" t="s">
        <v>7323</v>
      </c>
      <c r="E4129" s="57" t="s">
        <v>445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5700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7"/>
        <v>31</v>
      </c>
      <c r="C4130" s="57" t="str">
        <f t="shared" si="308"/>
        <v>Jul</v>
      </c>
      <c r="D4130" s="4" t="s">
        <v>440</v>
      </c>
      <c r="E4130" s="57" t="s">
        <v>445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1903</v>
      </c>
      <c r="N4130" s="57" t="s">
        <v>443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7"/>
        <v>31</v>
      </c>
      <c r="C4131" s="57" t="str">
        <f t="shared" si="308"/>
        <v>Jul</v>
      </c>
      <c r="D4131" s="4" t="s">
        <v>5887</v>
      </c>
      <c r="E4131" s="57" t="s">
        <v>445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5730</v>
      </c>
      <c r="N4131" s="57" t="s">
        <v>47</v>
      </c>
      <c r="O4131" s="57"/>
      <c r="P4131" s="4" t="s">
        <v>5731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7"/>
        <v>31</v>
      </c>
      <c r="C4132" s="57" t="str">
        <f t="shared" si="308"/>
        <v>Jul</v>
      </c>
      <c r="D4132" s="4" t="s">
        <v>5405</v>
      </c>
      <c r="E4132" s="57" t="s">
        <v>445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5730</v>
      </c>
      <c r="N4132" s="57" t="s">
        <v>47</v>
      </c>
      <c r="O4132" s="57"/>
      <c r="P4132" s="4" t="s">
        <v>5731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7"/>
        <v>31</v>
      </c>
      <c r="C4133" s="57" t="str">
        <f t="shared" si="308"/>
        <v>Jul</v>
      </c>
      <c r="D4133" s="4" t="s">
        <v>970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1903</v>
      </c>
      <c r="N4133" s="57" t="s">
        <v>443</v>
      </c>
      <c r="O4133" s="57"/>
      <c r="P4133" s="4"/>
      <c r="Q4133" s="4"/>
    </row>
    <row r="4134" spans="1:17" s="1" customFormat="1" ht="18.649999999999999" customHeight="1" x14ac:dyDescent="0.35">
      <c r="A4134" s="3">
        <v>46234</v>
      </c>
      <c r="B4134" s="57">
        <f t="shared" si="307"/>
        <v>31</v>
      </c>
      <c r="C4134" s="57" t="str">
        <f t="shared" si="308"/>
        <v>Jul</v>
      </c>
      <c r="D4134" s="4" t="s">
        <v>435</v>
      </c>
      <c r="E4134" s="57" t="s">
        <v>34</v>
      </c>
      <c r="F4134" s="57" t="s">
        <v>18</v>
      </c>
      <c r="G4134" s="57">
        <v>9814</v>
      </c>
      <c r="H4134" s="57">
        <v>1</v>
      </c>
      <c r="I4134" s="57">
        <v>8</v>
      </c>
      <c r="J4134" s="57">
        <v>1</v>
      </c>
      <c r="K4134" s="57">
        <f t="shared" si="301"/>
        <v>9</v>
      </c>
      <c r="L4134" s="57">
        <f t="shared" si="302"/>
        <v>9</v>
      </c>
      <c r="M4134" s="4" t="s">
        <v>452</v>
      </c>
      <c r="N4134" s="57" t="s">
        <v>435</v>
      </c>
      <c r="O4134" s="57"/>
      <c r="P4134" s="4"/>
      <c r="Q4134" s="4"/>
    </row>
    <row r="4135" spans="1:17" s="1" customFormat="1" ht="18.649999999999999" customHeight="1" x14ac:dyDescent="0.35">
      <c r="A4135" s="3">
        <v>46234</v>
      </c>
      <c r="B4135" s="57">
        <f t="shared" si="307"/>
        <v>31</v>
      </c>
      <c r="C4135" s="57" t="str">
        <f t="shared" si="308"/>
        <v>Jul</v>
      </c>
      <c r="D4135" s="4" t="s">
        <v>670</v>
      </c>
      <c r="E4135" s="57" t="s">
        <v>34</v>
      </c>
      <c r="F4135" s="57" t="s">
        <v>18</v>
      </c>
      <c r="G4135" s="57">
        <v>9814</v>
      </c>
      <c r="H4135" s="57">
        <v>1</v>
      </c>
      <c r="I4135" s="57">
        <v>4</v>
      </c>
      <c r="J4135" s="57"/>
      <c r="K4135" s="57">
        <f t="shared" si="301"/>
        <v>4</v>
      </c>
      <c r="L4135" s="57">
        <f t="shared" si="302"/>
        <v>4</v>
      </c>
      <c r="M4135" s="4" t="s">
        <v>448</v>
      </c>
      <c r="N4135" s="57" t="s">
        <v>52</v>
      </c>
      <c r="O4135" s="57"/>
      <c r="P4135" s="4"/>
      <c r="Q4135" s="4"/>
    </row>
    <row r="4136" spans="1:17" s="1" customFormat="1" ht="18.649999999999999" customHeight="1" x14ac:dyDescent="0.35">
      <c r="A4136" s="3">
        <v>46234</v>
      </c>
      <c r="B4136" s="57">
        <f t="shared" si="307"/>
        <v>31</v>
      </c>
      <c r="C4136" s="57" t="str">
        <f t="shared" si="308"/>
        <v>Jul</v>
      </c>
      <c r="D4136" s="4" t="s">
        <v>1046</v>
      </c>
      <c r="E4136" s="57" t="s">
        <v>445</v>
      </c>
      <c r="F4136" s="57" t="s">
        <v>18</v>
      </c>
      <c r="G4136" s="57">
        <v>9812</v>
      </c>
      <c r="H4136" s="57">
        <v>1</v>
      </c>
      <c r="I4136" s="57">
        <v>8</v>
      </c>
      <c r="J4136" s="57">
        <v>2</v>
      </c>
      <c r="K4136" s="57">
        <f t="shared" si="301"/>
        <v>10</v>
      </c>
      <c r="L4136" s="57">
        <f t="shared" si="302"/>
        <v>10</v>
      </c>
      <c r="M4136" s="4" t="s">
        <v>448</v>
      </c>
      <c r="N4136" s="57" t="s">
        <v>52</v>
      </c>
      <c r="O4136" s="57"/>
      <c r="P4136" s="4"/>
      <c r="Q4136" s="4"/>
    </row>
    <row r="4137" spans="1:17" s="1" customFormat="1" ht="18.649999999999999" customHeight="1" x14ac:dyDescent="0.35">
      <c r="A4137" s="3">
        <v>46234</v>
      </c>
      <c r="B4137" s="57">
        <f t="shared" si="307"/>
        <v>31</v>
      </c>
      <c r="C4137" s="57" t="str">
        <f t="shared" si="308"/>
        <v>Jul</v>
      </c>
      <c r="D4137" s="4" t="s">
        <v>1046</v>
      </c>
      <c r="E4137" s="57" t="s">
        <v>445</v>
      </c>
      <c r="F4137" s="57" t="s">
        <v>18</v>
      </c>
      <c r="G4137" s="57">
        <v>9812</v>
      </c>
      <c r="H4137" s="57">
        <v>2</v>
      </c>
      <c r="I4137" s="57">
        <v>8</v>
      </c>
      <c r="J4137" s="57"/>
      <c r="K4137" s="57">
        <f t="shared" si="301"/>
        <v>8</v>
      </c>
      <c r="L4137" s="57">
        <f t="shared" si="302"/>
        <v>16</v>
      </c>
      <c r="M4137" s="4" t="s">
        <v>5700</v>
      </c>
      <c r="N4137" s="57" t="s">
        <v>47</v>
      </c>
      <c r="O4137" s="57"/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07"/>
        <v>31</v>
      </c>
      <c r="C4138" s="57" t="str">
        <f t="shared" si="308"/>
        <v>Jul</v>
      </c>
      <c r="D4138" s="4" t="s">
        <v>1046</v>
      </c>
      <c r="E4138" s="57" t="s">
        <v>445</v>
      </c>
      <c r="F4138" s="57" t="s">
        <v>18</v>
      </c>
      <c r="G4138" s="57">
        <v>9812</v>
      </c>
      <c r="H4138" s="57">
        <v>5</v>
      </c>
      <c r="I4138" s="57">
        <v>8</v>
      </c>
      <c r="J4138" s="57">
        <v>4</v>
      </c>
      <c r="K4138" s="57">
        <f t="shared" si="301"/>
        <v>12</v>
      </c>
      <c r="L4138" s="57">
        <f t="shared" si="302"/>
        <v>60</v>
      </c>
      <c r="M4138" s="4" t="s">
        <v>5700</v>
      </c>
      <c r="N4138" s="57" t="s">
        <v>47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07"/>
        <v>31</v>
      </c>
      <c r="C4139" s="57" t="str">
        <f t="shared" si="308"/>
        <v>Jul</v>
      </c>
      <c r="D4139" s="4" t="s">
        <v>794</v>
      </c>
      <c r="E4139" s="57" t="s">
        <v>445</v>
      </c>
      <c r="F4139" s="57" t="s">
        <v>18</v>
      </c>
      <c r="G4139" s="57">
        <v>9812</v>
      </c>
      <c r="H4139" s="57">
        <v>5</v>
      </c>
      <c r="I4139" s="57">
        <v>8</v>
      </c>
      <c r="J4139" s="57"/>
      <c r="K4139" s="57">
        <f t="shared" ref="K4139:K4203" si="309">I4139+J4139</f>
        <v>8</v>
      </c>
      <c r="L4139" s="57">
        <f t="shared" si="302"/>
        <v>40</v>
      </c>
      <c r="M4139" s="4" t="s">
        <v>447</v>
      </c>
      <c r="N4139" s="57" t="s">
        <v>455</v>
      </c>
      <c r="O4139" s="57"/>
      <c r="P4139" s="4"/>
      <c r="Q4139" s="4"/>
    </row>
    <row r="4140" spans="1:17" s="1" customFormat="1" ht="18.649999999999999" customHeight="1" x14ac:dyDescent="0.35">
      <c r="A4140" s="3">
        <v>46234</v>
      </c>
      <c r="B4140" s="57">
        <f t="shared" si="307"/>
        <v>31</v>
      </c>
      <c r="C4140" s="57" t="str">
        <f t="shared" si="308"/>
        <v>Jul</v>
      </c>
      <c r="D4140" s="4" t="s">
        <v>794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4</v>
      </c>
      <c r="K4140" s="57">
        <f t="shared" si="309"/>
        <v>12</v>
      </c>
      <c r="L4140" s="57">
        <f t="shared" si="302"/>
        <v>12</v>
      </c>
      <c r="M4140" s="4" t="s">
        <v>447</v>
      </c>
      <c r="N4140" s="57" t="s">
        <v>455</v>
      </c>
      <c r="O4140" s="57"/>
      <c r="P4140" s="4"/>
      <c r="Q4140" s="4"/>
    </row>
    <row r="4141" spans="1:17" s="1" customFormat="1" ht="18.649999999999999" customHeight="1" x14ac:dyDescent="0.35">
      <c r="A4141" s="3">
        <v>46234</v>
      </c>
      <c r="B4141" s="57">
        <f t="shared" si="307"/>
        <v>31</v>
      </c>
      <c r="C4141" s="57" t="str">
        <f t="shared" si="308"/>
        <v>Jul</v>
      </c>
      <c r="D4141" s="4" t="s">
        <v>794</v>
      </c>
      <c r="E4141" s="57" t="s">
        <v>445</v>
      </c>
      <c r="F4141" s="57" t="s">
        <v>18</v>
      </c>
      <c r="G4141" s="57">
        <v>9812</v>
      </c>
      <c r="H4141" s="57">
        <v>1</v>
      </c>
      <c r="I4141" s="57">
        <v>8</v>
      </c>
      <c r="J4141" s="57">
        <v>2</v>
      </c>
      <c r="K4141" s="57">
        <f t="shared" si="309"/>
        <v>10</v>
      </c>
      <c r="L4141" s="57">
        <f t="shared" si="302"/>
        <v>10</v>
      </c>
      <c r="M4141" s="4" t="s">
        <v>448</v>
      </c>
      <c r="N4141" s="57" t="s">
        <v>52</v>
      </c>
      <c r="O4141" s="57"/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07"/>
        <v>31</v>
      </c>
      <c r="C4142" s="57" t="str">
        <f t="shared" si="308"/>
        <v>Jul</v>
      </c>
      <c r="D4142" s="4" t="s">
        <v>794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/>
      <c r="K4142" s="57">
        <f t="shared" si="309"/>
        <v>8</v>
      </c>
      <c r="L4142" s="57">
        <f t="shared" si="302"/>
        <v>40</v>
      </c>
      <c r="M4142" s="4" t="s">
        <v>2270</v>
      </c>
      <c r="N4142" s="57" t="s">
        <v>57</v>
      </c>
      <c r="O4142" s="57"/>
      <c r="P4142" s="4" t="s">
        <v>2517</v>
      </c>
      <c r="Q4142" s="4"/>
    </row>
    <row r="4143" spans="1:17" s="1" customFormat="1" ht="18.649999999999999" customHeight="1" x14ac:dyDescent="0.35">
      <c r="A4143" s="3">
        <v>46234</v>
      </c>
      <c r="B4143" s="57">
        <f t="shared" si="307"/>
        <v>31</v>
      </c>
      <c r="C4143" s="57" t="str">
        <f t="shared" si="308"/>
        <v>Jul</v>
      </c>
      <c r="D4143" s="4" t="s">
        <v>5303</v>
      </c>
      <c r="E4143" s="57" t="s">
        <v>445</v>
      </c>
      <c r="F4143" s="57" t="s">
        <v>18</v>
      </c>
      <c r="G4143" s="57">
        <v>9812</v>
      </c>
      <c r="H4143" s="57">
        <v>4</v>
      </c>
      <c r="I4143" s="57">
        <v>8</v>
      </c>
      <c r="J4143" s="57"/>
      <c r="K4143" s="57">
        <f t="shared" si="309"/>
        <v>8</v>
      </c>
      <c r="L4143" s="57">
        <f t="shared" si="302"/>
        <v>32</v>
      </c>
      <c r="M4143" s="4" t="s">
        <v>1903</v>
      </c>
      <c r="N4143" s="57" t="s">
        <v>443</v>
      </c>
      <c r="O4143" s="57"/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07"/>
        <v>31</v>
      </c>
      <c r="C4144" s="57" t="str">
        <f t="shared" si="308"/>
        <v>Jul</v>
      </c>
      <c r="D4144" s="4" t="s">
        <v>5303</v>
      </c>
      <c r="E4144" s="57" t="s">
        <v>445</v>
      </c>
      <c r="F4144" s="57" t="s">
        <v>18</v>
      </c>
      <c r="G4144" s="57">
        <v>9812</v>
      </c>
      <c r="H4144" s="57">
        <v>12</v>
      </c>
      <c r="I4144" s="57">
        <v>8</v>
      </c>
      <c r="J4144" s="57">
        <v>4</v>
      </c>
      <c r="K4144" s="57">
        <f t="shared" si="309"/>
        <v>12</v>
      </c>
      <c r="L4144" s="57">
        <f t="shared" si="302"/>
        <v>144</v>
      </c>
      <c r="M4144" s="4" t="s">
        <v>1903</v>
      </c>
      <c r="N4144" s="57" t="s">
        <v>443</v>
      </c>
      <c r="O4144" s="57"/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07"/>
        <v>31</v>
      </c>
      <c r="C4145" s="57" t="str">
        <f t="shared" si="308"/>
        <v>Jul</v>
      </c>
      <c r="D4145" s="4" t="s">
        <v>5887</v>
      </c>
      <c r="E4145" s="57" t="s">
        <v>445</v>
      </c>
      <c r="F4145" s="57" t="s">
        <v>17</v>
      </c>
      <c r="G4145" s="57">
        <v>9812</v>
      </c>
      <c r="H4145" s="57">
        <v>2</v>
      </c>
      <c r="I4145" s="57">
        <v>8</v>
      </c>
      <c r="J4145" s="57"/>
      <c r="K4145" s="57">
        <f t="shared" si="309"/>
        <v>8</v>
      </c>
      <c r="L4145" s="57">
        <f t="shared" si="302"/>
        <v>16</v>
      </c>
      <c r="M4145" s="4" t="s">
        <v>1903</v>
      </c>
      <c r="N4145" s="57" t="s">
        <v>443</v>
      </c>
      <c r="O4145" s="57"/>
      <c r="P4145" s="4"/>
      <c r="Q4145" s="4"/>
    </row>
    <row r="4146" spans="1:17" s="1" customFormat="1" ht="18.649999999999999" customHeight="1" x14ac:dyDescent="0.35">
      <c r="A4146" s="3">
        <v>46234</v>
      </c>
      <c r="B4146" s="57">
        <f t="shared" si="307"/>
        <v>31</v>
      </c>
      <c r="C4146" s="57" t="str">
        <f t="shared" si="308"/>
        <v>Jul</v>
      </c>
      <c r="D4146" s="4" t="s">
        <v>3150</v>
      </c>
      <c r="E4146" s="57" t="s">
        <v>445</v>
      </c>
      <c r="F4146" s="57" t="s">
        <v>17</v>
      </c>
      <c r="G4146" s="57">
        <v>9812</v>
      </c>
      <c r="H4146" s="57">
        <v>1</v>
      </c>
      <c r="I4146" s="57">
        <v>8</v>
      </c>
      <c r="J4146" s="57">
        <v>1</v>
      </c>
      <c r="K4146" s="57">
        <f t="shared" si="309"/>
        <v>9</v>
      </c>
      <c r="L4146" s="57">
        <f t="shared" si="302"/>
        <v>9</v>
      </c>
      <c r="M4146" s="4" t="s">
        <v>1903</v>
      </c>
      <c r="N4146" s="57" t="s">
        <v>443</v>
      </c>
      <c r="O4146" s="57"/>
      <c r="P4146" s="4"/>
      <c r="Q4146" s="4"/>
    </row>
    <row r="4147" spans="1:17" s="1" customFormat="1" ht="18.649999999999999" customHeight="1" x14ac:dyDescent="0.35">
      <c r="A4147" s="3">
        <v>46234</v>
      </c>
      <c r="B4147" s="57">
        <f t="shared" si="307"/>
        <v>31</v>
      </c>
      <c r="C4147" s="57" t="str">
        <f t="shared" si="308"/>
        <v>Jul</v>
      </c>
      <c r="D4147" s="4" t="s">
        <v>5405</v>
      </c>
      <c r="E4147" s="57" t="s">
        <v>445</v>
      </c>
      <c r="F4147" s="57" t="s">
        <v>17</v>
      </c>
      <c r="G4147" s="57">
        <v>9812</v>
      </c>
      <c r="H4147" s="57">
        <v>1</v>
      </c>
      <c r="I4147" s="57">
        <v>8</v>
      </c>
      <c r="J4147" s="57">
        <v>2</v>
      </c>
      <c r="K4147" s="57">
        <f t="shared" si="309"/>
        <v>10</v>
      </c>
      <c r="L4147" s="57">
        <f t="shared" si="302"/>
        <v>10</v>
      </c>
      <c r="M4147" s="4" t="s">
        <v>1903</v>
      </c>
      <c r="N4147" s="57" t="s">
        <v>443</v>
      </c>
      <c r="O4147" s="57"/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07"/>
        <v>31</v>
      </c>
      <c r="C4148" s="57" t="str">
        <f t="shared" si="308"/>
        <v>Jul</v>
      </c>
      <c r="D4148" s="4" t="s">
        <v>674</v>
      </c>
      <c r="E4148" s="57" t="s">
        <v>445</v>
      </c>
      <c r="F4148" s="57" t="s">
        <v>17</v>
      </c>
      <c r="G4148" s="57">
        <v>9812</v>
      </c>
      <c r="H4148" s="57">
        <v>1</v>
      </c>
      <c r="I4148" s="57">
        <v>8</v>
      </c>
      <c r="J4148" s="57">
        <v>4</v>
      </c>
      <c r="K4148" s="57">
        <f t="shared" si="309"/>
        <v>12</v>
      </c>
      <c r="L4148" s="57">
        <f t="shared" ref="L4148:L4150" si="310">H4148*K4148</f>
        <v>12</v>
      </c>
      <c r="M4148" s="4" t="s">
        <v>5102</v>
      </c>
      <c r="N4148" s="57" t="s">
        <v>52</v>
      </c>
      <c r="O4148" s="57"/>
      <c r="P4148" s="4" t="s">
        <v>5439</v>
      </c>
      <c r="Q4148" s="4"/>
    </row>
    <row r="4149" spans="1:17" s="1" customFormat="1" ht="18.649999999999999" customHeight="1" x14ac:dyDescent="0.35">
      <c r="A4149" s="3">
        <v>46234</v>
      </c>
      <c r="B4149" s="57">
        <f t="shared" si="307"/>
        <v>31</v>
      </c>
      <c r="C4149" s="57" t="str">
        <f t="shared" si="308"/>
        <v>Jul</v>
      </c>
      <c r="D4149" s="4" t="s">
        <v>5887</v>
      </c>
      <c r="E4149" s="57" t="s">
        <v>445</v>
      </c>
      <c r="F4149" s="57" t="s">
        <v>17</v>
      </c>
      <c r="G4149" s="57">
        <v>9812</v>
      </c>
      <c r="H4149" s="57">
        <v>1</v>
      </c>
      <c r="I4149" s="57">
        <v>8</v>
      </c>
      <c r="J4149" s="57"/>
      <c r="K4149" s="57">
        <f t="shared" si="309"/>
        <v>8</v>
      </c>
      <c r="L4149" s="57">
        <f t="shared" si="310"/>
        <v>8</v>
      </c>
      <c r="M4149" s="4" t="s">
        <v>5730</v>
      </c>
      <c r="N4149" s="57" t="s">
        <v>47</v>
      </c>
      <c r="O4149" s="57"/>
      <c r="P4149" s="4" t="s">
        <v>5731</v>
      </c>
      <c r="Q4149" s="4"/>
    </row>
    <row r="4150" spans="1:17" s="1" customFormat="1" ht="18.649999999999999" customHeight="1" x14ac:dyDescent="0.35">
      <c r="A4150" s="3">
        <v>46234</v>
      </c>
      <c r="B4150" s="57">
        <f t="shared" si="307"/>
        <v>31</v>
      </c>
      <c r="C4150" s="57" t="str">
        <f t="shared" si="308"/>
        <v>Jul</v>
      </c>
      <c r="D4150" s="4" t="s">
        <v>5405</v>
      </c>
      <c r="E4150" s="57" t="s">
        <v>445</v>
      </c>
      <c r="F4150" s="57" t="s">
        <v>17</v>
      </c>
      <c r="G4150" s="57">
        <v>9812</v>
      </c>
      <c r="H4150" s="57">
        <v>2</v>
      </c>
      <c r="I4150" s="57">
        <v>8</v>
      </c>
      <c r="J4150" s="57">
        <v>2</v>
      </c>
      <c r="K4150" s="57">
        <f t="shared" si="309"/>
        <v>10</v>
      </c>
      <c r="L4150" s="57">
        <f t="shared" si="310"/>
        <v>20</v>
      </c>
      <c r="M4150" s="4" t="s">
        <v>5730</v>
      </c>
      <c r="N4150" s="57" t="s">
        <v>47</v>
      </c>
      <c r="O4150" s="57"/>
      <c r="P4150" s="4" t="s">
        <v>5731</v>
      </c>
      <c r="Q4150" s="4"/>
    </row>
    <row r="4151" spans="1:17" s="1" customFormat="1" ht="18.649999999999999" customHeight="1" x14ac:dyDescent="0.35">
      <c r="A4151" s="3">
        <v>46234</v>
      </c>
      <c r="B4151" s="57">
        <f>WEEKNUM(A4151)</f>
        <v>31</v>
      </c>
      <c r="C4151" s="57" t="str">
        <f>TEXT(A4151,"Mmm")</f>
        <v>Jul</v>
      </c>
      <c r="D4151" s="4" t="s">
        <v>972</v>
      </c>
      <c r="E4151" s="57" t="s">
        <v>34</v>
      </c>
      <c r="F4151" s="57" t="s">
        <v>17</v>
      </c>
      <c r="G4151" s="57">
        <v>9814</v>
      </c>
      <c r="H4151" s="57">
        <v>72</v>
      </c>
      <c r="I4151" s="57">
        <v>8</v>
      </c>
      <c r="J4151" s="57">
        <v>4</v>
      </c>
      <c r="K4151" s="57">
        <f t="shared" si="309"/>
        <v>12</v>
      </c>
      <c r="L4151" s="57">
        <f t="shared" ref="L4151:L4215" si="311">H4151*K4151</f>
        <v>864</v>
      </c>
      <c r="M4151" s="4" t="s">
        <v>1903</v>
      </c>
      <c r="N4151" s="57" t="s">
        <v>443</v>
      </c>
      <c r="O4151" s="57"/>
      <c r="P4151" s="4"/>
      <c r="Q4151" s="4"/>
    </row>
    <row r="4152" spans="1:17" s="1" customFormat="1" ht="18.649999999999999" customHeight="1" x14ac:dyDescent="0.35">
      <c r="A4152" s="3">
        <v>46235</v>
      </c>
      <c r="B4152" s="57">
        <f>WEEKNUM(A4152)</f>
        <v>31</v>
      </c>
      <c r="C4152" s="57" t="str">
        <f>TEXT(A4152,"Mmm")</f>
        <v>Aug</v>
      </c>
      <c r="D4152" s="4" t="s">
        <v>670</v>
      </c>
      <c r="E4152" s="57" t="s">
        <v>34</v>
      </c>
      <c r="F4152" s="57" t="s">
        <v>18</v>
      </c>
      <c r="G4152" s="57">
        <v>9814</v>
      </c>
      <c r="H4152" s="57">
        <v>1</v>
      </c>
      <c r="I4152" s="57">
        <v>2</v>
      </c>
      <c r="J4152" s="57"/>
      <c r="K4152" s="57">
        <f t="shared" si="309"/>
        <v>2</v>
      </c>
      <c r="L4152" s="57">
        <f t="shared" si="311"/>
        <v>2</v>
      </c>
      <c r="M4152" s="4" t="s">
        <v>448</v>
      </c>
      <c r="N4152" s="57" t="s">
        <v>52</v>
      </c>
      <c r="O4152" s="57"/>
      <c r="P4152" s="4"/>
      <c r="Q4152" s="4"/>
    </row>
    <row r="4153" spans="1:17" s="1" customFormat="1" ht="18.649999999999999" customHeight="1" x14ac:dyDescent="0.35">
      <c r="A4153" s="3">
        <v>46235</v>
      </c>
      <c r="B4153" s="57">
        <f>WEEKNUM(A4153)</f>
        <v>31</v>
      </c>
      <c r="C4153" s="57" t="str">
        <f>TEXT(A4153,"Mmm")</f>
        <v>Aug</v>
      </c>
      <c r="D4153" s="4" t="s">
        <v>670</v>
      </c>
      <c r="E4153" s="57" t="s">
        <v>34</v>
      </c>
      <c r="F4153" s="57" t="s">
        <v>18</v>
      </c>
      <c r="G4153" s="57">
        <v>9814</v>
      </c>
      <c r="H4153" s="57">
        <v>1</v>
      </c>
      <c r="I4153" s="57">
        <v>2</v>
      </c>
      <c r="J4153" s="57"/>
      <c r="K4153" s="57">
        <f t="shared" ref="K4153" si="312">I4153+J4153</f>
        <v>2</v>
      </c>
      <c r="L4153" s="57">
        <f t="shared" ref="L4153" si="313">H4153*K4153</f>
        <v>2</v>
      </c>
      <c r="M4153" s="4" t="s">
        <v>448</v>
      </c>
      <c r="N4153" s="57" t="s">
        <v>52</v>
      </c>
      <c r="O4153" s="57"/>
      <c r="P4153" s="4"/>
      <c r="Q4153" s="4"/>
    </row>
    <row r="4154" spans="1:17" s="1" customFormat="1" ht="18.649999999999999" customHeight="1" x14ac:dyDescent="0.35">
      <c r="A4154" s="3">
        <v>46235</v>
      </c>
      <c r="B4154" s="57">
        <f>WEEKNUM(A4154)</f>
        <v>31</v>
      </c>
      <c r="C4154" s="57" t="str">
        <f>TEXT(A4154,"Mmm")</f>
        <v>Aug</v>
      </c>
      <c r="D4154" s="4" t="s">
        <v>1046</v>
      </c>
      <c r="E4154" s="57" t="s">
        <v>445</v>
      </c>
      <c r="F4154" s="57" t="s">
        <v>18</v>
      </c>
      <c r="G4154" s="57">
        <v>9812</v>
      </c>
      <c r="H4154" s="57">
        <v>2</v>
      </c>
      <c r="I4154" s="57">
        <v>8</v>
      </c>
      <c r="J4154" s="57">
        <v>4</v>
      </c>
      <c r="K4154" s="57">
        <f t="shared" si="309"/>
        <v>12</v>
      </c>
      <c r="L4154" s="57">
        <f t="shared" si="311"/>
        <v>24</v>
      </c>
      <c r="M4154" s="4" t="s">
        <v>448</v>
      </c>
      <c r="N4154" s="57" t="s">
        <v>52</v>
      </c>
      <c r="O4154" s="57"/>
      <c r="P4154" s="4"/>
      <c r="Q4154" s="4"/>
    </row>
    <row r="4155" spans="1:17" s="1" customFormat="1" ht="18.649999999999999" customHeight="1" x14ac:dyDescent="0.35">
      <c r="A4155" s="3">
        <v>46235</v>
      </c>
      <c r="B4155" s="57">
        <f t="shared" si="307"/>
        <v>31</v>
      </c>
      <c r="C4155" s="57" t="str">
        <f t="shared" si="308"/>
        <v>Aug</v>
      </c>
      <c r="D4155" s="4" t="s">
        <v>1046</v>
      </c>
      <c r="E4155" s="57" t="s">
        <v>445</v>
      </c>
      <c r="F4155" s="57" t="s">
        <v>18</v>
      </c>
      <c r="G4155" s="57">
        <v>9812</v>
      </c>
      <c r="H4155" s="57">
        <v>1</v>
      </c>
      <c r="I4155" s="57">
        <v>8</v>
      </c>
      <c r="J4155" s="57">
        <v>3.75</v>
      </c>
      <c r="K4155" s="57">
        <f t="shared" si="309"/>
        <v>11.75</v>
      </c>
      <c r="L4155" s="57">
        <f t="shared" si="311"/>
        <v>11.75</v>
      </c>
      <c r="M4155" s="4" t="s">
        <v>448</v>
      </c>
      <c r="N4155" s="57" t="s">
        <v>52</v>
      </c>
      <c r="O4155" s="57"/>
      <c r="P4155" s="4"/>
      <c r="Q4155" s="4"/>
    </row>
    <row r="4156" spans="1:17" s="1" customFormat="1" ht="18.649999999999999" customHeight="1" x14ac:dyDescent="0.35">
      <c r="A4156" s="3">
        <v>46235</v>
      </c>
      <c r="B4156" s="57">
        <f t="shared" si="307"/>
        <v>31</v>
      </c>
      <c r="C4156" s="57" t="str">
        <f t="shared" si="308"/>
        <v>Aug</v>
      </c>
      <c r="D4156" s="4" t="s">
        <v>1046</v>
      </c>
      <c r="E4156" s="57" t="s">
        <v>445</v>
      </c>
      <c r="F4156" s="57" t="s">
        <v>18</v>
      </c>
      <c r="G4156" s="57">
        <v>9812</v>
      </c>
      <c r="H4156" s="57">
        <v>5</v>
      </c>
      <c r="I4156" s="57">
        <v>8</v>
      </c>
      <c r="J4156" s="57">
        <v>4</v>
      </c>
      <c r="K4156" s="57">
        <f t="shared" si="309"/>
        <v>12</v>
      </c>
      <c r="L4156" s="57">
        <f t="shared" si="311"/>
        <v>60</v>
      </c>
      <c r="M4156" s="4" t="s">
        <v>5730</v>
      </c>
      <c r="N4156" s="57" t="s">
        <v>47</v>
      </c>
      <c r="O4156" s="57"/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 t="shared" si="307"/>
        <v>31</v>
      </c>
      <c r="C4157" s="57" t="str">
        <f t="shared" si="308"/>
        <v>Aug</v>
      </c>
      <c r="D4157" s="4" t="s">
        <v>1046</v>
      </c>
      <c r="E4157" s="57" t="s">
        <v>445</v>
      </c>
      <c r="F4157" s="57" t="s">
        <v>18</v>
      </c>
      <c r="G4157" s="57">
        <v>9812</v>
      </c>
      <c r="H4157" s="57">
        <v>1</v>
      </c>
      <c r="I4157" s="57">
        <v>8</v>
      </c>
      <c r="J4157" s="57">
        <v>3.5</v>
      </c>
      <c r="K4157" s="57">
        <f t="shared" si="309"/>
        <v>11.5</v>
      </c>
      <c r="L4157" s="57">
        <f t="shared" si="311"/>
        <v>11.5</v>
      </c>
      <c r="M4157" s="4" t="s">
        <v>5730</v>
      </c>
      <c r="N4157" s="57" t="s">
        <v>47</v>
      </c>
      <c r="O4157" s="57"/>
      <c r="P4157" s="4"/>
      <c r="Q4157" s="4"/>
    </row>
    <row r="4158" spans="1:17" s="1" customFormat="1" ht="18.649999999999999" customHeight="1" x14ac:dyDescent="0.35">
      <c r="A4158" s="3">
        <v>46235</v>
      </c>
      <c r="B4158" s="57">
        <f t="shared" si="307"/>
        <v>31</v>
      </c>
      <c r="C4158" s="57" t="str">
        <f t="shared" si="308"/>
        <v>Aug</v>
      </c>
      <c r="D4158" s="4" t="s">
        <v>1046</v>
      </c>
      <c r="E4158" s="57" t="s">
        <v>445</v>
      </c>
      <c r="F4158" s="57" t="s">
        <v>18</v>
      </c>
      <c r="G4158" s="57">
        <v>9812</v>
      </c>
      <c r="H4158" s="57">
        <v>1</v>
      </c>
      <c r="I4158" s="57">
        <v>8</v>
      </c>
      <c r="J4158" s="57"/>
      <c r="K4158" s="57">
        <f t="shared" si="309"/>
        <v>8</v>
      </c>
      <c r="L4158" s="57">
        <f t="shared" si="311"/>
        <v>8</v>
      </c>
      <c r="M4158" s="4" t="s">
        <v>5730</v>
      </c>
      <c r="N4158" s="57" t="s">
        <v>47</v>
      </c>
      <c r="O4158" s="57"/>
      <c r="P4158" s="4"/>
      <c r="Q4158" s="4"/>
    </row>
    <row r="4159" spans="1:17" s="1" customFormat="1" ht="18.649999999999999" customHeight="1" x14ac:dyDescent="0.35">
      <c r="A4159" s="3">
        <v>46235</v>
      </c>
      <c r="B4159" s="57">
        <f t="shared" si="307"/>
        <v>31</v>
      </c>
      <c r="C4159" s="57" t="str">
        <f t="shared" si="308"/>
        <v>Aug</v>
      </c>
      <c r="D4159" s="4" t="s">
        <v>7323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1</v>
      </c>
      <c r="K4159" s="57">
        <f t="shared" si="309"/>
        <v>9</v>
      </c>
      <c r="L4159" s="57">
        <f t="shared" si="311"/>
        <v>9</v>
      </c>
      <c r="M4159" s="4" t="s">
        <v>447</v>
      </c>
      <c r="N4159" s="57" t="s">
        <v>455</v>
      </c>
      <c r="O4159" s="57"/>
      <c r="P4159" s="4"/>
      <c r="Q4159" s="4"/>
    </row>
    <row r="4160" spans="1:17" s="1" customFormat="1" ht="18.649999999999999" customHeight="1" x14ac:dyDescent="0.35">
      <c r="A4160" s="3">
        <v>46235</v>
      </c>
      <c r="B4160" s="57">
        <f t="shared" si="307"/>
        <v>31</v>
      </c>
      <c r="C4160" s="57" t="str">
        <f t="shared" si="308"/>
        <v>Aug</v>
      </c>
      <c r="D4160" s="4" t="s">
        <v>7324</v>
      </c>
      <c r="E4160" s="57" t="s">
        <v>445</v>
      </c>
      <c r="F4160" s="57" t="s">
        <v>18</v>
      </c>
      <c r="G4160" s="57">
        <v>9812</v>
      </c>
      <c r="H4160" s="57">
        <v>3</v>
      </c>
      <c r="I4160" s="57">
        <v>8</v>
      </c>
      <c r="J4160" s="57">
        <v>1.5</v>
      </c>
      <c r="K4160" s="57">
        <f t="shared" si="309"/>
        <v>9.5</v>
      </c>
      <c r="L4160" s="57">
        <f t="shared" si="311"/>
        <v>28.5</v>
      </c>
      <c r="M4160" s="4" t="s">
        <v>447</v>
      </c>
      <c r="N4160" s="57" t="s">
        <v>455</v>
      </c>
      <c r="O4160" s="57"/>
      <c r="P4160" s="4"/>
      <c r="Q4160" s="4"/>
    </row>
    <row r="4161" spans="1:17" s="1" customFormat="1" ht="18.649999999999999" customHeight="1" x14ac:dyDescent="0.35">
      <c r="A4161" s="3">
        <v>46235</v>
      </c>
      <c r="B4161" s="57">
        <f t="shared" si="307"/>
        <v>31</v>
      </c>
      <c r="C4161" s="57" t="str">
        <f t="shared" si="308"/>
        <v>Aug</v>
      </c>
      <c r="D4161" s="4" t="s">
        <v>794</v>
      </c>
      <c r="E4161" s="57" t="s">
        <v>445</v>
      </c>
      <c r="F4161" s="57" t="s">
        <v>18</v>
      </c>
      <c r="G4161" s="57">
        <v>9812</v>
      </c>
      <c r="H4161" s="57">
        <v>5</v>
      </c>
      <c r="I4161" s="57">
        <v>8</v>
      </c>
      <c r="J4161" s="57"/>
      <c r="K4161" s="57">
        <f t="shared" si="309"/>
        <v>8</v>
      </c>
      <c r="L4161" s="57">
        <f t="shared" si="311"/>
        <v>40</v>
      </c>
      <c r="M4161" s="4" t="s">
        <v>2015</v>
      </c>
      <c r="N4161" s="57" t="s">
        <v>57</v>
      </c>
      <c r="O4161" s="57"/>
      <c r="P4161" s="4" t="s">
        <v>7483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07"/>
        <v>31</v>
      </c>
      <c r="C4162" s="57" t="str">
        <f t="shared" si="308"/>
        <v>Aug</v>
      </c>
      <c r="D4162" s="4" t="s">
        <v>1716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2.5</v>
      </c>
      <c r="K4162" s="57">
        <f t="shared" si="309"/>
        <v>10.5</v>
      </c>
      <c r="L4162" s="57">
        <f t="shared" si="311"/>
        <v>10.5</v>
      </c>
      <c r="M4162" s="4" t="s">
        <v>1903</v>
      </c>
      <c r="N4162" s="57" t="s">
        <v>443</v>
      </c>
      <c r="O4162" s="57"/>
      <c r="P4162" s="4"/>
      <c r="Q4162" s="4"/>
    </row>
    <row r="4163" spans="1:17" s="1" customFormat="1" ht="18.649999999999999" customHeight="1" x14ac:dyDescent="0.35">
      <c r="A4163" s="3">
        <v>46235</v>
      </c>
      <c r="B4163" s="57">
        <f t="shared" si="307"/>
        <v>31</v>
      </c>
      <c r="C4163" s="57" t="str">
        <f t="shared" si="308"/>
        <v>Aug</v>
      </c>
      <c r="D4163" s="4" t="s">
        <v>1716</v>
      </c>
      <c r="E4163" s="57" t="s">
        <v>445</v>
      </c>
      <c r="F4163" s="57" t="s">
        <v>18</v>
      </c>
      <c r="G4163" s="57">
        <v>9812</v>
      </c>
      <c r="H4163" s="57">
        <v>1</v>
      </c>
      <c r="I4163" s="57">
        <v>8</v>
      </c>
      <c r="J4163" s="57">
        <v>2</v>
      </c>
      <c r="K4163" s="57">
        <f t="shared" si="309"/>
        <v>10</v>
      </c>
      <c r="L4163" s="57">
        <f t="shared" si="311"/>
        <v>10</v>
      </c>
      <c r="M4163" s="4" t="s">
        <v>1903</v>
      </c>
      <c r="N4163" s="57" t="s">
        <v>443</v>
      </c>
      <c r="O4163" s="57"/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07"/>
        <v>31</v>
      </c>
      <c r="C4164" s="57" t="str">
        <f t="shared" si="308"/>
        <v>Aug</v>
      </c>
      <c r="D4164" s="4" t="s">
        <v>4225</v>
      </c>
      <c r="E4164" s="57" t="s">
        <v>445</v>
      </c>
      <c r="F4164" s="57" t="s">
        <v>18</v>
      </c>
      <c r="G4164" s="57">
        <v>9812</v>
      </c>
      <c r="H4164" s="57">
        <v>4</v>
      </c>
      <c r="I4164" s="57">
        <v>8</v>
      </c>
      <c r="J4164" s="57"/>
      <c r="K4164" s="57">
        <f t="shared" si="309"/>
        <v>8</v>
      </c>
      <c r="L4164" s="57">
        <f t="shared" si="311"/>
        <v>32</v>
      </c>
      <c r="M4164" s="4" t="s">
        <v>5730</v>
      </c>
      <c r="N4164" s="57" t="s">
        <v>47</v>
      </c>
      <c r="O4164" s="57"/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07"/>
        <v>31</v>
      </c>
      <c r="C4165" s="57" t="str">
        <f t="shared" si="308"/>
        <v>Aug</v>
      </c>
      <c r="D4165" s="4" t="s">
        <v>5887</v>
      </c>
      <c r="E4165" s="57" t="s">
        <v>445</v>
      </c>
      <c r="F4165" s="57" t="s">
        <v>17</v>
      </c>
      <c r="G4165" s="57">
        <v>9812</v>
      </c>
      <c r="H4165" s="57">
        <v>1</v>
      </c>
      <c r="I4165" s="57">
        <v>8</v>
      </c>
      <c r="J4165" s="57"/>
      <c r="K4165" s="57">
        <f t="shared" si="309"/>
        <v>8</v>
      </c>
      <c r="L4165" s="57">
        <f t="shared" si="311"/>
        <v>8</v>
      </c>
      <c r="M4165" s="4" t="s">
        <v>5730</v>
      </c>
      <c r="N4165" s="57" t="s">
        <v>47</v>
      </c>
      <c r="O4165" s="57"/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07"/>
        <v>31</v>
      </c>
      <c r="C4166" s="57" t="str">
        <f t="shared" si="308"/>
        <v>Aug</v>
      </c>
      <c r="D4166" s="4" t="s">
        <v>5405</v>
      </c>
      <c r="E4166" s="57" t="s">
        <v>445</v>
      </c>
      <c r="F4166" s="57" t="s">
        <v>17</v>
      </c>
      <c r="G4166" s="57">
        <v>9812</v>
      </c>
      <c r="H4166" s="57">
        <v>1</v>
      </c>
      <c r="I4166" s="57">
        <v>8</v>
      </c>
      <c r="J4166" s="57">
        <v>2</v>
      </c>
      <c r="K4166" s="57">
        <f t="shared" si="309"/>
        <v>10</v>
      </c>
      <c r="L4166" s="57">
        <f t="shared" si="311"/>
        <v>10</v>
      </c>
      <c r="M4166" s="4" t="s">
        <v>5730</v>
      </c>
      <c r="N4166" s="57" t="s">
        <v>47</v>
      </c>
      <c r="O4166" s="57"/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07"/>
        <v>31</v>
      </c>
      <c r="C4167" s="57" t="str">
        <f t="shared" si="308"/>
        <v>Aug</v>
      </c>
      <c r="D4167" s="4" t="s">
        <v>970</v>
      </c>
      <c r="E4167" s="57" t="s">
        <v>34</v>
      </c>
      <c r="F4167" s="57" t="s">
        <v>17</v>
      </c>
      <c r="G4167" s="57">
        <v>9814</v>
      </c>
      <c r="H4167" s="57">
        <v>86</v>
      </c>
      <c r="I4167" s="57">
        <v>8</v>
      </c>
      <c r="J4167" s="57">
        <v>4</v>
      </c>
      <c r="K4167" s="57">
        <f t="shared" si="309"/>
        <v>12</v>
      </c>
      <c r="L4167" s="57">
        <f t="shared" si="311"/>
        <v>1032</v>
      </c>
      <c r="M4167" s="4" t="s">
        <v>1903</v>
      </c>
      <c r="N4167" s="57" t="s">
        <v>443</v>
      </c>
      <c r="O4167" s="57"/>
      <c r="P4167" s="4"/>
      <c r="Q4167" s="4"/>
    </row>
    <row r="4168" spans="1:17" s="1" customFormat="1" ht="18.649999999999999" customHeight="1" x14ac:dyDescent="0.35">
      <c r="A4168" s="3">
        <v>46237</v>
      </c>
      <c r="B4168" s="57">
        <f t="shared" si="307"/>
        <v>32</v>
      </c>
      <c r="C4168" s="57" t="str">
        <f t="shared" si="308"/>
        <v>Aug</v>
      </c>
      <c r="D4168" s="4" t="s">
        <v>435</v>
      </c>
      <c r="E4168" s="57" t="s">
        <v>34</v>
      </c>
      <c r="F4168" s="57" t="s">
        <v>18</v>
      </c>
      <c r="G4168" s="57">
        <v>9814</v>
      </c>
      <c r="H4168" s="57">
        <v>1</v>
      </c>
      <c r="I4168" s="57">
        <v>8</v>
      </c>
      <c r="J4168" s="57">
        <v>3</v>
      </c>
      <c r="K4168" s="57">
        <f t="shared" si="309"/>
        <v>11</v>
      </c>
      <c r="L4168" s="57">
        <f t="shared" si="311"/>
        <v>11</v>
      </c>
      <c r="M4168" s="4" t="s">
        <v>452</v>
      </c>
      <c r="N4168" s="57" t="s">
        <v>435</v>
      </c>
      <c r="O4168" s="57"/>
      <c r="P4168" s="4"/>
      <c r="Q4168" s="4"/>
    </row>
    <row r="4169" spans="1:17" s="1" customFormat="1" ht="18.649999999999999" customHeight="1" x14ac:dyDescent="0.35">
      <c r="A4169" s="3">
        <v>46237</v>
      </c>
      <c r="B4169" s="57">
        <f t="shared" si="307"/>
        <v>32</v>
      </c>
      <c r="C4169" s="57" t="str">
        <f t="shared" si="308"/>
        <v>Aug</v>
      </c>
      <c r="D4169" s="4" t="s">
        <v>2268</v>
      </c>
      <c r="E4169" s="57" t="s">
        <v>34</v>
      </c>
      <c r="F4169" s="57" t="s">
        <v>18</v>
      </c>
      <c r="G4169" s="57">
        <v>9814</v>
      </c>
      <c r="H4169" s="57">
        <v>1</v>
      </c>
      <c r="I4169" s="57">
        <v>2</v>
      </c>
      <c r="J4169" s="57"/>
      <c r="K4169" s="57">
        <f t="shared" si="309"/>
        <v>2</v>
      </c>
      <c r="L4169" s="57">
        <f t="shared" si="311"/>
        <v>2</v>
      </c>
      <c r="M4169" s="4" t="s">
        <v>5102</v>
      </c>
      <c r="N4169" s="57" t="s">
        <v>52</v>
      </c>
      <c r="O4169" s="57"/>
      <c r="P4169" s="4" t="s">
        <v>2417</v>
      </c>
      <c r="Q4169" s="4"/>
    </row>
    <row r="4170" spans="1:17" s="1" customFormat="1" ht="18.649999999999999" customHeight="1" x14ac:dyDescent="0.35">
      <c r="A4170" s="3">
        <v>46237</v>
      </c>
      <c r="B4170" s="57">
        <f t="shared" si="307"/>
        <v>32</v>
      </c>
      <c r="C4170" s="57" t="str">
        <f t="shared" si="308"/>
        <v>Aug</v>
      </c>
      <c r="D4170" s="4" t="s">
        <v>2269</v>
      </c>
      <c r="E4170" s="57" t="s">
        <v>34</v>
      </c>
      <c r="F4170" s="57" t="s">
        <v>18</v>
      </c>
      <c r="G4170" s="57">
        <v>9814</v>
      </c>
      <c r="H4170" s="57">
        <v>1</v>
      </c>
      <c r="I4170" s="57">
        <v>2</v>
      </c>
      <c r="J4170" s="57"/>
      <c r="K4170" s="57">
        <f t="shared" si="309"/>
        <v>2</v>
      </c>
      <c r="L4170" s="57">
        <f t="shared" si="311"/>
        <v>2</v>
      </c>
      <c r="M4170" s="4" t="s">
        <v>5102</v>
      </c>
      <c r="N4170" s="57" t="s">
        <v>52</v>
      </c>
      <c r="O4170" s="57"/>
      <c r="P4170" s="4" t="s">
        <v>2417</v>
      </c>
      <c r="Q4170" s="4"/>
    </row>
    <row r="4171" spans="1:17" s="1" customFormat="1" ht="18.649999999999999" customHeight="1" x14ac:dyDescent="0.35">
      <c r="A4171" s="3">
        <v>46237</v>
      </c>
      <c r="B4171" s="57">
        <f t="shared" si="307"/>
        <v>32</v>
      </c>
      <c r="C4171" s="57" t="str">
        <f t="shared" si="308"/>
        <v>Aug</v>
      </c>
      <c r="D4171" s="4" t="s">
        <v>600</v>
      </c>
      <c r="E4171" s="57" t="s">
        <v>445</v>
      </c>
      <c r="F4171" s="57" t="s">
        <v>18</v>
      </c>
      <c r="G4171" s="57">
        <v>9812</v>
      </c>
      <c r="H4171" s="57">
        <v>1</v>
      </c>
      <c r="I4171" s="57">
        <v>8</v>
      </c>
      <c r="J4171" s="57">
        <v>2.75</v>
      </c>
      <c r="K4171" s="57">
        <f t="shared" si="309"/>
        <v>10.75</v>
      </c>
      <c r="L4171" s="57">
        <f t="shared" si="311"/>
        <v>10.75</v>
      </c>
      <c r="M4171" s="4" t="s">
        <v>5102</v>
      </c>
      <c r="N4171" s="57" t="s">
        <v>52</v>
      </c>
      <c r="O4171" s="57"/>
      <c r="P4171" s="4" t="s">
        <v>6207</v>
      </c>
      <c r="Q4171" s="4"/>
    </row>
    <row r="4172" spans="1:17" s="1" customFormat="1" ht="18.649999999999999" customHeight="1" x14ac:dyDescent="0.35">
      <c r="A4172" s="3">
        <v>46237</v>
      </c>
      <c r="B4172" s="57">
        <f t="shared" si="307"/>
        <v>32</v>
      </c>
      <c r="C4172" s="57" t="str">
        <f t="shared" si="308"/>
        <v>Aug</v>
      </c>
      <c r="D4172" s="4" t="s">
        <v>2187</v>
      </c>
      <c r="E4172" s="57" t="s">
        <v>445</v>
      </c>
      <c r="F4172" s="57" t="s">
        <v>18</v>
      </c>
      <c r="G4172" s="57">
        <v>9812</v>
      </c>
      <c r="H4172" s="57">
        <v>1</v>
      </c>
      <c r="I4172" s="57">
        <v>8</v>
      </c>
      <c r="J4172" s="57">
        <v>4</v>
      </c>
      <c r="K4172" s="57">
        <f t="shared" si="309"/>
        <v>12</v>
      </c>
      <c r="L4172" s="57">
        <f t="shared" si="311"/>
        <v>12</v>
      </c>
      <c r="M4172" s="4" t="s">
        <v>7438</v>
      </c>
      <c r="N4172" s="57" t="s">
        <v>47</v>
      </c>
      <c r="O4172" s="57"/>
      <c r="P4172" s="4" t="s">
        <v>606</v>
      </c>
      <c r="Q4172" s="4"/>
    </row>
    <row r="4173" spans="1:17" s="1" customFormat="1" ht="18.649999999999999" customHeight="1" x14ac:dyDescent="0.35">
      <c r="A4173" s="3">
        <v>46237</v>
      </c>
      <c r="B4173" s="57">
        <f t="shared" si="307"/>
        <v>32</v>
      </c>
      <c r="C4173" s="57" t="str">
        <f t="shared" si="308"/>
        <v>Aug</v>
      </c>
      <c r="D4173" s="4" t="s">
        <v>5139</v>
      </c>
      <c r="E4173" s="57" t="s">
        <v>445</v>
      </c>
      <c r="F4173" s="57" t="s">
        <v>18</v>
      </c>
      <c r="G4173" s="57">
        <v>9812</v>
      </c>
      <c r="H4173" s="57">
        <v>6</v>
      </c>
      <c r="I4173" s="57">
        <v>8</v>
      </c>
      <c r="J4173" s="57"/>
      <c r="K4173" s="57">
        <f t="shared" si="309"/>
        <v>8</v>
      </c>
      <c r="L4173" s="57">
        <f t="shared" si="311"/>
        <v>48</v>
      </c>
      <c r="M4173" s="4" t="s">
        <v>447</v>
      </c>
      <c r="N4173" s="57" t="s">
        <v>455</v>
      </c>
      <c r="O4173" s="57"/>
      <c r="P4173" s="4"/>
      <c r="Q4173" s="4"/>
    </row>
    <row r="4174" spans="1:17" s="1" customFormat="1" ht="18.649999999999999" customHeight="1" x14ac:dyDescent="0.35">
      <c r="A4174" s="3">
        <v>46237</v>
      </c>
      <c r="B4174" s="57">
        <f t="shared" si="307"/>
        <v>32</v>
      </c>
      <c r="C4174" s="57" t="str">
        <f t="shared" si="308"/>
        <v>Aug</v>
      </c>
      <c r="D4174" s="4" t="s">
        <v>440</v>
      </c>
      <c r="E4174" s="57" t="s">
        <v>445</v>
      </c>
      <c r="F4174" s="57" t="s">
        <v>18</v>
      </c>
      <c r="G4174" s="57">
        <v>9812</v>
      </c>
      <c r="H4174" s="57">
        <v>1</v>
      </c>
      <c r="I4174" s="57">
        <v>8</v>
      </c>
      <c r="J4174" s="57">
        <v>1</v>
      </c>
      <c r="K4174" s="57">
        <f t="shared" si="309"/>
        <v>9</v>
      </c>
      <c r="L4174" s="57">
        <f t="shared" si="311"/>
        <v>9</v>
      </c>
      <c r="M4174" s="4" t="s">
        <v>447</v>
      </c>
      <c r="N4174" s="57" t="s">
        <v>455</v>
      </c>
      <c r="O4174" s="57"/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07"/>
        <v>32</v>
      </c>
      <c r="C4175" s="57" t="str">
        <f t="shared" si="308"/>
        <v>Aug</v>
      </c>
      <c r="D4175" s="4" t="s">
        <v>5042</v>
      </c>
      <c r="E4175" s="57" t="s">
        <v>445</v>
      </c>
      <c r="F4175" s="57" t="s">
        <v>18</v>
      </c>
      <c r="G4175" s="57">
        <v>9812</v>
      </c>
      <c r="H4175" s="57">
        <v>7</v>
      </c>
      <c r="I4175" s="57">
        <v>8</v>
      </c>
      <c r="J4175" s="57">
        <v>1.5</v>
      </c>
      <c r="K4175" s="57">
        <f t="shared" si="309"/>
        <v>9.5</v>
      </c>
      <c r="L4175" s="57">
        <f t="shared" si="311"/>
        <v>66.5</v>
      </c>
      <c r="M4175" s="4" t="s">
        <v>447</v>
      </c>
      <c r="N4175" s="57" t="s">
        <v>455</v>
      </c>
      <c r="O4175" s="57"/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07"/>
        <v>32</v>
      </c>
      <c r="C4176" s="57" t="str">
        <f t="shared" si="308"/>
        <v>Aug</v>
      </c>
      <c r="D4176" s="4" t="s">
        <v>7436</v>
      </c>
      <c r="E4176" s="57" t="s">
        <v>445</v>
      </c>
      <c r="F4176" s="57" t="s">
        <v>18</v>
      </c>
      <c r="G4176" s="57">
        <v>9812</v>
      </c>
      <c r="H4176" s="57">
        <v>3</v>
      </c>
      <c r="I4176" s="57">
        <v>8</v>
      </c>
      <c r="J4176" s="57">
        <v>4</v>
      </c>
      <c r="K4176" s="57">
        <f t="shared" si="309"/>
        <v>12</v>
      </c>
      <c r="L4176" s="57">
        <f t="shared" si="311"/>
        <v>36</v>
      </c>
      <c r="M4176" s="4" t="s">
        <v>7439</v>
      </c>
      <c r="N4176" s="57" t="s">
        <v>488</v>
      </c>
      <c r="O4176" s="57"/>
      <c r="P4176" s="4" t="s">
        <v>7440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07"/>
        <v>32</v>
      </c>
      <c r="C4177" s="57" t="str">
        <f t="shared" si="308"/>
        <v>Aug</v>
      </c>
      <c r="D4177" s="4" t="s">
        <v>7436</v>
      </c>
      <c r="E4177" s="57" t="s">
        <v>445</v>
      </c>
      <c r="F4177" s="57" t="s">
        <v>18</v>
      </c>
      <c r="G4177" s="57">
        <v>9812</v>
      </c>
      <c r="H4177" s="57">
        <v>2</v>
      </c>
      <c r="I4177" s="57">
        <v>8</v>
      </c>
      <c r="J4177" s="57">
        <v>4</v>
      </c>
      <c r="K4177" s="57">
        <f t="shared" si="309"/>
        <v>12</v>
      </c>
      <c r="L4177" s="57">
        <f t="shared" si="311"/>
        <v>24</v>
      </c>
      <c r="M4177" s="4" t="s">
        <v>5102</v>
      </c>
      <c r="N4177" s="57" t="s">
        <v>52</v>
      </c>
      <c r="O4177" s="57"/>
      <c r="P4177" s="4" t="s">
        <v>7441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07"/>
        <v>32</v>
      </c>
      <c r="C4178" s="57" t="str">
        <f t="shared" si="308"/>
        <v>Aug</v>
      </c>
      <c r="D4178" s="4" t="s">
        <v>4304</v>
      </c>
      <c r="E4178" s="57" t="s">
        <v>445</v>
      </c>
      <c r="F4178" s="57" t="s">
        <v>18</v>
      </c>
      <c r="G4178" s="57">
        <v>9812</v>
      </c>
      <c r="H4178" s="57">
        <v>12</v>
      </c>
      <c r="I4178" s="57">
        <v>8</v>
      </c>
      <c r="J4178" s="57"/>
      <c r="K4178" s="57">
        <f t="shared" si="309"/>
        <v>8</v>
      </c>
      <c r="L4178" s="57">
        <f t="shared" si="311"/>
        <v>96</v>
      </c>
      <c r="M4178" s="4" t="s">
        <v>1903</v>
      </c>
      <c r="N4178" s="57" t="s">
        <v>443</v>
      </c>
      <c r="O4178" s="57"/>
      <c r="P4178" s="4"/>
      <c r="Q4178" s="4"/>
    </row>
    <row r="4179" spans="1:17" s="1" customFormat="1" ht="18.649999999999999" customHeight="1" x14ac:dyDescent="0.35">
      <c r="A4179" s="3">
        <v>46237</v>
      </c>
      <c r="B4179" s="57">
        <f t="shared" si="307"/>
        <v>32</v>
      </c>
      <c r="C4179" s="57" t="str">
        <f t="shared" si="308"/>
        <v>Aug</v>
      </c>
      <c r="D4179" s="4" t="s">
        <v>3391</v>
      </c>
      <c r="E4179" s="57" t="s">
        <v>445</v>
      </c>
      <c r="F4179" s="57" t="s">
        <v>18</v>
      </c>
      <c r="G4179" s="57">
        <v>9812</v>
      </c>
      <c r="H4179" s="57">
        <v>2</v>
      </c>
      <c r="I4179" s="57">
        <v>8</v>
      </c>
      <c r="J4179" s="57">
        <v>1.5</v>
      </c>
      <c r="K4179" s="57">
        <f t="shared" si="309"/>
        <v>9.5</v>
      </c>
      <c r="L4179" s="57">
        <f t="shared" si="311"/>
        <v>19</v>
      </c>
      <c r="M4179" s="4" t="s">
        <v>1903</v>
      </c>
      <c r="N4179" s="57" t="s">
        <v>443</v>
      </c>
      <c r="O4179" s="57"/>
      <c r="P4179" s="4"/>
      <c r="Q4179" s="4"/>
    </row>
    <row r="4180" spans="1:17" s="1" customFormat="1" ht="18.649999999999999" customHeight="1" x14ac:dyDescent="0.35">
      <c r="A4180" s="3">
        <v>46237</v>
      </c>
      <c r="B4180" s="57">
        <f t="shared" si="307"/>
        <v>32</v>
      </c>
      <c r="C4180" s="57" t="str">
        <f t="shared" si="308"/>
        <v>Aug</v>
      </c>
      <c r="D4180" s="4" t="s">
        <v>5139</v>
      </c>
      <c r="E4180" s="57" t="s">
        <v>445</v>
      </c>
      <c r="F4180" s="57" t="s">
        <v>18</v>
      </c>
      <c r="G4180" s="57">
        <v>9812</v>
      </c>
      <c r="H4180" s="57">
        <v>2</v>
      </c>
      <c r="I4180" s="57">
        <v>8</v>
      </c>
      <c r="J4180" s="57">
        <v>2</v>
      </c>
      <c r="K4180" s="57">
        <f t="shared" si="309"/>
        <v>10</v>
      </c>
      <c r="L4180" s="57">
        <f t="shared" si="311"/>
        <v>20</v>
      </c>
      <c r="M4180" s="4" t="s">
        <v>1903</v>
      </c>
      <c r="N4180" s="57" t="s">
        <v>443</v>
      </c>
      <c r="O4180" s="57"/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07"/>
        <v>32</v>
      </c>
      <c r="C4181" s="57" t="str">
        <f t="shared" si="308"/>
        <v>Aug</v>
      </c>
      <c r="D4181" s="4" t="s">
        <v>6153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2.5</v>
      </c>
      <c r="K4181" s="57">
        <f t="shared" si="309"/>
        <v>10.5</v>
      </c>
      <c r="L4181" s="57">
        <f t="shared" si="311"/>
        <v>10.5</v>
      </c>
      <c r="M4181" s="4" t="s">
        <v>1903</v>
      </c>
      <c r="N4181" s="57" t="s">
        <v>443</v>
      </c>
      <c r="O4181" s="57"/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07"/>
        <v>32</v>
      </c>
      <c r="C4182" s="57" t="str">
        <f t="shared" si="308"/>
        <v>Aug</v>
      </c>
      <c r="D4182" s="4" t="s">
        <v>6154</v>
      </c>
      <c r="E4182" s="57" t="s">
        <v>445</v>
      </c>
      <c r="F4182" s="57" t="s">
        <v>18</v>
      </c>
      <c r="G4182" s="57">
        <v>9812</v>
      </c>
      <c r="H4182" s="57">
        <v>2</v>
      </c>
      <c r="I4182" s="57">
        <v>8</v>
      </c>
      <c r="J4182" s="57">
        <v>3</v>
      </c>
      <c r="K4182" s="57">
        <f t="shared" si="309"/>
        <v>11</v>
      </c>
      <c r="L4182" s="57">
        <f t="shared" si="311"/>
        <v>22</v>
      </c>
      <c r="M4182" s="4" t="s">
        <v>1903</v>
      </c>
      <c r="N4182" s="57" t="s">
        <v>443</v>
      </c>
      <c r="O4182" s="57"/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07"/>
        <v>32</v>
      </c>
      <c r="C4183" s="57" t="str">
        <f t="shared" si="308"/>
        <v>Aug</v>
      </c>
      <c r="D4183" s="4" t="s">
        <v>7437</v>
      </c>
      <c r="E4183" s="57" t="s">
        <v>445</v>
      </c>
      <c r="F4183" s="57" t="s">
        <v>18</v>
      </c>
      <c r="G4183" s="57">
        <v>9812</v>
      </c>
      <c r="H4183" s="57">
        <v>15</v>
      </c>
      <c r="I4183" s="57">
        <v>8</v>
      </c>
      <c r="J4183" s="57">
        <v>4</v>
      </c>
      <c r="K4183" s="57">
        <f t="shared" si="309"/>
        <v>12</v>
      </c>
      <c r="L4183" s="57">
        <f t="shared" si="311"/>
        <v>180</v>
      </c>
      <c r="M4183" s="4" t="s">
        <v>1903</v>
      </c>
      <c r="N4183" s="57" t="s">
        <v>443</v>
      </c>
      <c r="O4183" s="57"/>
      <c r="P4183" s="4"/>
      <c r="Q4183" s="4"/>
    </row>
    <row r="4184" spans="1:17" s="1" customFormat="1" ht="18.649999999999999" customHeight="1" x14ac:dyDescent="0.35">
      <c r="A4184" s="3">
        <v>46237</v>
      </c>
      <c r="B4184" s="57">
        <f t="shared" si="307"/>
        <v>32</v>
      </c>
      <c r="C4184" s="57" t="str">
        <f t="shared" si="308"/>
        <v>Aug</v>
      </c>
      <c r="D4184" s="4" t="s">
        <v>674</v>
      </c>
      <c r="E4184" s="57" t="s">
        <v>445</v>
      </c>
      <c r="F4184" s="57" t="s">
        <v>17</v>
      </c>
      <c r="G4184" s="57">
        <v>9812</v>
      </c>
      <c r="H4184" s="57">
        <v>1</v>
      </c>
      <c r="I4184" s="57">
        <v>8</v>
      </c>
      <c r="J4184" s="57">
        <v>4</v>
      </c>
      <c r="K4184" s="57">
        <f t="shared" si="309"/>
        <v>12</v>
      </c>
      <c r="L4184" s="57">
        <f t="shared" si="311"/>
        <v>12</v>
      </c>
      <c r="M4184" s="4" t="s">
        <v>5102</v>
      </c>
      <c r="N4184" s="57" t="s">
        <v>52</v>
      </c>
      <c r="O4184" s="57"/>
      <c r="P4184" s="4" t="s">
        <v>5439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07"/>
        <v>32</v>
      </c>
      <c r="C4185" s="57" t="str">
        <f t="shared" si="308"/>
        <v>Aug</v>
      </c>
      <c r="D4185" s="4" t="s">
        <v>551</v>
      </c>
      <c r="E4185" s="57" t="s">
        <v>34</v>
      </c>
      <c r="F4185" s="57" t="s">
        <v>17</v>
      </c>
      <c r="G4185" s="57">
        <v>9814</v>
      </c>
      <c r="H4185" s="57">
        <v>70</v>
      </c>
      <c r="I4185" s="57">
        <v>8</v>
      </c>
      <c r="J4185" s="57">
        <v>4</v>
      </c>
      <c r="K4185" s="57">
        <f t="shared" si="309"/>
        <v>12</v>
      </c>
      <c r="L4185" s="57">
        <f t="shared" si="311"/>
        <v>840</v>
      </c>
      <c r="M4185" s="4" t="s">
        <v>1903</v>
      </c>
      <c r="N4185" s="57" t="s">
        <v>443</v>
      </c>
      <c r="O4185" s="57"/>
      <c r="P4185" s="4"/>
      <c r="Q4185" s="4"/>
    </row>
    <row r="4186" spans="1:17" s="1" customFormat="1" ht="18.649999999999999" customHeight="1" x14ac:dyDescent="0.35">
      <c r="A4186" s="3">
        <v>46238</v>
      </c>
      <c r="B4186" s="57">
        <f t="shared" si="307"/>
        <v>32</v>
      </c>
      <c r="C4186" s="57" t="str">
        <f t="shared" si="308"/>
        <v>Aug</v>
      </c>
      <c r="D4186" s="4" t="s">
        <v>435</v>
      </c>
      <c r="E4186" s="57" t="s">
        <v>34</v>
      </c>
      <c r="F4186" s="57" t="s">
        <v>18</v>
      </c>
      <c r="G4186" s="57">
        <v>9814</v>
      </c>
      <c r="H4186" s="57">
        <v>1</v>
      </c>
      <c r="I4186" s="57">
        <v>4</v>
      </c>
      <c r="J4186" s="57">
        <v>3</v>
      </c>
      <c r="K4186" s="57">
        <f t="shared" si="309"/>
        <v>7</v>
      </c>
      <c r="L4186" s="57">
        <f t="shared" si="311"/>
        <v>7</v>
      </c>
      <c r="M4186" s="4" t="s">
        <v>452</v>
      </c>
      <c r="N4186" s="57" t="s">
        <v>435</v>
      </c>
      <c r="O4186" s="57"/>
      <c r="P4186" s="4"/>
      <c r="Q4186" s="4"/>
    </row>
    <row r="4187" spans="1:17" s="1" customFormat="1" ht="18.649999999999999" customHeight="1" x14ac:dyDescent="0.35">
      <c r="A4187" s="3">
        <v>46238</v>
      </c>
      <c r="B4187" s="57">
        <f t="shared" si="307"/>
        <v>32</v>
      </c>
      <c r="C4187" s="57" t="str">
        <f t="shared" si="308"/>
        <v>Aug</v>
      </c>
      <c r="D4187" s="4" t="s">
        <v>2268</v>
      </c>
      <c r="E4187" s="57" t="s">
        <v>34</v>
      </c>
      <c r="F4187" s="57" t="s">
        <v>18</v>
      </c>
      <c r="G4187" s="57">
        <v>9814</v>
      </c>
      <c r="H4187" s="57">
        <v>1</v>
      </c>
      <c r="I4187" s="57">
        <v>2</v>
      </c>
      <c r="J4187" s="57"/>
      <c r="K4187" s="57">
        <f t="shared" si="309"/>
        <v>2</v>
      </c>
      <c r="L4187" s="57">
        <f t="shared" si="311"/>
        <v>2</v>
      </c>
      <c r="M4187" s="4" t="s">
        <v>5102</v>
      </c>
      <c r="N4187" s="57" t="s">
        <v>52</v>
      </c>
      <c r="O4187" s="57"/>
      <c r="P4187" s="4" t="s">
        <v>2417</v>
      </c>
      <c r="Q4187" s="4"/>
    </row>
    <row r="4188" spans="1:17" s="1" customFormat="1" ht="18.649999999999999" customHeight="1" x14ac:dyDescent="0.35">
      <c r="A4188" s="3">
        <v>46238</v>
      </c>
      <c r="B4188" s="57">
        <f t="shared" si="307"/>
        <v>32</v>
      </c>
      <c r="C4188" s="57" t="str">
        <f t="shared" si="308"/>
        <v>Aug</v>
      </c>
      <c r="D4188" s="4" t="s">
        <v>2269</v>
      </c>
      <c r="E4188" s="57" t="s">
        <v>34</v>
      </c>
      <c r="F4188" s="57" t="s">
        <v>18</v>
      </c>
      <c r="G4188" s="57">
        <v>9814</v>
      </c>
      <c r="H4188" s="57">
        <v>1</v>
      </c>
      <c r="I4188" s="57">
        <v>2</v>
      </c>
      <c r="J4188" s="57"/>
      <c r="K4188" s="57">
        <f t="shared" si="309"/>
        <v>2</v>
      </c>
      <c r="L4188" s="57">
        <f t="shared" si="311"/>
        <v>2</v>
      </c>
      <c r="M4188" s="4" t="s">
        <v>5102</v>
      </c>
      <c r="N4188" s="57" t="s">
        <v>52</v>
      </c>
      <c r="O4188" s="57"/>
      <c r="P4188" s="4" t="s">
        <v>2417</v>
      </c>
      <c r="Q4188" s="4"/>
    </row>
    <row r="4189" spans="1:17" s="1" customFormat="1" ht="18.649999999999999" customHeight="1" x14ac:dyDescent="0.35">
      <c r="A4189" s="3">
        <v>46238</v>
      </c>
      <c r="B4189" s="57">
        <f t="shared" si="307"/>
        <v>32</v>
      </c>
      <c r="C4189" s="57" t="str">
        <f t="shared" si="308"/>
        <v>Aug</v>
      </c>
      <c r="D4189" s="4" t="s">
        <v>600</v>
      </c>
      <c r="E4189" s="57" t="s">
        <v>445</v>
      </c>
      <c r="F4189" s="57" t="s">
        <v>18</v>
      </c>
      <c r="G4189" s="57">
        <v>9812</v>
      </c>
      <c r="H4189" s="57">
        <v>1</v>
      </c>
      <c r="I4189" s="57">
        <v>8</v>
      </c>
      <c r="J4189" s="57">
        <v>2.5</v>
      </c>
      <c r="K4189" s="57">
        <f t="shared" si="309"/>
        <v>10.5</v>
      </c>
      <c r="L4189" s="57">
        <f t="shared" si="311"/>
        <v>10.5</v>
      </c>
      <c r="M4189" s="4" t="s">
        <v>5102</v>
      </c>
      <c r="N4189" s="57" t="s">
        <v>52</v>
      </c>
      <c r="O4189" s="57"/>
      <c r="P4189" s="4" t="s">
        <v>6207</v>
      </c>
      <c r="Q4189" s="4"/>
    </row>
    <row r="4190" spans="1:17" s="1" customFormat="1" ht="18.649999999999999" customHeight="1" x14ac:dyDescent="0.35">
      <c r="A4190" s="3">
        <v>46238</v>
      </c>
      <c r="B4190" s="57">
        <f t="shared" si="307"/>
        <v>32</v>
      </c>
      <c r="C4190" s="57" t="str">
        <f t="shared" si="308"/>
        <v>Aug</v>
      </c>
      <c r="D4190" s="4" t="s">
        <v>2187</v>
      </c>
      <c r="E4190" s="57" t="s">
        <v>445</v>
      </c>
      <c r="F4190" s="57" t="s">
        <v>18</v>
      </c>
      <c r="G4190" s="57">
        <v>9812</v>
      </c>
      <c r="H4190" s="57">
        <v>1</v>
      </c>
      <c r="I4190" s="57">
        <v>8</v>
      </c>
      <c r="J4190" s="57">
        <v>4</v>
      </c>
      <c r="K4190" s="57">
        <f t="shared" si="309"/>
        <v>12</v>
      </c>
      <c r="L4190" s="57">
        <f t="shared" si="311"/>
        <v>12</v>
      </c>
      <c r="M4190" s="4" t="s">
        <v>7438</v>
      </c>
      <c r="N4190" s="57" t="s">
        <v>47</v>
      </c>
      <c r="O4190" s="57"/>
      <c r="P4190" s="4" t="s">
        <v>606</v>
      </c>
      <c r="Q4190" s="4"/>
    </row>
    <row r="4191" spans="1:17" s="1" customFormat="1" ht="18.649999999999999" customHeight="1" x14ac:dyDescent="0.35">
      <c r="A4191" s="3">
        <v>46238</v>
      </c>
      <c r="B4191" s="57">
        <f t="shared" si="307"/>
        <v>32</v>
      </c>
      <c r="C4191" s="57" t="str">
        <f t="shared" si="308"/>
        <v>Aug</v>
      </c>
      <c r="D4191" s="4" t="s">
        <v>431</v>
      </c>
      <c r="E4191" s="57" t="s">
        <v>445</v>
      </c>
      <c r="F4191" s="57" t="s">
        <v>18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09"/>
        <v>12</v>
      </c>
      <c r="L4191" s="57">
        <f t="shared" si="311"/>
        <v>12</v>
      </c>
      <c r="M4191" s="4" t="s">
        <v>7252</v>
      </c>
      <c r="N4191" s="57" t="s">
        <v>47</v>
      </c>
      <c r="O4191" s="57"/>
      <c r="P4191" s="4"/>
      <c r="Q4191" s="4"/>
    </row>
    <row r="4192" spans="1:17" s="1" customFormat="1" ht="18.649999999999999" customHeight="1" x14ac:dyDescent="0.35">
      <c r="A4192" s="3">
        <v>46238</v>
      </c>
      <c r="B4192" s="57">
        <f t="shared" si="307"/>
        <v>32</v>
      </c>
      <c r="C4192" s="57" t="str">
        <f t="shared" si="308"/>
        <v>Aug</v>
      </c>
      <c r="D4192" s="4" t="s">
        <v>3707</v>
      </c>
      <c r="E4192" s="57" t="s">
        <v>445</v>
      </c>
      <c r="F4192" s="57" t="s">
        <v>18</v>
      </c>
      <c r="G4192" s="57">
        <v>9812</v>
      </c>
      <c r="H4192" s="57">
        <v>5</v>
      </c>
      <c r="I4192" s="57">
        <v>8</v>
      </c>
      <c r="J4192" s="57">
        <v>2</v>
      </c>
      <c r="K4192" s="57">
        <f t="shared" si="309"/>
        <v>10</v>
      </c>
      <c r="L4192" s="57">
        <f t="shared" si="311"/>
        <v>50</v>
      </c>
      <c r="M4192" s="4" t="s">
        <v>7454</v>
      </c>
      <c r="N4192" s="57" t="s">
        <v>47</v>
      </c>
      <c r="O4192" s="57"/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ref="B4193:B4257" si="314">WEEKNUM(A4193)</f>
        <v>32</v>
      </c>
      <c r="C4193" s="57" t="str">
        <f t="shared" ref="C4193:C4257" si="315">TEXT(A4193,"Mmm")</f>
        <v>Aug</v>
      </c>
      <c r="D4193" s="4" t="s">
        <v>5567</v>
      </c>
      <c r="E4193" s="57" t="s">
        <v>445</v>
      </c>
      <c r="F4193" s="57" t="s">
        <v>18</v>
      </c>
      <c r="G4193" s="57">
        <v>9812</v>
      </c>
      <c r="H4193" s="57">
        <v>1</v>
      </c>
      <c r="I4193" s="57">
        <v>8</v>
      </c>
      <c r="J4193" s="57">
        <v>3.5</v>
      </c>
      <c r="K4193" s="57">
        <f t="shared" si="309"/>
        <v>11.5</v>
      </c>
      <c r="L4193" s="57">
        <f t="shared" si="311"/>
        <v>11.5</v>
      </c>
      <c r="M4193" s="4" t="s">
        <v>7454</v>
      </c>
      <c r="N4193" s="57" t="s">
        <v>47</v>
      </c>
      <c r="O4193" s="57"/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4"/>
        <v>32</v>
      </c>
      <c r="C4194" s="57" t="str">
        <f t="shared" si="315"/>
        <v>Aug</v>
      </c>
      <c r="D4194" s="4" t="s">
        <v>3977</v>
      </c>
      <c r="E4194" s="57" t="s">
        <v>445</v>
      </c>
      <c r="F4194" s="57" t="s">
        <v>18</v>
      </c>
      <c r="G4194" s="57">
        <v>9812</v>
      </c>
      <c r="H4194" s="57">
        <v>11</v>
      </c>
      <c r="I4194" s="57">
        <v>8</v>
      </c>
      <c r="J4194" s="57"/>
      <c r="K4194" s="57">
        <f t="shared" si="309"/>
        <v>8</v>
      </c>
      <c r="L4194" s="57">
        <f t="shared" si="311"/>
        <v>88</v>
      </c>
      <c r="M4194" s="4" t="s">
        <v>447</v>
      </c>
      <c r="N4194" s="57" t="s">
        <v>455</v>
      </c>
      <c r="O4194" s="57"/>
      <c r="P4194" s="4"/>
      <c r="Q4194" s="4"/>
    </row>
    <row r="4195" spans="1:17" s="1" customFormat="1" ht="18.649999999999999" customHeight="1" x14ac:dyDescent="0.35">
      <c r="A4195" s="3">
        <v>46238</v>
      </c>
      <c r="B4195" s="57">
        <f t="shared" si="314"/>
        <v>32</v>
      </c>
      <c r="C4195" s="57" t="str">
        <f t="shared" si="315"/>
        <v>Aug</v>
      </c>
      <c r="D4195" s="4" t="s">
        <v>6605</v>
      </c>
      <c r="E4195" s="57" t="s">
        <v>445</v>
      </c>
      <c r="F4195" s="57" t="s">
        <v>18</v>
      </c>
      <c r="G4195" s="57">
        <v>9812</v>
      </c>
      <c r="H4195" s="57">
        <v>2</v>
      </c>
      <c r="I4195" s="57">
        <v>8</v>
      </c>
      <c r="J4195" s="57"/>
      <c r="K4195" s="57">
        <f t="shared" si="309"/>
        <v>8</v>
      </c>
      <c r="L4195" s="57">
        <f t="shared" si="311"/>
        <v>16</v>
      </c>
      <c r="M4195" s="4" t="s">
        <v>7439</v>
      </c>
      <c r="N4195" s="57" t="s">
        <v>488</v>
      </c>
      <c r="O4195" s="57"/>
      <c r="P4195" s="4" t="s">
        <v>7455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4"/>
        <v>32</v>
      </c>
      <c r="C4196" s="57" t="str">
        <f t="shared" si="315"/>
        <v>Aug</v>
      </c>
      <c r="D4196" s="4" t="s">
        <v>6001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1.5</v>
      </c>
      <c r="K4196" s="57">
        <f t="shared" si="309"/>
        <v>9.5</v>
      </c>
      <c r="L4196" s="57">
        <f t="shared" si="311"/>
        <v>9.5</v>
      </c>
      <c r="M4196" s="4" t="s">
        <v>7439</v>
      </c>
      <c r="N4196" s="57" t="s">
        <v>488</v>
      </c>
      <c r="O4196" s="57"/>
      <c r="P4196" s="4" t="s">
        <v>7455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4"/>
        <v>32</v>
      </c>
      <c r="C4197" s="57" t="str">
        <f t="shared" si="315"/>
        <v>Aug</v>
      </c>
      <c r="D4197" s="4" t="s">
        <v>6567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3.5</v>
      </c>
      <c r="K4197" s="57">
        <f t="shared" si="309"/>
        <v>11.5</v>
      </c>
      <c r="L4197" s="57">
        <f t="shared" si="311"/>
        <v>11.5</v>
      </c>
      <c r="M4197" s="4" t="s">
        <v>7439</v>
      </c>
      <c r="N4197" s="57" t="s">
        <v>488</v>
      </c>
      <c r="O4197" s="57"/>
      <c r="P4197" s="4" t="s">
        <v>7455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4"/>
        <v>32</v>
      </c>
      <c r="C4198" s="57" t="str">
        <f t="shared" si="315"/>
        <v>Aug</v>
      </c>
      <c r="D4198" s="4" t="s">
        <v>7453</v>
      </c>
      <c r="E4198" s="57" t="s">
        <v>445</v>
      </c>
      <c r="F4198" s="57" t="s">
        <v>18</v>
      </c>
      <c r="G4198" s="57">
        <v>9812</v>
      </c>
      <c r="H4198" s="57">
        <v>2</v>
      </c>
      <c r="I4198" s="57">
        <v>8</v>
      </c>
      <c r="J4198" s="57">
        <v>4</v>
      </c>
      <c r="K4198" s="57">
        <f t="shared" si="309"/>
        <v>12</v>
      </c>
      <c r="L4198" s="57">
        <f t="shared" si="311"/>
        <v>24</v>
      </c>
      <c r="M4198" s="4" t="s">
        <v>7439</v>
      </c>
      <c r="N4198" s="57" t="s">
        <v>488</v>
      </c>
      <c r="O4198" s="57"/>
      <c r="P4198" s="4" t="s">
        <v>7455</v>
      </c>
      <c r="Q4198" s="4"/>
    </row>
    <row r="4199" spans="1:17" s="1" customFormat="1" ht="18.649999999999999" customHeight="1" x14ac:dyDescent="0.35">
      <c r="A4199" s="3">
        <v>46238</v>
      </c>
      <c r="B4199" s="57">
        <f t="shared" si="314"/>
        <v>32</v>
      </c>
      <c r="C4199" s="57" t="str">
        <f t="shared" si="315"/>
        <v>Aug</v>
      </c>
      <c r="D4199" s="4" t="s">
        <v>5139</v>
      </c>
      <c r="E4199" s="57" t="s">
        <v>445</v>
      </c>
      <c r="F4199" s="57" t="s">
        <v>18</v>
      </c>
      <c r="G4199" s="57">
        <v>9812</v>
      </c>
      <c r="H4199" s="57">
        <v>10</v>
      </c>
      <c r="I4199" s="57">
        <v>8</v>
      </c>
      <c r="J4199" s="57"/>
      <c r="K4199" s="57">
        <f t="shared" si="309"/>
        <v>8</v>
      </c>
      <c r="L4199" s="57">
        <f t="shared" si="311"/>
        <v>80</v>
      </c>
      <c r="M4199" s="4" t="s">
        <v>2270</v>
      </c>
      <c r="N4199" s="57" t="s">
        <v>57</v>
      </c>
      <c r="O4199" s="57"/>
      <c r="P4199" s="4" t="s">
        <v>7483</v>
      </c>
      <c r="Q4199" s="4"/>
    </row>
    <row r="4200" spans="1:17" s="1" customFormat="1" ht="18.649999999999999" customHeight="1" x14ac:dyDescent="0.35">
      <c r="A4200" s="3">
        <v>46238</v>
      </c>
      <c r="B4200" s="57">
        <f t="shared" si="314"/>
        <v>32</v>
      </c>
      <c r="C4200" s="57" t="str">
        <f t="shared" si="315"/>
        <v>Aug</v>
      </c>
      <c r="D4200" s="4" t="s">
        <v>440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1.5</v>
      </c>
      <c r="K4200" s="57">
        <f t="shared" si="309"/>
        <v>9.5</v>
      </c>
      <c r="L4200" s="57">
        <f t="shared" si="311"/>
        <v>9.5</v>
      </c>
      <c r="M4200" s="4" t="s">
        <v>2270</v>
      </c>
      <c r="N4200" s="57" t="s">
        <v>57</v>
      </c>
      <c r="O4200" s="57"/>
      <c r="P4200" s="4" t="s">
        <v>7483</v>
      </c>
      <c r="Q4200" s="4"/>
    </row>
    <row r="4201" spans="1:17" s="1" customFormat="1" ht="18.649999999999999" customHeight="1" x14ac:dyDescent="0.35">
      <c r="A4201" s="3">
        <v>46238</v>
      </c>
      <c r="B4201" s="57">
        <f t="shared" si="314"/>
        <v>32</v>
      </c>
      <c r="C4201" s="57" t="str">
        <f t="shared" si="315"/>
        <v>Aug</v>
      </c>
      <c r="D4201" s="4" t="s">
        <v>5042</v>
      </c>
      <c r="E4201" s="57" t="s">
        <v>445</v>
      </c>
      <c r="F4201" s="57" t="s">
        <v>18</v>
      </c>
      <c r="G4201" s="57">
        <v>9812</v>
      </c>
      <c r="H4201" s="57">
        <v>2</v>
      </c>
      <c r="I4201" s="57">
        <v>8</v>
      </c>
      <c r="J4201" s="57">
        <v>4</v>
      </c>
      <c r="K4201" s="57">
        <f t="shared" si="309"/>
        <v>12</v>
      </c>
      <c r="L4201" s="57">
        <f t="shared" si="311"/>
        <v>24</v>
      </c>
      <c r="M4201" s="4" t="s">
        <v>2270</v>
      </c>
      <c r="N4201" s="57" t="s">
        <v>57</v>
      </c>
      <c r="O4201" s="57"/>
      <c r="P4201" s="4" t="s">
        <v>7483</v>
      </c>
      <c r="Q4201" s="4"/>
    </row>
    <row r="4202" spans="1:17" s="1" customFormat="1" ht="18.649999999999999" customHeight="1" x14ac:dyDescent="0.35">
      <c r="A4202" s="3">
        <v>46238</v>
      </c>
      <c r="B4202" s="57">
        <f t="shared" si="314"/>
        <v>32</v>
      </c>
      <c r="C4202" s="57" t="str">
        <f t="shared" si="315"/>
        <v>Aug</v>
      </c>
      <c r="D4202" s="4" t="s">
        <v>7436</v>
      </c>
      <c r="E4202" s="57" t="s">
        <v>445</v>
      </c>
      <c r="F4202" s="57" t="s">
        <v>18</v>
      </c>
      <c r="G4202" s="57">
        <v>9812</v>
      </c>
      <c r="H4202" s="57">
        <v>4</v>
      </c>
      <c r="I4202" s="57">
        <v>8</v>
      </c>
      <c r="J4202" s="57">
        <v>4</v>
      </c>
      <c r="K4202" s="57">
        <f t="shared" si="309"/>
        <v>12</v>
      </c>
      <c r="L4202" s="57">
        <f t="shared" si="311"/>
        <v>48</v>
      </c>
      <c r="M4202" s="4" t="s">
        <v>7439</v>
      </c>
      <c r="N4202" s="57" t="s">
        <v>488</v>
      </c>
      <c r="O4202" s="57"/>
      <c r="P4202" s="4" t="s">
        <v>7440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14"/>
        <v>32</v>
      </c>
      <c r="C4203" s="57" t="str">
        <f t="shared" si="315"/>
        <v>Aug</v>
      </c>
      <c r="D4203" s="4" t="s">
        <v>5139</v>
      </c>
      <c r="E4203" s="57" t="s">
        <v>445</v>
      </c>
      <c r="F4203" s="57" t="s">
        <v>18</v>
      </c>
      <c r="G4203" s="57">
        <v>9812</v>
      </c>
      <c r="H4203" s="57">
        <v>4</v>
      </c>
      <c r="I4203" s="57">
        <v>8</v>
      </c>
      <c r="J4203" s="57"/>
      <c r="K4203" s="57">
        <f t="shared" si="309"/>
        <v>8</v>
      </c>
      <c r="L4203" s="57">
        <f t="shared" si="311"/>
        <v>32</v>
      </c>
      <c r="M4203" s="4" t="s">
        <v>7456</v>
      </c>
      <c r="N4203" s="57" t="s">
        <v>47</v>
      </c>
      <c r="O4203" s="57"/>
      <c r="P4203" s="4"/>
      <c r="Q4203" s="4"/>
    </row>
    <row r="4204" spans="1:17" s="1" customFormat="1" ht="18.649999999999999" customHeight="1" x14ac:dyDescent="0.35">
      <c r="A4204" s="3">
        <v>46238</v>
      </c>
      <c r="B4204" s="57">
        <f t="shared" si="314"/>
        <v>32</v>
      </c>
      <c r="C4204" s="57" t="str">
        <f t="shared" si="315"/>
        <v>Aug</v>
      </c>
      <c r="D4204" s="4" t="s">
        <v>4304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/>
      <c r="K4204" s="57">
        <f t="shared" ref="K4204:K4268" si="316">I4204+J4204</f>
        <v>8</v>
      </c>
      <c r="L4204" s="57">
        <f t="shared" si="311"/>
        <v>8</v>
      </c>
      <c r="M4204" s="4" t="s">
        <v>1903</v>
      </c>
      <c r="N4204" s="57" t="s">
        <v>443</v>
      </c>
      <c r="O4204" s="57"/>
      <c r="P4204" s="4"/>
      <c r="Q4204" s="4"/>
    </row>
    <row r="4205" spans="1:17" s="1" customFormat="1" ht="18.649999999999999" customHeight="1" x14ac:dyDescent="0.35">
      <c r="A4205" s="3">
        <v>46238</v>
      </c>
      <c r="B4205" s="57">
        <f t="shared" si="314"/>
        <v>32</v>
      </c>
      <c r="C4205" s="57" t="str">
        <f t="shared" si="315"/>
        <v>Aug</v>
      </c>
      <c r="D4205" s="4" t="s">
        <v>3391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2</v>
      </c>
      <c r="K4205" s="57">
        <f t="shared" si="316"/>
        <v>10</v>
      </c>
      <c r="L4205" s="57">
        <f t="shared" si="311"/>
        <v>20</v>
      </c>
      <c r="M4205" s="4" t="s">
        <v>1903</v>
      </c>
      <c r="N4205" s="57" t="s">
        <v>443</v>
      </c>
      <c r="O4205" s="57"/>
      <c r="P4205" s="4"/>
      <c r="Q4205" s="4"/>
    </row>
    <row r="4206" spans="1:17" s="1" customFormat="1" ht="18.649999999999999" customHeight="1" x14ac:dyDescent="0.35">
      <c r="A4206" s="3">
        <v>46238</v>
      </c>
      <c r="B4206" s="57">
        <f t="shared" si="314"/>
        <v>32</v>
      </c>
      <c r="C4206" s="57" t="str">
        <f t="shared" si="315"/>
        <v>Aug</v>
      </c>
      <c r="D4206" s="4" t="s">
        <v>5139</v>
      </c>
      <c r="E4206" s="57" t="s">
        <v>445</v>
      </c>
      <c r="F4206" s="57" t="s">
        <v>18</v>
      </c>
      <c r="G4206" s="57">
        <v>9812</v>
      </c>
      <c r="H4206" s="57">
        <v>6</v>
      </c>
      <c r="I4206" s="57">
        <v>8</v>
      </c>
      <c r="J4206" s="57">
        <v>2.5</v>
      </c>
      <c r="K4206" s="57">
        <f t="shared" si="316"/>
        <v>10.5</v>
      </c>
      <c r="L4206" s="57">
        <f t="shared" si="311"/>
        <v>63</v>
      </c>
      <c r="M4206" s="4" t="s">
        <v>1903</v>
      </c>
      <c r="N4206" s="57" t="s">
        <v>443</v>
      </c>
      <c r="O4206" s="57"/>
      <c r="P4206" s="4"/>
      <c r="Q4206" s="4"/>
    </row>
    <row r="4207" spans="1:17" s="1" customFormat="1" ht="18.649999999999999" customHeight="1" x14ac:dyDescent="0.35">
      <c r="A4207" s="3">
        <v>46238</v>
      </c>
      <c r="B4207" s="57">
        <f t="shared" si="314"/>
        <v>32</v>
      </c>
      <c r="C4207" s="57" t="str">
        <f t="shared" si="315"/>
        <v>Aug</v>
      </c>
      <c r="D4207" s="4" t="s">
        <v>6153</v>
      </c>
      <c r="E4207" s="57" t="s">
        <v>445</v>
      </c>
      <c r="F4207" s="57" t="s">
        <v>18</v>
      </c>
      <c r="G4207" s="57">
        <v>9812</v>
      </c>
      <c r="H4207" s="57">
        <v>7</v>
      </c>
      <c r="I4207" s="57">
        <v>8</v>
      </c>
      <c r="J4207" s="57">
        <v>4</v>
      </c>
      <c r="K4207" s="57">
        <f t="shared" si="316"/>
        <v>12</v>
      </c>
      <c r="L4207" s="57">
        <f t="shared" si="311"/>
        <v>84</v>
      </c>
      <c r="M4207" s="4" t="s">
        <v>1903</v>
      </c>
      <c r="N4207" s="57" t="s">
        <v>443</v>
      </c>
      <c r="O4207" s="57"/>
      <c r="P4207" s="4"/>
      <c r="Q4207" s="4"/>
    </row>
    <row r="4208" spans="1:17" s="1" customFormat="1" ht="18.649999999999999" customHeight="1" x14ac:dyDescent="0.35">
      <c r="A4208" s="3">
        <v>46238</v>
      </c>
      <c r="B4208" s="57">
        <f t="shared" si="314"/>
        <v>32</v>
      </c>
      <c r="C4208" s="57" t="str">
        <f t="shared" si="315"/>
        <v>Aug</v>
      </c>
      <c r="D4208" s="4" t="s">
        <v>5405</v>
      </c>
      <c r="E4208" s="57" t="s">
        <v>445</v>
      </c>
      <c r="F4208" s="57" t="s">
        <v>17</v>
      </c>
      <c r="G4208" s="57">
        <v>9812</v>
      </c>
      <c r="H4208" s="57">
        <v>1</v>
      </c>
      <c r="I4208" s="57">
        <v>8</v>
      </c>
      <c r="J4208" s="57">
        <v>4</v>
      </c>
      <c r="K4208" s="57">
        <f t="shared" si="316"/>
        <v>12</v>
      </c>
      <c r="L4208" s="57">
        <f t="shared" si="311"/>
        <v>12</v>
      </c>
      <c r="M4208" s="4" t="s">
        <v>5102</v>
      </c>
      <c r="N4208" s="57" t="s">
        <v>52</v>
      </c>
      <c r="O4208" s="57"/>
      <c r="P4208" s="4" t="s">
        <v>5439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14"/>
        <v>32</v>
      </c>
      <c r="C4209" s="57" t="str">
        <f t="shared" si="315"/>
        <v>Aug</v>
      </c>
      <c r="D4209" s="4" t="s">
        <v>838</v>
      </c>
      <c r="E4209" s="57" t="s">
        <v>445</v>
      </c>
      <c r="F4209" s="57" t="s">
        <v>17</v>
      </c>
      <c r="G4209" s="57">
        <v>9812</v>
      </c>
      <c r="H4209" s="57">
        <v>1</v>
      </c>
      <c r="I4209" s="57">
        <v>8</v>
      </c>
      <c r="J4209" s="57">
        <v>2</v>
      </c>
      <c r="K4209" s="57">
        <f t="shared" si="316"/>
        <v>10</v>
      </c>
      <c r="L4209" s="57">
        <f t="shared" si="311"/>
        <v>10</v>
      </c>
      <c r="M4209" s="4" t="s">
        <v>5102</v>
      </c>
      <c r="N4209" s="57" t="s">
        <v>52</v>
      </c>
      <c r="O4209" s="57"/>
      <c r="P4209" s="4" t="s">
        <v>5481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14"/>
        <v>32</v>
      </c>
      <c r="C4210" s="57" t="str">
        <f t="shared" si="315"/>
        <v>Aug</v>
      </c>
      <c r="D4210" s="4" t="s">
        <v>672</v>
      </c>
      <c r="E4210" s="57" t="s">
        <v>445</v>
      </c>
      <c r="F4210" s="57" t="s">
        <v>17</v>
      </c>
      <c r="G4210" s="57">
        <v>9812</v>
      </c>
      <c r="H4210" s="57">
        <v>1</v>
      </c>
      <c r="I4210" s="57">
        <v>8</v>
      </c>
      <c r="J4210" s="57"/>
      <c r="K4210" s="57">
        <f t="shared" si="316"/>
        <v>8</v>
      </c>
      <c r="L4210" s="57">
        <f t="shared" si="311"/>
        <v>8</v>
      </c>
      <c r="M4210" s="4" t="s">
        <v>1903</v>
      </c>
      <c r="N4210" s="57" t="s">
        <v>443</v>
      </c>
      <c r="O4210" s="57"/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14"/>
        <v>32</v>
      </c>
      <c r="C4211" s="57" t="str">
        <f t="shared" si="315"/>
        <v>Aug</v>
      </c>
      <c r="D4211" s="4" t="s">
        <v>672</v>
      </c>
      <c r="E4211" s="57" t="s">
        <v>445</v>
      </c>
      <c r="F4211" s="57" t="s">
        <v>17</v>
      </c>
      <c r="G4211" s="57">
        <v>9812</v>
      </c>
      <c r="H4211" s="57">
        <v>1</v>
      </c>
      <c r="I4211" s="57">
        <v>8</v>
      </c>
      <c r="J4211" s="57">
        <v>4</v>
      </c>
      <c r="K4211" s="57">
        <f t="shared" si="316"/>
        <v>12</v>
      </c>
      <c r="L4211" s="57">
        <f t="shared" si="311"/>
        <v>12</v>
      </c>
      <c r="M4211" s="4" t="s">
        <v>1903</v>
      </c>
      <c r="N4211" s="57" t="s">
        <v>443</v>
      </c>
      <c r="O4211" s="57"/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14"/>
        <v>32</v>
      </c>
      <c r="C4212" s="57" t="str">
        <f t="shared" si="315"/>
        <v>Aug</v>
      </c>
      <c r="D4212" s="4" t="s">
        <v>551</v>
      </c>
      <c r="E4212" s="57" t="s">
        <v>34</v>
      </c>
      <c r="F4212" s="57" t="s">
        <v>17</v>
      </c>
      <c r="G4212" s="57">
        <v>9814</v>
      </c>
      <c r="H4212" s="57">
        <v>95</v>
      </c>
      <c r="I4212" s="57">
        <v>8</v>
      </c>
      <c r="J4212" s="57">
        <v>4</v>
      </c>
      <c r="K4212" s="57">
        <f t="shared" si="316"/>
        <v>12</v>
      </c>
      <c r="L4212" s="57">
        <f t="shared" si="311"/>
        <v>1140</v>
      </c>
      <c r="M4212" s="4" t="s">
        <v>1903</v>
      </c>
      <c r="N4212" s="57" t="s">
        <v>443</v>
      </c>
      <c r="O4212" s="57"/>
      <c r="P4212" s="4"/>
      <c r="Q4212" s="4"/>
    </row>
    <row r="4213" spans="1:17" s="1" customFormat="1" ht="18.649999999999999" customHeight="1" x14ac:dyDescent="0.35">
      <c r="A4213" s="3">
        <v>46239</v>
      </c>
      <c r="B4213" s="57">
        <f t="shared" si="314"/>
        <v>32</v>
      </c>
      <c r="C4213" s="57" t="str">
        <f t="shared" si="315"/>
        <v>Aug</v>
      </c>
      <c r="D4213" s="4" t="s">
        <v>435</v>
      </c>
      <c r="E4213" s="57" t="s">
        <v>34</v>
      </c>
      <c r="F4213" s="57" t="s">
        <v>18</v>
      </c>
      <c r="G4213" s="57">
        <v>9814</v>
      </c>
      <c r="H4213" s="57">
        <v>1</v>
      </c>
      <c r="I4213" s="57">
        <v>8</v>
      </c>
      <c r="J4213" s="57">
        <v>3</v>
      </c>
      <c r="K4213" s="57">
        <f t="shared" si="316"/>
        <v>11</v>
      </c>
      <c r="L4213" s="57">
        <f t="shared" si="311"/>
        <v>11</v>
      </c>
      <c r="M4213" s="4" t="s">
        <v>452</v>
      </c>
      <c r="N4213" s="57" t="s">
        <v>435</v>
      </c>
      <c r="O4213" s="57"/>
      <c r="P4213" s="4"/>
      <c r="Q4213" s="4"/>
    </row>
    <row r="4214" spans="1:17" s="1" customFormat="1" ht="18.649999999999999" customHeight="1" x14ac:dyDescent="0.35">
      <c r="A4214" s="3">
        <v>46239</v>
      </c>
      <c r="B4214" s="57">
        <f t="shared" si="314"/>
        <v>32</v>
      </c>
      <c r="C4214" s="57" t="str">
        <f t="shared" si="315"/>
        <v>Aug</v>
      </c>
      <c r="D4214" s="4" t="s">
        <v>2268</v>
      </c>
      <c r="E4214" s="57" t="s">
        <v>34</v>
      </c>
      <c r="F4214" s="57" t="s">
        <v>18</v>
      </c>
      <c r="G4214" s="57">
        <v>9814</v>
      </c>
      <c r="H4214" s="57">
        <v>1</v>
      </c>
      <c r="I4214" s="57">
        <v>2</v>
      </c>
      <c r="J4214" s="57"/>
      <c r="K4214" s="57">
        <f t="shared" si="316"/>
        <v>2</v>
      </c>
      <c r="L4214" s="57">
        <f t="shared" si="311"/>
        <v>2</v>
      </c>
      <c r="M4214" s="4" t="s">
        <v>5102</v>
      </c>
      <c r="N4214" s="57" t="s">
        <v>52</v>
      </c>
      <c r="O4214" s="57"/>
      <c r="P4214" s="4" t="s">
        <v>2417</v>
      </c>
      <c r="Q4214" s="4"/>
    </row>
    <row r="4215" spans="1:17" s="1" customFormat="1" ht="18.649999999999999" customHeight="1" x14ac:dyDescent="0.35">
      <c r="A4215" s="3">
        <v>46239</v>
      </c>
      <c r="B4215" s="57">
        <f t="shared" si="314"/>
        <v>32</v>
      </c>
      <c r="C4215" s="57" t="str">
        <f t="shared" si="315"/>
        <v>Aug</v>
      </c>
      <c r="D4215" s="4" t="s">
        <v>2269</v>
      </c>
      <c r="E4215" s="57" t="s">
        <v>34</v>
      </c>
      <c r="F4215" s="57" t="s">
        <v>18</v>
      </c>
      <c r="G4215" s="57">
        <v>9814</v>
      </c>
      <c r="H4215" s="57">
        <v>1</v>
      </c>
      <c r="I4215" s="57">
        <v>2</v>
      </c>
      <c r="J4215" s="57"/>
      <c r="K4215" s="57">
        <f t="shared" si="316"/>
        <v>2</v>
      </c>
      <c r="L4215" s="57">
        <f t="shared" si="311"/>
        <v>2</v>
      </c>
      <c r="M4215" s="4" t="s">
        <v>5102</v>
      </c>
      <c r="N4215" s="57" t="s">
        <v>52</v>
      </c>
      <c r="O4215" s="57"/>
      <c r="P4215" s="4" t="s">
        <v>2417</v>
      </c>
      <c r="Q4215" s="4"/>
    </row>
    <row r="4216" spans="1:17" s="1" customFormat="1" ht="18.649999999999999" customHeight="1" x14ac:dyDescent="0.35">
      <c r="A4216" s="3">
        <v>46239</v>
      </c>
      <c r="B4216" s="57">
        <f t="shared" si="314"/>
        <v>32</v>
      </c>
      <c r="C4216" s="57" t="str">
        <f t="shared" si="315"/>
        <v>Aug</v>
      </c>
      <c r="D4216" s="4" t="s">
        <v>7492</v>
      </c>
      <c r="E4216" s="57" t="s">
        <v>34</v>
      </c>
      <c r="F4216" s="57" t="s">
        <v>18</v>
      </c>
      <c r="G4216" s="57">
        <v>9814</v>
      </c>
      <c r="H4216" s="57">
        <v>3</v>
      </c>
      <c r="I4216" s="57">
        <v>8</v>
      </c>
      <c r="J4216" s="57"/>
      <c r="K4216" s="57">
        <f t="shared" si="316"/>
        <v>8</v>
      </c>
      <c r="L4216" s="57">
        <f t="shared" ref="L4216:L4280" si="317">H4216*K4216</f>
        <v>24</v>
      </c>
      <c r="M4216" s="4" t="s">
        <v>2270</v>
      </c>
      <c r="N4216" s="57" t="s">
        <v>57</v>
      </c>
      <c r="O4216" s="57"/>
      <c r="P4216" s="4" t="s">
        <v>2517</v>
      </c>
      <c r="Q4216" s="4"/>
    </row>
    <row r="4217" spans="1:17" s="1" customFormat="1" ht="18.649999999999999" customHeight="1" x14ac:dyDescent="0.35">
      <c r="A4217" s="3">
        <v>46239</v>
      </c>
      <c r="B4217" s="57">
        <f t="shared" si="314"/>
        <v>32</v>
      </c>
      <c r="C4217" s="57" t="str">
        <f t="shared" si="315"/>
        <v>Aug</v>
      </c>
      <c r="D4217" s="4" t="s">
        <v>7493</v>
      </c>
      <c r="E4217" s="57" t="s">
        <v>34</v>
      </c>
      <c r="F4217" s="57" t="s">
        <v>18</v>
      </c>
      <c r="G4217" s="57">
        <v>9814</v>
      </c>
      <c r="H4217" s="57">
        <v>1</v>
      </c>
      <c r="I4217" s="57">
        <v>8</v>
      </c>
      <c r="J4217" s="57">
        <v>4</v>
      </c>
      <c r="K4217" s="57">
        <f t="shared" si="316"/>
        <v>12</v>
      </c>
      <c r="L4217" s="57">
        <f t="shared" si="317"/>
        <v>12</v>
      </c>
      <c r="M4217" s="4" t="s">
        <v>2270</v>
      </c>
      <c r="N4217" s="57" t="s">
        <v>57</v>
      </c>
      <c r="O4217" s="57"/>
      <c r="P4217" s="4" t="s">
        <v>2517</v>
      </c>
      <c r="Q4217" s="4"/>
    </row>
    <row r="4218" spans="1:17" s="1" customFormat="1" ht="18.649999999999999" customHeight="1" x14ac:dyDescent="0.35">
      <c r="A4218" s="3">
        <v>46239</v>
      </c>
      <c r="B4218" s="57">
        <f t="shared" si="314"/>
        <v>32</v>
      </c>
      <c r="C4218" s="57" t="str">
        <f t="shared" si="315"/>
        <v>Aug</v>
      </c>
      <c r="D4218" s="4" t="s">
        <v>7494</v>
      </c>
      <c r="E4218" s="57" t="s">
        <v>34</v>
      </c>
      <c r="F4218" s="57" t="s">
        <v>18</v>
      </c>
      <c r="G4218" s="57">
        <v>9814</v>
      </c>
      <c r="H4218" s="57">
        <v>1</v>
      </c>
      <c r="I4218" s="57">
        <v>8</v>
      </c>
      <c r="J4218" s="57">
        <v>2</v>
      </c>
      <c r="K4218" s="57">
        <f t="shared" si="316"/>
        <v>10</v>
      </c>
      <c r="L4218" s="57">
        <f t="shared" si="317"/>
        <v>10</v>
      </c>
      <c r="M4218" s="4" t="s">
        <v>7594</v>
      </c>
      <c r="N4218" s="57" t="s">
        <v>30</v>
      </c>
      <c r="O4218" s="57"/>
      <c r="P4218" s="4" t="s">
        <v>7495</v>
      </c>
      <c r="Q4218" s="4"/>
    </row>
    <row r="4219" spans="1:17" s="1" customFormat="1" ht="18.649999999999999" customHeight="1" x14ac:dyDescent="0.35">
      <c r="A4219" s="3">
        <v>46239</v>
      </c>
      <c r="B4219" s="57">
        <f t="shared" si="314"/>
        <v>32</v>
      </c>
      <c r="C4219" s="57" t="str">
        <f t="shared" si="315"/>
        <v>Aug</v>
      </c>
      <c r="D4219" s="4" t="s">
        <v>600</v>
      </c>
      <c r="E4219" s="57" t="s">
        <v>445</v>
      </c>
      <c r="F4219" s="57" t="s">
        <v>18</v>
      </c>
      <c r="G4219" s="57">
        <v>9812</v>
      </c>
      <c r="H4219" s="57">
        <v>1</v>
      </c>
      <c r="I4219" s="57">
        <v>8</v>
      </c>
      <c r="J4219" s="57">
        <v>3.5</v>
      </c>
      <c r="K4219" s="57">
        <f t="shared" si="316"/>
        <v>11.5</v>
      </c>
      <c r="L4219" s="57">
        <f t="shared" si="317"/>
        <v>11.5</v>
      </c>
      <c r="M4219" s="4" t="s">
        <v>5102</v>
      </c>
      <c r="N4219" s="57" t="s">
        <v>52</v>
      </c>
      <c r="O4219" s="57"/>
      <c r="P4219" s="4" t="s">
        <v>6207</v>
      </c>
      <c r="Q4219" s="4"/>
    </row>
    <row r="4220" spans="1:17" s="1" customFormat="1" ht="18.649999999999999" customHeight="1" x14ac:dyDescent="0.35">
      <c r="A4220" s="3">
        <v>46239</v>
      </c>
      <c r="B4220" s="57">
        <f t="shared" si="314"/>
        <v>32</v>
      </c>
      <c r="C4220" s="57" t="str">
        <f t="shared" si="315"/>
        <v>Aug</v>
      </c>
      <c r="D4220" s="4" t="s">
        <v>6605</v>
      </c>
      <c r="E4220" s="57" t="s">
        <v>445</v>
      </c>
      <c r="F4220" s="57" t="s">
        <v>18</v>
      </c>
      <c r="G4220" s="57">
        <v>9812</v>
      </c>
      <c r="H4220" s="57">
        <v>2</v>
      </c>
      <c r="I4220" s="57">
        <v>8</v>
      </c>
      <c r="J4220" s="57">
        <v>3.5</v>
      </c>
      <c r="K4220" s="57">
        <f t="shared" si="316"/>
        <v>11.5</v>
      </c>
      <c r="L4220" s="57">
        <f t="shared" si="317"/>
        <v>23</v>
      </c>
      <c r="M4220" s="4" t="s">
        <v>5102</v>
      </c>
      <c r="N4220" s="57" t="s">
        <v>52</v>
      </c>
      <c r="O4220" s="57"/>
      <c r="P4220" s="4" t="s">
        <v>5481</v>
      </c>
      <c r="Q4220" s="4"/>
    </row>
    <row r="4221" spans="1:17" s="1" customFormat="1" ht="18.649999999999999" customHeight="1" x14ac:dyDescent="0.35">
      <c r="A4221" s="3">
        <v>46239</v>
      </c>
      <c r="B4221" s="57">
        <f t="shared" si="314"/>
        <v>32</v>
      </c>
      <c r="C4221" s="57" t="str">
        <f t="shared" si="315"/>
        <v>Aug</v>
      </c>
      <c r="D4221" s="4" t="s">
        <v>427</v>
      </c>
      <c r="E4221" s="57" t="s">
        <v>445</v>
      </c>
      <c r="F4221" s="57" t="s">
        <v>18</v>
      </c>
      <c r="G4221" s="57">
        <v>9812</v>
      </c>
      <c r="H4221" s="57">
        <v>6</v>
      </c>
      <c r="I4221" s="57">
        <v>8</v>
      </c>
      <c r="J4221" s="57">
        <v>4</v>
      </c>
      <c r="K4221" s="57">
        <f t="shared" si="316"/>
        <v>12</v>
      </c>
      <c r="L4221" s="57">
        <f t="shared" si="317"/>
        <v>72</v>
      </c>
      <c r="M4221" s="4" t="s">
        <v>5102</v>
      </c>
      <c r="N4221" s="57" t="s">
        <v>52</v>
      </c>
      <c r="O4221" s="57"/>
      <c r="P4221" s="4" t="s">
        <v>7496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14"/>
        <v>32</v>
      </c>
      <c r="C4222" s="57" t="str">
        <f t="shared" si="315"/>
        <v>Aug</v>
      </c>
      <c r="D4222" s="4" t="s">
        <v>2187</v>
      </c>
      <c r="E4222" s="57" t="s">
        <v>445</v>
      </c>
      <c r="F4222" s="57" t="s">
        <v>18</v>
      </c>
      <c r="G4222" s="57">
        <v>9812</v>
      </c>
      <c r="H4222" s="57">
        <v>1</v>
      </c>
      <c r="I4222" s="57">
        <v>8</v>
      </c>
      <c r="J4222" s="57">
        <v>4</v>
      </c>
      <c r="K4222" s="57">
        <f t="shared" si="316"/>
        <v>12</v>
      </c>
      <c r="L4222" s="57">
        <f t="shared" si="317"/>
        <v>12</v>
      </c>
      <c r="M4222" s="4" t="s">
        <v>7438</v>
      </c>
      <c r="N4222" s="57" t="s">
        <v>47</v>
      </c>
      <c r="O4222" s="57"/>
      <c r="P4222" s="4" t="s">
        <v>606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14"/>
        <v>32</v>
      </c>
      <c r="C4223" s="57" t="str">
        <f t="shared" si="315"/>
        <v>Aug</v>
      </c>
      <c r="D4223" s="4" t="s">
        <v>7299</v>
      </c>
      <c r="E4223" s="57" t="s">
        <v>445</v>
      </c>
      <c r="F4223" s="57" t="s">
        <v>18</v>
      </c>
      <c r="G4223" s="57">
        <v>9812</v>
      </c>
      <c r="H4223" s="57">
        <v>3</v>
      </c>
      <c r="I4223" s="57">
        <v>8</v>
      </c>
      <c r="J4223" s="57"/>
      <c r="K4223" s="57">
        <f t="shared" si="316"/>
        <v>8</v>
      </c>
      <c r="L4223" s="57">
        <f t="shared" si="317"/>
        <v>24</v>
      </c>
      <c r="M4223" s="4" t="s">
        <v>6942</v>
      </c>
      <c r="N4223" s="57" t="s">
        <v>47</v>
      </c>
      <c r="O4223" s="57"/>
      <c r="P4223" s="4"/>
      <c r="Q4223" s="4"/>
    </row>
    <row r="4224" spans="1:17" s="1" customFormat="1" ht="18.649999999999999" customHeight="1" x14ac:dyDescent="0.35">
      <c r="A4224" s="3">
        <v>46239</v>
      </c>
      <c r="B4224" s="57">
        <f t="shared" si="314"/>
        <v>32</v>
      </c>
      <c r="C4224" s="57" t="str">
        <f t="shared" si="315"/>
        <v>Aug</v>
      </c>
      <c r="D4224" s="4" t="s">
        <v>6605</v>
      </c>
      <c r="E4224" s="57" t="s">
        <v>445</v>
      </c>
      <c r="F4224" s="57" t="s">
        <v>18</v>
      </c>
      <c r="G4224" s="57">
        <v>9812</v>
      </c>
      <c r="H4224" s="57">
        <v>3</v>
      </c>
      <c r="I4224" s="57">
        <v>8</v>
      </c>
      <c r="J4224" s="57">
        <v>3.5</v>
      </c>
      <c r="K4224" s="57">
        <f t="shared" si="316"/>
        <v>11.5</v>
      </c>
      <c r="L4224" s="57">
        <f t="shared" si="317"/>
        <v>34.5</v>
      </c>
      <c r="M4224" s="4" t="s">
        <v>6942</v>
      </c>
      <c r="N4224" s="57" t="s">
        <v>47</v>
      </c>
      <c r="O4224" s="57"/>
      <c r="P4224" s="4"/>
      <c r="Q4224" s="4"/>
    </row>
    <row r="4225" spans="1:17" s="1" customFormat="1" ht="18.649999999999999" customHeight="1" x14ac:dyDescent="0.35">
      <c r="A4225" s="3">
        <v>46239</v>
      </c>
      <c r="B4225" s="57">
        <f t="shared" si="314"/>
        <v>32</v>
      </c>
      <c r="C4225" s="57" t="str">
        <f t="shared" si="315"/>
        <v>Aug</v>
      </c>
      <c r="D4225" s="4" t="s">
        <v>600</v>
      </c>
      <c r="E4225" s="57" t="s">
        <v>445</v>
      </c>
      <c r="F4225" s="57" t="s">
        <v>18</v>
      </c>
      <c r="G4225" s="57">
        <v>9812</v>
      </c>
      <c r="H4225" s="57">
        <v>3</v>
      </c>
      <c r="I4225" s="57">
        <v>8</v>
      </c>
      <c r="J4225" s="57">
        <v>4</v>
      </c>
      <c r="K4225" s="57">
        <f t="shared" si="316"/>
        <v>12</v>
      </c>
      <c r="L4225" s="57">
        <f t="shared" si="317"/>
        <v>36</v>
      </c>
      <c r="M4225" s="4" t="s">
        <v>6942</v>
      </c>
      <c r="N4225" s="57" t="s">
        <v>47</v>
      </c>
      <c r="O4225" s="57"/>
      <c r="P4225" s="4"/>
      <c r="Q4225" s="4"/>
    </row>
    <row r="4226" spans="1:17" s="1" customFormat="1" ht="18.649999999999999" customHeight="1" x14ac:dyDescent="0.35">
      <c r="A4226" s="3">
        <v>46239</v>
      </c>
      <c r="B4226" s="57">
        <f t="shared" si="314"/>
        <v>32</v>
      </c>
      <c r="C4226" s="57" t="str">
        <f t="shared" si="315"/>
        <v>Aug</v>
      </c>
      <c r="D4226" s="4" t="s">
        <v>6605</v>
      </c>
      <c r="E4226" s="57" t="s">
        <v>445</v>
      </c>
      <c r="F4226" s="57" t="s">
        <v>18</v>
      </c>
      <c r="G4226" s="57">
        <v>9812</v>
      </c>
      <c r="H4226" s="57">
        <v>6</v>
      </c>
      <c r="I4226" s="57">
        <v>8</v>
      </c>
      <c r="J4226" s="57"/>
      <c r="K4226" s="57">
        <f t="shared" si="316"/>
        <v>8</v>
      </c>
      <c r="L4226" s="57">
        <f t="shared" si="317"/>
        <v>48</v>
      </c>
      <c r="M4226" s="4" t="s">
        <v>5700</v>
      </c>
      <c r="N4226" s="57" t="s">
        <v>47</v>
      </c>
      <c r="O4226" s="57"/>
      <c r="P4226" s="4"/>
      <c r="Q4226" s="4"/>
    </row>
    <row r="4227" spans="1:17" s="1" customFormat="1" ht="18.649999999999999" customHeight="1" x14ac:dyDescent="0.35">
      <c r="A4227" s="3">
        <v>46239</v>
      </c>
      <c r="B4227" s="57">
        <f t="shared" si="314"/>
        <v>32</v>
      </c>
      <c r="C4227" s="57" t="str">
        <f t="shared" si="315"/>
        <v>Aug</v>
      </c>
      <c r="D4227" s="4" t="s">
        <v>431</v>
      </c>
      <c r="E4227" s="57" t="s">
        <v>445</v>
      </c>
      <c r="F4227" s="57" t="s">
        <v>18</v>
      </c>
      <c r="G4227" s="57">
        <v>9812</v>
      </c>
      <c r="H4227" s="57">
        <v>4</v>
      </c>
      <c r="I4227" s="57">
        <v>8</v>
      </c>
      <c r="J4227" s="57">
        <v>2</v>
      </c>
      <c r="K4227" s="57">
        <f t="shared" si="316"/>
        <v>10</v>
      </c>
      <c r="L4227" s="57">
        <f t="shared" si="317"/>
        <v>40</v>
      </c>
      <c r="M4227" s="4" t="s">
        <v>5700</v>
      </c>
      <c r="N4227" s="57" t="s">
        <v>47</v>
      </c>
      <c r="O4227" s="57"/>
      <c r="P4227" s="4"/>
      <c r="Q4227" s="4"/>
    </row>
    <row r="4228" spans="1:17" s="1" customFormat="1" ht="18.649999999999999" customHeight="1" x14ac:dyDescent="0.35">
      <c r="A4228" s="3">
        <v>46239</v>
      </c>
      <c r="B4228" s="57">
        <f t="shared" si="314"/>
        <v>32</v>
      </c>
      <c r="C4228" s="57" t="str">
        <f t="shared" si="315"/>
        <v>Aug</v>
      </c>
      <c r="D4228" s="4" t="s">
        <v>6001</v>
      </c>
      <c r="E4228" s="57" t="s">
        <v>445</v>
      </c>
      <c r="F4228" s="57" t="s">
        <v>18</v>
      </c>
      <c r="G4228" s="57">
        <v>9812</v>
      </c>
      <c r="H4228" s="57">
        <v>1</v>
      </c>
      <c r="I4228" s="57">
        <v>8</v>
      </c>
      <c r="J4228" s="57">
        <v>4</v>
      </c>
      <c r="K4228" s="57">
        <f t="shared" si="316"/>
        <v>12</v>
      </c>
      <c r="L4228" s="57">
        <f t="shared" si="317"/>
        <v>12</v>
      </c>
      <c r="M4228" s="4" t="s">
        <v>5700</v>
      </c>
      <c r="N4228" s="57" t="s">
        <v>47</v>
      </c>
      <c r="O4228" s="57"/>
      <c r="P4228" s="4"/>
      <c r="Q4228" s="4"/>
    </row>
    <row r="4229" spans="1:17" s="1" customFormat="1" ht="18.649999999999999" customHeight="1" x14ac:dyDescent="0.35">
      <c r="A4229" s="3">
        <v>46239</v>
      </c>
      <c r="B4229" s="57">
        <f t="shared" si="314"/>
        <v>32</v>
      </c>
      <c r="C4229" s="57" t="str">
        <f t="shared" si="315"/>
        <v>Aug</v>
      </c>
      <c r="D4229" s="4" t="s">
        <v>3707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/>
      <c r="K4229" s="57">
        <f t="shared" si="316"/>
        <v>8</v>
      </c>
      <c r="L4229" s="57">
        <f t="shared" si="317"/>
        <v>8</v>
      </c>
      <c r="M4229" s="4" t="s">
        <v>2270</v>
      </c>
      <c r="N4229" s="57" t="s">
        <v>57</v>
      </c>
      <c r="O4229" s="57"/>
      <c r="P4229" s="4" t="s">
        <v>3708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14"/>
        <v>32</v>
      </c>
      <c r="C4230" s="57" t="str">
        <f t="shared" si="315"/>
        <v>Aug</v>
      </c>
      <c r="D4230" s="4" t="s">
        <v>3707</v>
      </c>
      <c r="E4230" s="57" t="s">
        <v>445</v>
      </c>
      <c r="F4230" s="57" t="s">
        <v>18</v>
      </c>
      <c r="G4230" s="57">
        <v>9812</v>
      </c>
      <c r="H4230" s="57">
        <v>10</v>
      </c>
      <c r="I4230" s="57">
        <v>8</v>
      </c>
      <c r="J4230" s="57">
        <v>4</v>
      </c>
      <c r="K4230" s="57">
        <f t="shared" si="316"/>
        <v>12</v>
      </c>
      <c r="L4230" s="57">
        <f t="shared" si="317"/>
        <v>120</v>
      </c>
      <c r="M4230" s="4" t="s">
        <v>2270</v>
      </c>
      <c r="N4230" s="57" t="s">
        <v>57</v>
      </c>
      <c r="O4230" s="57"/>
      <c r="P4230" s="4" t="s">
        <v>3708</v>
      </c>
      <c r="Q4230" s="4"/>
    </row>
    <row r="4231" spans="1:17" s="1" customFormat="1" ht="18.649999999999999" customHeight="1" x14ac:dyDescent="0.35">
      <c r="A4231" s="3">
        <v>46239</v>
      </c>
      <c r="B4231" s="57">
        <f t="shared" si="314"/>
        <v>32</v>
      </c>
      <c r="C4231" s="57" t="str">
        <f t="shared" si="315"/>
        <v>Aug</v>
      </c>
      <c r="D4231" s="4" t="s">
        <v>5139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/>
      <c r="K4231" s="57">
        <f t="shared" si="316"/>
        <v>8</v>
      </c>
      <c r="L4231" s="57">
        <f t="shared" si="317"/>
        <v>24</v>
      </c>
      <c r="M4231" s="4" t="s">
        <v>2270</v>
      </c>
      <c r="N4231" s="57" t="s">
        <v>57</v>
      </c>
      <c r="O4231" s="57"/>
      <c r="P4231" s="4" t="s">
        <v>3708</v>
      </c>
      <c r="Q4231" s="4"/>
    </row>
    <row r="4232" spans="1:17" s="1" customFormat="1" ht="18.649999999999999" customHeight="1" x14ac:dyDescent="0.35">
      <c r="A4232" s="3">
        <v>46239</v>
      </c>
      <c r="B4232" s="57">
        <f t="shared" si="314"/>
        <v>32</v>
      </c>
      <c r="C4232" s="57" t="str">
        <f t="shared" si="315"/>
        <v>Aug</v>
      </c>
      <c r="D4232" s="4" t="s">
        <v>5042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16"/>
        <v>12</v>
      </c>
      <c r="L4232" s="57">
        <f t="shared" si="317"/>
        <v>36</v>
      </c>
      <c r="M4232" s="4" t="s">
        <v>2270</v>
      </c>
      <c r="N4232" s="57" t="s">
        <v>57</v>
      </c>
      <c r="O4232" s="57"/>
      <c r="P4232" s="4" t="s">
        <v>7483</v>
      </c>
      <c r="Q4232" s="4"/>
    </row>
    <row r="4233" spans="1:17" s="1" customFormat="1" ht="18.649999999999999" customHeight="1" x14ac:dyDescent="0.35">
      <c r="A4233" s="3">
        <v>46239</v>
      </c>
      <c r="B4233" s="57">
        <f t="shared" si="314"/>
        <v>32</v>
      </c>
      <c r="C4233" s="57" t="str">
        <f t="shared" si="315"/>
        <v>Aug</v>
      </c>
      <c r="D4233" s="4" t="s">
        <v>7436</v>
      </c>
      <c r="E4233" s="57" t="s">
        <v>445</v>
      </c>
      <c r="F4233" s="57" t="s">
        <v>18</v>
      </c>
      <c r="G4233" s="57">
        <v>9812</v>
      </c>
      <c r="H4233" s="57">
        <v>2</v>
      </c>
      <c r="I4233" s="57">
        <v>8</v>
      </c>
      <c r="J4233" s="57">
        <v>3.75</v>
      </c>
      <c r="K4233" s="57">
        <f t="shared" si="316"/>
        <v>11.75</v>
      </c>
      <c r="L4233" s="57">
        <f t="shared" si="317"/>
        <v>23.5</v>
      </c>
      <c r="M4233" s="4" t="s">
        <v>7439</v>
      </c>
      <c r="N4233" s="57" t="s">
        <v>488</v>
      </c>
      <c r="O4233" s="57"/>
      <c r="P4233" s="4" t="s">
        <v>7440</v>
      </c>
      <c r="Q4233" s="4"/>
    </row>
    <row r="4234" spans="1:17" s="1" customFormat="1" ht="18.649999999999999" customHeight="1" x14ac:dyDescent="0.35">
      <c r="A4234" s="3">
        <v>46239</v>
      </c>
      <c r="B4234" s="57">
        <f t="shared" si="314"/>
        <v>32</v>
      </c>
      <c r="C4234" s="57" t="str">
        <f t="shared" si="315"/>
        <v>Aug</v>
      </c>
      <c r="D4234" s="4" t="s">
        <v>7436</v>
      </c>
      <c r="E4234" s="57" t="s">
        <v>445</v>
      </c>
      <c r="F4234" s="57" t="s">
        <v>18</v>
      </c>
      <c r="G4234" s="57">
        <v>9812</v>
      </c>
      <c r="H4234" s="57">
        <v>5</v>
      </c>
      <c r="I4234" s="57">
        <v>8</v>
      </c>
      <c r="J4234" s="57">
        <v>4</v>
      </c>
      <c r="K4234" s="57">
        <f t="shared" si="316"/>
        <v>12</v>
      </c>
      <c r="L4234" s="57">
        <f t="shared" si="317"/>
        <v>60</v>
      </c>
      <c r="M4234" s="4" t="s">
        <v>7439</v>
      </c>
      <c r="N4234" s="57" t="s">
        <v>488</v>
      </c>
      <c r="O4234" s="57"/>
      <c r="P4234" s="4" t="s">
        <v>7497</v>
      </c>
      <c r="Q4234" s="4"/>
    </row>
    <row r="4235" spans="1:17" s="1" customFormat="1" ht="18.649999999999999" customHeight="1" x14ac:dyDescent="0.35">
      <c r="A4235" s="3">
        <v>46239</v>
      </c>
      <c r="B4235" s="57">
        <f t="shared" si="314"/>
        <v>32</v>
      </c>
      <c r="C4235" s="57" t="str">
        <f t="shared" si="315"/>
        <v>Aug</v>
      </c>
      <c r="D4235" s="4" t="s">
        <v>7437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16"/>
        <v>12</v>
      </c>
      <c r="L4235" s="57">
        <f t="shared" si="317"/>
        <v>12</v>
      </c>
      <c r="M4235" s="4" t="s">
        <v>5102</v>
      </c>
      <c r="N4235" s="57" t="s">
        <v>52</v>
      </c>
      <c r="O4235" s="57"/>
      <c r="P4235" s="4" t="s">
        <v>5481</v>
      </c>
      <c r="Q4235" s="4"/>
    </row>
    <row r="4236" spans="1:17" s="1" customFormat="1" ht="18.649999999999999" customHeight="1" x14ac:dyDescent="0.35">
      <c r="A4236" s="3">
        <v>46239</v>
      </c>
      <c r="B4236" s="57">
        <f t="shared" si="314"/>
        <v>32</v>
      </c>
      <c r="C4236" s="57" t="str">
        <f t="shared" si="315"/>
        <v>Aug</v>
      </c>
      <c r="D4236" s="4" t="s">
        <v>5139</v>
      </c>
      <c r="E4236" s="57" t="s">
        <v>445</v>
      </c>
      <c r="F4236" s="57" t="s">
        <v>18</v>
      </c>
      <c r="G4236" s="57">
        <v>9812</v>
      </c>
      <c r="H4236" s="57">
        <v>6</v>
      </c>
      <c r="I4236" s="57">
        <v>8</v>
      </c>
      <c r="J4236" s="57"/>
      <c r="K4236" s="57">
        <f t="shared" si="316"/>
        <v>8</v>
      </c>
      <c r="L4236" s="57">
        <f t="shared" si="317"/>
        <v>48</v>
      </c>
      <c r="M4236" s="4" t="s">
        <v>7456</v>
      </c>
      <c r="N4236" s="57" t="s">
        <v>47</v>
      </c>
      <c r="O4236" s="57"/>
      <c r="P4236" s="4"/>
      <c r="Q4236" s="4"/>
    </row>
    <row r="4237" spans="1:17" s="1" customFormat="1" ht="18.649999999999999" customHeight="1" x14ac:dyDescent="0.35">
      <c r="A4237" s="3">
        <v>46239</v>
      </c>
      <c r="B4237" s="57">
        <f t="shared" si="314"/>
        <v>32</v>
      </c>
      <c r="C4237" s="57" t="str">
        <f t="shared" si="315"/>
        <v>Aug</v>
      </c>
      <c r="D4237" s="4" t="s">
        <v>4304</v>
      </c>
      <c r="E4237" s="57" t="s">
        <v>445</v>
      </c>
      <c r="F4237" s="57" t="s">
        <v>18</v>
      </c>
      <c r="G4237" s="57">
        <v>9812</v>
      </c>
      <c r="H4237" s="57">
        <v>2</v>
      </c>
      <c r="I4237" s="57">
        <v>8</v>
      </c>
      <c r="J4237" s="57"/>
      <c r="K4237" s="57">
        <f t="shared" si="316"/>
        <v>8</v>
      </c>
      <c r="L4237" s="57">
        <f t="shared" si="317"/>
        <v>16</v>
      </c>
      <c r="M4237" s="4" t="s">
        <v>447</v>
      </c>
      <c r="N4237" s="57" t="s">
        <v>455</v>
      </c>
      <c r="O4237" s="57"/>
      <c r="P4237" s="4"/>
      <c r="Q4237" s="4"/>
    </row>
    <row r="4238" spans="1:17" s="1" customFormat="1" ht="18.649999999999999" customHeight="1" x14ac:dyDescent="0.35">
      <c r="A4238" s="3">
        <v>46239</v>
      </c>
      <c r="B4238" s="57">
        <f t="shared" si="314"/>
        <v>32</v>
      </c>
      <c r="C4238" s="57" t="str">
        <f t="shared" si="315"/>
        <v>Aug</v>
      </c>
      <c r="D4238" s="4" t="s">
        <v>3391</v>
      </c>
      <c r="E4238" s="57" t="s">
        <v>445</v>
      </c>
      <c r="F4238" s="57" t="s">
        <v>18</v>
      </c>
      <c r="G4238" s="57">
        <v>9812</v>
      </c>
      <c r="H4238" s="57">
        <v>4</v>
      </c>
      <c r="I4238" s="57">
        <v>8</v>
      </c>
      <c r="J4238" s="57">
        <v>2</v>
      </c>
      <c r="K4238" s="57">
        <f t="shared" si="316"/>
        <v>10</v>
      </c>
      <c r="L4238" s="57">
        <f t="shared" si="317"/>
        <v>40</v>
      </c>
      <c r="M4238" s="4" t="s">
        <v>447</v>
      </c>
      <c r="N4238" s="57" t="s">
        <v>455</v>
      </c>
      <c r="O4238" s="57"/>
      <c r="P4238" s="4"/>
      <c r="Q4238" s="4"/>
    </row>
    <row r="4239" spans="1:17" s="1" customFormat="1" ht="18.649999999999999" customHeight="1" x14ac:dyDescent="0.35">
      <c r="A4239" s="3">
        <v>46239</v>
      </c>
      <c r="B4239" s="57">
        <f t="shared" si="314"/>
        <v>32</v>
      </c>
      <c r="C4239" s="57" t="str">
        <f t="shared" si="315"/>
        <v>Aug</v>
      </c>
      <c r="D4239" s="4" t="s">
        <v>5405</v>
      </c>
      <c r="E4239" s="57" t="s">
        <v>445</v>
      </c>
      <c r="F4239" s="57" t="s">
        <v>17</v>
      </c>
      <c r="G4239" s="57">
        <v>9812</v>
      </c>
      <c r="H4239" s="57">
        <v>1</v>
      </c>
      <c r="I4239" s="57">
        <v>8</v>
      </c>
      <c r="J4239" s="57">
        <v>4</v>
      </c>
      <c r="K4239" s="57">
        <f t="shared" si="316"/>
        <v>12</v>
      </c>
      <c r="L4239" s="57">
        <f t="shared" si="317"/>
        <v>12</v>
      </c>
      <c r="M4239" s="4" t="s">
        <v>5102</v>
      </c>
      <c r="N4239" s="57" t="s">
        <v>52</v>
      </c>
      <c r="O4239" s="57"/>
      <c r="P4239" s="4" t="s">
        <v>5439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14"/>
        <v>32</v>
      </c>
      <c r="C4240" s="57" t="str">
        <f t="shared" si="315"/>
        <v>Aug</v>
      </c>
      <c r="D4240" s="4" t="s">
        <v>973</v>
      </c>
      <c r="E4240" s="57" t="s">
        <v>445</v>
      </c>
      <c r="F4240" s="57" t="s">
        <v>17</v>
      </c>
      <c r="G4240" s="57">
        <v>9812</v>
      </c>
      <c r="H4240" s="57">
        <v>2</v>
      </c>
      <c r="I4240" s="57">
        <v>8</v>
      </c>
      <c r="J4240" s="57">
        <v>2</v>
      </c>
      <c r="K4240" s="57">
        <f t="shared" si="316"/>
        <v>10</v>
      </c>
      <c r="L4240" s="57">
        <f t="shared" si="317"/>
        <v>20</v>
      </c>
      <c r="M4240" s="4" t="s">
        <v>5102</v>
      </c>
      <c r="N4240" s="57" t="s">
        <v>52</v>
      </c>
      <c r="O4240" s="57"/>
      <c r="P4240" s="4" t="s">
        <v>7496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14"/>
        <v>32</v>
      </c>
      <c r="C4241" s="57" t="str">
        <f t="shared" si="315"/>
        <v>Aug</v>
      </c>
      <c r="D4241" s="4" t="s">
        <v>430</v>
      </c>
      <c r="E4241" s="57" t="s">
        <v>445</v>
      </c>
      <c r="F4241" s="57" t="s">
        <v>17</v>
      </c>
      <c r="G4241" s="57">
        <v>9812</v>
      </c>
      <c r="H4241" s="57">
        <v>2</v>
      </c>
      <c r="I4241" s="57">
        <v>8</v>
      </c>
      <c r="J4241" s="57">
        <v>4</v>
      </c>
      <c r="K4241" s="57">
        <f t="shared" si="316"/>
        <v>12</v>
      </c>
      <c r="L4241" s="57">
        <f t="shared" si="317"/>
        <v>24</v>
      </c>
      <c r="M4241" s="4" t="s">
        <v>5102</v>
      </c>
      <c r="N4241" s="57" t="s">
        <v>52</v>
      </c>
      <c r="O4241" s="57"/>
      <c r="P4241" s="4" t="s">
        <v>7496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14"/>
        <v>32</v>
      </c>
      <c r="C4242" s="57" t="str">
        <f t="shared" si="315"/>
        <v>Aug</v>
      </c>
      <c r="D4242" s="4" t="s">
        <v>5405</v>
      </c>
      <c r="E4242" s="57" t="s">
        <v>445</v>
      </c>
      <c r="F4242" s="57" t="s">
        <v>17</v>
      </c>
      <c r="G4242" s="57">
        <v>9812</v>
      </c>
      <c r="H4242" s="57">
        <v>2</v>
      </c>
      <c r="I4242" s="57">
        <v>8</v>
      </c>
      <c r="J4242" s="57">
        <v>2</v>
      </c>
      <c r="K4242" s="57">
        <f t="shared" si="316"/>
        <v>10</v>
      </c>
      <c r="L4242" s="57">
        <f t="shared" si="317"/>
        <v>20</v>
      </c>
      <c r="M4242" s="4" t="s">
        <v>1903</v>
      </c>
      <c r="N4242" s="57" t="s">
        <v>443</v>
      </c>
      <c r="O4242" s="57"/>
      <c r="P4242" s="4"/>
      <c r="Q4242" s="4"/>
    </row>
    <row r="4243" spans="1:17" s="1" customFormat="1" ht="18.649999999999999" customHeight="1" x14ac:dyDescent="0.35">
      <c r="A4243" s="3">
        <v>46239</v>
      </c>
      <c r="B4243" s="57">
        <f t="shared" si="314"/>
        <v>32</v>
      </c>
      <c r="C4243" s="57" t="str">
        <f t="shared" si="315"/>
        <v>Aug</v>
      </c>
      <c r="D4243" s="4" t="s">
        <v>1752</v>
      </c>
      <c r="E4243" s="57" t="s">
        <v>34</v>
      </c>
      <c r="F4243" s="57" t="s">
        <v>17</v>
      </c>
      <c r="G4243" s="57">
        <v>9814</v>
      </c>
      <c r="H4243" s="57">
        <v>1</v>
      </c>
      <c r="I4243" s="57">
        <v>8</v>
      </c>
      <c r="J4243" s="57"/>
      <c r="K4243" s="57">
        <f t="shared" si="316"/>
        <v>8</v>
      </c>
      <c r="L4243" s="57">
        <f t="shared" si="317"/>
        <v>8</v>
      </c>
      <c r="M4243" s="4" t="s">
        <v>2270</v>
      </c>
      <c r="N4243" s="57" t="s">
        <v>57</v>
      </c>
      <c r="O4243" s="57"/>
      <c r="P4243" s="4" t="s">
        <v>2517</v>
      </c>
      <c r="Q4243" s="4"/>
    </row>
    <row r="4244" spans="1:17" s="1" customFormat="1" ht="18.649999999999999" customHeight="1" x14ac:dyDescent="0.35">
      <c r="A4244" s="3">
        <v>46239</v>
      </c>
      <c r="B4244" s="57">
        <f t="shared" si="314"/>
        <v>32</v>
      </c>
      <c r="C4244" s="57" t="str">
        <f t="shared" si="315"/>
        <v>Aug</v>
      </c>
      <c r="D4244" s="4" t="s">
        <v>550</v>
      </c>
      <c r="E4244" s="57" t="s">
        <v>34</v>
      </c>
      <c r="F4244" s="57" t="s">
        <v>17</v>
      </c>
      <c r="G4244" s="57">
        <v>9814</v>
      </c>
      <c r="H4244" s="57">
        <v>79</v>
      </c>
      <c r="I4244" s="57">
        <v>8</v>
      </c>
      <c r="J4244" s="57">
        <v>4</v>
      </c>
      <c r="K4244" s="57">
        <f t="shared" si="316"/>
        <v>12</v>
      </c>
      <c r="L4244" s="57">
        <f t="shared" si="317"/>
        <v>948</v>
      </c>
      <c r="M4244" s="4" t="s">
        <v>1903</v>
      </c>
      <c r="N4244" s="57" t="s">
        <v>443</v>
      </c>
      <c r="O4244" s="57"/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ref="B4245" si="318">WEEKNUM(A4245)</f>
        <v>32</v>
      </c>
      <c r="C4245" s="57" t="str">
        <f t="shared" ref="C4245" si="319">TEXT(A4245,"Mmm")</f>
        <v>Aug</v>
      </c>
      <c r="D4245" s="4" t="s">
        <v>7610</v>
      </c>
      <c r="E4245" s="57" t="s">
        <v>445</v>
      </c>
      <c r="F4245" s="57" t="s">
        <v>18</v>
      </c>
      <c r="G4245" s="57">
        <v>9812</v>
      </c>
      <c r="H4245" s="57">
        <v>2</v>
      </c>
      <c r="I4245" s="57">
        <v>8</v>
      </c>
      <c r="J4245" s="57">
        <v>4</v>
      </c>
      <c r="K4245" s="57">
        <f t="shared" ref="K4245" si="320">I4245+J4245</f>
        <v>12</v>
      </c>
      <c r="L4245" s="57">
        <f t="shared" ref="L4245" si="321">H4245*K4245</f>
        <v>24</v>
      </c>
      <c r="M4245" s="4" t="s">
        <v>7646</v>
      </c>
      <c r="N4245" s="57" t="s">
        <v>198</v>
      </c>
      <c r="O4245" s="57">
        <v>275202</v>
      </c>
      <c r="P4245" s="4" t="s">
        <v>7612</v>
      </c>
      <c r="Q4245" s="4"/>
    </row>
    <row r="4246" spans="1:17" s="1" customFormat="1" ht="18.649999999999999" customHeight="1" x14ac:dyDescent="0.35">
      <c r="A4246" s="3">
        <v>46240</v>
      </c>
      <c r="B4246" s="57">
        <f t="shared" si="314"/>
        <v>32</v>
      </c>
      <c r="C4246" s="57" t="str">
        <f t="shared" si="315"/>
        <v>Aug</v>
      </c>
      <c r="D4246" s="4" t="s">
        <v>435</v>
      </c>
      <c r="E4246" s="57" t="s">
        <v>34</v>
      </c>
      <c r="F4246" s="57" t="s">
        <v>18</v>
      </c>
      <c r="G4246" s="57">
        <v>9814</v>
      </c>
      <c r="H4246" s="57">
        <v>1</v>
      </c>
      <c r="I4246" s="57">
        <v>8</v>
      </c>
      <c r="J4246" s="57"/>
      <c r="K4246" s="57">
        <f t="shared" si="316"/>
        <v>8</v>
      </c>
      <c r="L4246" s="57">
        <f t="shared" si="317"/>
        <v>8</v>
      </c>
      <c r="M4246" s="4" t="s">
        <v>452</v>
      </c>
      <c r="N4246" s="57" t="s">
        <v>435</v>
      </c>
      <c r="O4246" s="57"/>
      <c r="P4246" s="4"/>
      <c r="Q4246" s="4"/>
    </row>
    <row r="4247" spans="1:17" s="1" customFormat="1" ht="18.649999999999999" customHeight="1" x14ac:dyDescent="0.35">
      <c r="A4247" s="3">
        <v>46240</v>
      </c>
      <c r="B4247" s="57">
        <f t="shared" si="314"/>
        <v>32</v>
      </c>
      <c r="C4247" s="57" t="str">
        <f t="shared" si="315"/>
        <v>Aug</v>
      </c>
      <c r="D4247" s="4" t="s">
        <v>2268</v>
      </c>
      <c r="E4247" s="57" t="s">
        <v>34</v>
      </c>
      <c r="F4247" s="57" t="s">
        <v>18</v>
      </c>
      <c r="G4247" s="57">
        <v>9814</v>
      </c>
      <c r="H4247" s="57">
        <v>1</v>
      </c>
      <c r="I4247" s="57">
        <v>2</v>
      </c>
      <c r="J4247" s="57"/>
      <c r="K4247" s="57">
        <f t="shared" si="316"/>
        <v>2</v>
      </c>
      <c r="L4247" s="57">
        <f t="shared" si="317"/>
        <v>2</v>
      </c>
      <c r="M4247" s="4" t="s">
        <v>5102</v>
      </c>
      <c r="N4247" s="57" t="s">
        <v>52</v>
      </c>
      <c r="O4247" s="57"/>
      <c r="P4247" s="4" t="s">
        <v>2417</v>
      </c>
      <c r="Q4247" s="4"/>
    </row>
    <row r="4248" spans="1:17" s="1" customFormat="1" ht="18.649999999999999" customHeight="1" x14ac:dyDescent="0.35">
      <c r="A4248" s="3">
        <v>46240</v>
      </c>
      <c r="B4248" s="57">
        <f t="shared" si="314"/>
        <v>32</v>
      </c>
      <c r="C4248" s="57" t="str">
        <f t="shared" si="315"/>
        <v>Aug</v>
      </c>
      <c r="D4248" s="4" t="s">
        <v>2269</v>
      </c>
      <c r="E4248" s="57" t="s">
        <v>34</v>
      </c>
      <c r="F4248" s="57" t="s">
        <v>18</v>
      </c>
      <c r="G4248" s="57">
        <v>9814</v>
      </c>
      <c r="H4248" s="57">
        <v>1</v>
      </c>
      <c r="I4248" s="57">
        <v>2</v>
      </c>
      <c r="J4248" s="57"/>
      <c r="K4248" s="57">
        <f t="shared" si="316"/>
        <v>2</v>
      </c>
      <c r="L4248" s="57">
        <f t="shared" si="317"/>
        <v>2</v>
      </c>
      <c r="M4248" s="4" t="s">
        <v>5102</v>
      </c>
      <c r="N4248" s="57" t="s">
        <v>52</v>
      </c>
      <c r="O4248" s="57"/>
      <c r="P4248" s="4" t="s">
        <v>2417</v>
      </c>
      <c r="Q4248" s="4"/>
    </row>
    <row r="4249" spans="1:17" s="1" customFormat="1" ht="18.649999999999999" customHeight="1" x14ac:dyDescent="0.35">
      <c r="A4249" s="3">
        <v>46240</v>
      </c>
      <c r="B4249" s="57">
        <f t="shared" si="314"/>
        <v>32</v>
      </c>
      <c r="C4249" s="57" t="str">
        <f t="shared" si="315"/>
        <v>Aug</v>
      </c>
      <c r="D4249" s="4" t="s">
        <v>7493</v>
      </c>
      <c r="E4249" s="57" t="s">
        <v>34</v>
      </c>
      <c r="F4249" s="57" t="s">
        <v>18</v>
      </c>
      <c r="G4249" s="57">
        <v>9814</v>
      </c>
      <c r="H4249" s="57">
        <v>1</v>
      </c>
      <c r="I4249" s="57">
        <v>8</v>
      </c>
      <c r="J4249" s="57">
        <v>4</v>
      </c>
      <c r="K4249" s="57">
        <f t="shared" si="316"/>
        <v>12</v>
      </c>
      <c r="L4249" s="57">
        <f t="shared" si="317"/>
        <v>12</v>
      </c>
      <c r="M4249" s="4" t="s">
        <v>2270</v>
      </c>
      <c r="N4249" s="57" t="s">
        <v>57</v>
      </c>
      <c r="O4249" s="57"/>
      <c r="P4249" s="4" t="s">
        <v>7483</v>
      </c>
      <c r="Q4249" s="4"/>
    </row>
    <row r="4250" spans="1:17" s="1" customFormat="1" ht="18.649999999999999" customHeight="1" x14ac:dyDescent="0.35">
      <c r="A4250" s="3">
        <v>46240</v>
      </c>
      <c r="B4250" s="57">
        <f t="shared" si="314"/>
        <v>32</v>
      </c>
      <c r="C4250" s="57" t="str">
        <f t="shared" si="315"/>
        <v>Aug</v>
      </c>
      <c r="D4250" s="4" t="s">
        <v>7609</v>
      </c>
      <c r="E4250" s="57" t="s">
        <v>34</v>
      </c>
      <c r="F4250" s="57" t="s">
        <v>18</v>
      </c>
      <c r="G4250" s="57">
        <v>9814</v>
      </c>
      <c r="H4250" s="57">
        <v>2</v>
      </c>
      <c r="I4250" s="57">
        <v>8</v>
      </c>
      <c r="J4250" s="57"/>
      <c r="K4250" s="57">
        <f t="shared" si="316"/>
        <v>8</v>
      </c>
      <c r="L4250" s="57">
        <f t="shared" si="317"/>
        <v>16</v>
      </c>
      <c r="M4250" s="4" t="s">
        <v>449</v>
      </c>
      <c r="N4250" s="57" t="s">
        <v>198</v>
      </c>
      <c r="O4250" s="57" t="s">
        <v>2518</v>
      </c>
      <c r="P4250" s="4" t="s">
        <v>197</v>
      </c>
      <c r="Q4250" s="4"/>
    </row>
    <row r="4251" spans="1:17" s="1" customFormat="1" ht="18.649999999999999" customHeight="1" x14ac:dyDescent="0.35">
      <c r="A4251" s="3">
        <v>46240</v>
      </c>
      <c r="B4251" s="57">
        <f t="shared" si="314"/>
        <v>32</v>
      </c>
      <c r="C4251" s="57" t="str">
        <f t="shared" si="315"/>
        <v>Aug</v>
      </c>
      <c r="D4251" s="4" t="s">
        <v>600</v>
      </c>
      <c r="E4251" s="57" t="s">
        <v>445</v>
      </c>
      <c r="F4251" s="57" t="s">
        <v>18</v>
      </c>
      <c r="G4251" s="57">
        <v>9812</v>
      </c>
      <c r="H4251" s="57">
        <v>1</v>
      </c>
      <c r="I4251" s="57">
        <v>8</v>
      </c>
      <c r="J4251" s="57">
        <v>3</v>
      </c>
      <c r="K4251" s="57">
        <f t="shared" si="316"/>
        <v>11</v>
      </c>
      <c r="L4251" s="57">
        <f t="shared" si="317"/>
        <v>11</v>
      </c>
      <c r="M4251" s="4" t="s">
        <v>5102</v>
      </c>
      <c r="N4251" s="57" t="s">
        <v>52</v>
      </c>
      <c r="O4251" s="57"/>
      <c r="P4251" s="4" t="s">
        <v>6207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14"/>
        <v>32</v>
      </c>
      <c r="C4252" s="57" t="str">
        <f t="shared" si="315"/>
        <v>Aug</v>
      </c>
      <c r="D4252" s="4" t="s">
        <v>6605</v>
      </c>
      <c r="E4252" s="57" t="s">
        <v>445</v>
      </c>
      <c r="F4252" s="57" t="s">
        <v>18</v>
      </c>
      <c r="G4252" s="57">
        <v>9812</v>
      </c>
      <c r="H4252" s="57">
        <v>2</v>
      </c>
      <c r="I4252" s="57">
        <v>8</v>
      </c>
      <c r="J4252" s="57">
        <v>2</v>
      </c>
      <c r="K4252" s="57">
        <f t="shared" si="316"/>
        <v>10</v>
      </c>
      <c r="L4252" s="57">
        <f t="shared" si="317"/>
        <v>20</v>
      </c>
      <c r="M4252" s="4" t="s">
        <v>5102</v>
      </c>
      <c r="N4252" s="57" t="s">
        <v>52</v>
      </c>
      <c r="O4252" s="57"/>
      <c r="P4252" s="4" t="s">
        <v>7611</v>
      </c>
      <c r="Q4252" s="4"/>
    </row>
    <row r="4253" spans="1:17" s="1" customFormat="1" ht="18.649999999999999" customHeight="1" x14ac:dyDescent="0.35">
      <c r="A4253" s="3">
        <v>46240</v>
      </c>
      <c r="B4253" s="57">
        <f t="shared" si="314"/>
        <v>32</v>
      </c>
      <c r="C4253" s="57" t="str">
        <f t="shared" si="315"/>
        <v>Aug</v>
      </c>
      <c r="D4253" s="4" t="s">
        <v>6605</v>
      </c>
      <c r="E4253" s="57" t="s">
        <v>445</v>
      </c>
      <c r="F4253" s="57" t="s">
        <v>18</v>
      </c>
      <c r="G4253" s="57">
        <v>9812</v>
      </c>
      <c r="H4253" s="57">
        <v>1</v>
      </c>
      <c r="I4253" s="57">
        <v>8</v>
      </c>
      <c r="J4253" s="57">
        <v>3</v>
      </c>
      <c r="K4253" s="57">
        <f t="shared" si="316"/>
        <v>11</v>
      </c>
      <c r="L4253" s="57">
        <f t="shared" si="317"/>
        <v>11</v>
      </c>
      <c r="M4253" s="4" t="s">
        <v>5102</v>
      </c>
      <c r="N4253" s="57" t="s">
        <v>52</v>
      </c>
      <c r="O4253" s="57"/>
      <c r="P4253" s="4" t="s">
        <v>5361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14"/>
        <v>32</v>
      </c>
      <c r="C4254" s="57" t="str">
        <f t="shared" si="315"/>
        <v>Aug</v>
      </c>
      <c r="D4254" s="4" t="s">
        <v>7610</v>
      </c>
      <c r="E4254" s="57" t="s">
        <v>445</v>
      </c>
      <c r="F4254" s="57" t="s">
        <v>18</v>
      </c>
      <c r="G4254" s="57">
        <v>9812</v>
      </c>
      <c r="H4254" s="57">
        <v>1</v>
      </c>
      <c r="I4254" s="57">
        <v>8</v>
      </c>
      <c r="J4254" s="57"/>
      <c r="K4254" s="57">
        <f t="shared" si="316"/>
        <v>8</v>
      </c>
      <c r="L4254" s="57">
        <f t="shared" si="317"/>
        <v>8</v>
      </c>
      <c r="M4254" s="4" t="s">
        <v>7646</v>
      </c>
      <c r="N4254" s="57" t="s">
        <v>198</v>
      </c>
      <c r="O4254" s="57">
        <v>275202</v>
      </c>
      <c r="P4254" s="4" t="s">
        <v>7612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14"/>
        <v>32</v>
      </c>
      <c r="C4255" s="57" t="str">
        <f t="shared" si="315"/>
        <v>Aug</v>
      </c>
      <c r="D4255" s="4" t="s">
        <v>7610</v>
      </c>
      <c r="E4255" s="57" t="s">
        <v>445</v>
      </c>
      <c r="F4255" s="57" t="s">
        <v>18</v>
      </c>
      <c r="G4255" s="57">
        <v>9812</v>
      </c>
      <c r="H4255" s="57">
        <v>4</v>
      </c>
      <c r="I4255" s="57">
        <v>8</v>
      </c>
      <c r="J4255" s="57">
        <v>4</v>
      </c>
      <c r="K4255" s="57">
        <f t="shared" si="316"/>
        <v>12</v>
      </c>
      <c r="L4255" s="57">
        <f t="shared" si="317"/>
        <v>48</v>
      </c>
      <c r="M4255" s="4" t="s">
        <v>7646</v>
      </c>
      <c r="N4255" s="57" t="s">
        <v>198</v>
      </c>
      <c r="O4255" s="57">
        <v>275202</v>
      </c>
      <c r="P4255" s="4" t="s">
        <v>7612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14"/>
        <v>32</v>
      </c>
      <c r="C4256" s="57" t="str">
        <f t="shared" si="315"/>
        <v>Aug</v>
      </c>
      <c r="D4256" s="4" t="s">
        <v>2187</v>
      </c>
      <c r="E4256" s="57" t="s">
        <v>445</v>
      </c>
      <c r="F4256" s="57" t="s">
        <v>18</v>
      </c>
      <c r="G4256" s="57">
        <v>9812</v>
      </c>
      <c r="H4256" s="57">
        <v>1</v>
      </c>
      <c r="I4256" s="57">
        <v>8</v>
      </c>
      <c r="J4256" s="57">
        <v>4</v>
      </c>
      <c r="K4256" s="57">
        <f t="shared" si="316"/>
        <v>12</v>
      </c>
      <c r="L4256" s="57">
        <f t="shared" si="317"/>
        <v>12</v>
      </c>
      <c r="M4256" s="4" t="s">
        <v>7613</v>
      </c>
      <c r="N4256" s="57" t="s">
        <v>47</v>
      </c>
      <c r="O4256" s="57"/>
      <c r="P4256" s="4" t="s">
        <v>606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14"/>
        <v>32</v>
      </c>
      <c r="C4257" s="57" t="str">
        <f t="shared" si="315"/>
        <v>Aug</v>
      </c>
      <c r="D4257" s="4" t="s">
        <v>7299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/>
      <c r="K4257" s="57">
        <f t="shared" si="316"/>
        <v>8</v>
      </c>
      <c r="L4257" s="57">
        <f t="shared" si="317"/>
        <v>8</v>
      </c>
      <c r="M4257" s="4" t="s">
        <v>6942</v>
      </c>
      <c r="N4257" s="57" t="s">
        <v>47</v>
      </c>
      <c r="O4257" s="57"/>
      <c r="P4257" s="4"/>
      <c r="Q4257" s="4"/>
    </row>
    <row r="4258" spans="1:17" s="1" customFormat="1" ht="18.649999999999999" customHeight="1" x14ac:dyDescent="0.35">
      <c r="A4258" s="3">
        <v>46240</v>
      </c>
      <c r="B4258" s="57">
        <f t="shared" ref="B4258:B4319" si="322">WEEKNUM(A4258)</f>
        <v>32</v>
      </c>
      <c r="C4258" s="57" t="str">
        <f t="shared" ref="C4258:C4319" si="323">TEXT(A4258,"Mmm")</f>
        <v>Aug</v>
      </c>
      <c r="D4258" s="4" t="s">
        <v>6605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3.5</v>
      </c>
      <c r="K4258" s="57">
        <f t="shared" si="316"/>
        <v>11.5</v>
      </c>
      <c r="L4258" s="57">
        <f t="shared" si="317"/>
        <v>23</v>
      </c>
      <c r="M4258" s="4" t="s">
        <v>6942</v>
      </c>
      <c r="N4258" s="57" t="s">
        <v>47</v>
      </c>
      <c r="O4258" s="57"/>
      <c r="P4258" s="4"/>
      <c r="Q4258" s="4"/>
    </row>
    <row r="4259" spans="1:17" s="1" customFormat="1" ht="18.649999999999999" customHeight="1" x14ac:dyDescent="0.35">
      <c r="A4259" s="3">
        <v>46240</v>
      </c>
      <c r="B4259" s="57">
        <f t="shared" si="322"/>
        <v>32</v>
      </c>
      <c r="C4259" s="57" t="str">
        <f t="shared" si="323"/>
        <v>Aug</v>
      </c>
      <c r="D4259" s="4" t="s">
        <v>600</v>
      </c>
      <c r="E4259" s="57" t="s">
        <v>445</v>
      </c>
      <c r="F4259" s="57" t="s">
        <v>18</v>
      </c>
      <c r="G4259" s="57">
        <v>9812</v>
      </c>
      <c r="H4259" s="57">
        <v>7</v>
      </c>
      <c r="I4259" s="57">
        <v>8</v>
      </c>
      <c r="J4259" s="57">
        <v>4</v>
      </c>
      <c r="K4259" s="57">
        <f t="shared" si="316"/>
        <v>12</v>
      </c>
      <c r="L4259" s="57">
        <f t="shared" si="317"/>
        <v>84</v>
      </c>
      <c r="M4259" s="4" t="s">
        <v>6942</v>
      </c>
      <c r="N4259" s="57" t="s">
        <v>47</v>
      </c>
      <c r="O4259" s="57"/>
      <c r="P4259" s="4"/>
      <c r="Q4259" s="4"/>
    </row>
    <row r="4260" spans="1:17" s="1" customFormat="1" ht="18.649999999999999" customHeight="1" x14ac:dyDescent="0.35">
      <c r="A4260" s="3">
        <v>46240</v>
      </c>
      <c r="B4260" s="57">
        <f t="shared" si="322"/>
        <v>32</v>
      </c>
      <c r="C4260" s="57" t="str">
        <f t="shared" si="323"/>
        <v>Aug</v>
      </c>
      <c r="D4260" s="4" t="s">
        <v>6605</v>
      </c>
      <c r="E4260" s="57" t="s">
        <v>445</v>
      </c>
      <c r="F4260" s="57" t="s">
        <v>18</v>
      </c>
      <c r="G4260" s="57">
        <v>9812</v>
      </c>
      <c r="H4260" s="57">
        <v>5</v>
      </c>
      <c r="I4260" s="57">
        <v>8</v>
      </c>
      <c r="J4260" s="57">
        <v>2</v>
      </c>
      <c r="K4260" s="57">
        <f t="shared" si="316"/>
        <v>10</v>
      </c>
      <c r="L4260" s="57">
        <f t="shared" si="317"/>
        <v>50</v>
      </c>
      <c r="M4260" s="4" t="s">
        <v>7454</v>
      </c>
      <c r="N4260" s="57" t="s">
        <v>47</v>
      </c>
      <c r="O4260" s="57"/>
      <c r="P4260" s="4"/>
      <c r="Q4260" s="4"/>
    </row>
    <row r="4261" spans="1:17" s="1" customFormat="1" ht="18.649999999999999" customHeight="1" x14ac:dyDescent="0.35">
      <c r="A4261" s="3">
        <v>46240</v>
      </c>
      <c r="B4261" s="57">
        <f t="shared" si="322"/>
        <v>32</v>
      </c>
      <c r="C4261" s="57" t="str">
        <f t="shared" si="323"/>
        <v>Aug</v>
      </c>
      <c r="D4261" s="4" t="s">
        <v>6792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/>
      <c r="K4261" s="57">
        <f t="shared" si="316"/>
        <v>8</v>
      </c>
      <c r="L4261" s="57">
        <f t="shared" si="317"/>
        <v>32</v>
      </c>
      <c r="M4261" s="4" t="s">
        <v>2270</v>
      </c>
      <c r="N4261" s="57" t="s">
        <v>57</v>
      </c>
      <c r="O4261" s="57"/>
      <c r="P4261" s="4" t="s">
        <v>3708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22"/>
        <v>32</v>
      </c>
      <c r="C4262" s="57" t="str">
        <f t="shared" si="323"/>
        <v>Aug</v>
      </c>
      <c r="D4262" s="4" t="s">
        <v>431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1</v>
      </c>
      <c r="K4262" s="57">
        <f t="shared" si="316"/>
        <v>9</v>
      </c>
      <c r="L4262" s="57">
        <f t="shared" si="317"/>
        <v>9</v>
      </c>
      <c r="M4262" s="4" t="s">
        <v>2270</v>
      </c>
      <c r="N4262" s="57" t="s">
        <v>57</v>
      </c>
      <c r="O4262" s="57"/>
      <c r="P4262" s="4" t="s">
        <v>7483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22"/>
        <v>32</v>
      </c>
      <c r="C4263" s="57" t="str">
        <f t="shared" si="323"/>
        <v>Aug</v>
      </c>
      <c r="D4263" s="4" t="s">
        <v>6606</v>
      </c>
      <c r="E4263" s="57" t="s">
        <v>445</v>
      </c>
      <c r="F4263" s="57" t="s">
        <v>18</v>
      </c>
      <c r="G4263" s="57">
        <v>9812</v>
      </c>
      <c r="H4263" s="57">
        <v>3</v>
      </c>
      <c r="I4263" s="57">
        <v>8</v>
      </c>
      <c r="J4263" s="57">
        <v>2</v>
      </c>
      <c r="K4263" s="57">
        <f t="shared" si="316"/>
        <v>10</v>
      </c>
      <c r="L4263" s="57">
        <f t="shared" si="317"/>
        <v>30</v>
      </c>
      <c r="M4263" s="4" t="s">
        <v>2270</v>
      </c>
      <c r="N4263" s="57" t="s">
        <v>57</v>
      </c>
      <c r="O4263" s="57"/>
      <c r="P4263" s="4" t="s">
        <v>7483</v>
      </c>
      <c r="Q4263" s="4"/>
    </row>
    <row r="4264" spans="1:17" s="1" customFormat="1" ht="18.649999999999999" customHeight="1" x14ac:dyDescent="0.35">
      <c r="A4264" s="3">
        <v>46240</v>
      </c>
      <c r="B4264" s="57">
        <f t="shared" si="322"/>
        <v>32</v>
      </c>
      <c r="C4264" s="57" t="str">
        <f t="shared" si="323"/>
        <v>Aug</v>
      </c>
      <c r="D4264" s="4" t="s">
        <v>3066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4</v>
      </c>
      <c r="K4264" s="57">
        <f t="shared" si="316"/>
        <v>12</v>
      </c>
      <c r="L4264" s="57">
        <f t="shared" si="317"/>
        <v>24</v>
      </c>
      <c r="M4264" s="4" t="s">
        <v>2270</v>
      </c>
      <c r="N4264" s="57" t="s">
        <v>57</v>
      </c>
      <c r="O4264" s="57"/>
      <c r="P4264" s="4" t="s">
        <v>7483</v>
      </c>
      <c r="Q4264" s="4"/>
    </row>
    <row r="4265" spans="1:17" s="1" customFormat="1" ht="18.649999999999999" customHeight="1" x14ac:dyDescent="0.35">
      <c r="A4265" s="3">
        <v>46240</v>
      </c>
      <c r="B4265" s="57">
        <f t="shared" si="322"/>
        <v>32</v>
      </c>
      <c r="C4265" s="57" t="str">
        <f t="shared" si="323"/>
        <v>Aug</v>
      </c>
      <c r="D4265" s="4" t="s">
        <v>7610</v>
      </c>
      <c r="E4265" s="57" t="s">
        <v>445</v>
      </c>
      <c r="F4265" s="57" t="s">
        <v>18</v>
      </c>
      <c r="G4265" s="57">
        <v>9812</v>
      </c>
      <c r="H4265" s="57">
        <v>5</v>
      </c>
      <c r="I4265" s="57">
        <v>8</v>
      </c>
      <c r="J4265" s="57">
        <v>4</v>
      </c>
      <c r="K4265" s="57">
        <f t="shared" si="316"/>
        <v>12</v>
      </c>
      <c r="L4265" s="57">
        <f t="shared" si="317"/>
        <v>60</v>
      </c>
      <c r="M4265" s="4" t="s">
        <v>2270</v>
      </c>
      <c r="N4265" s="57" t="s">
        <v>57</v>
      </c>
      <c r="O4265" s="57"/>
      <c r="P4265" s="4" t="s">
        <v>7614</v>
      </c>
      <c r="Q4265" s="4"/>
    </row>
    <row r="4266" spans="1:17" s="1" customFormat="1" ht="18.649999999999999" customHeight="1" x14ac:dyDescent="0.35">
      <c r="A4266" s="3">
        <v>46240</v>
      </c>
      <c r="B4266" s="57">
        <f t="shared" si="322"/>
        <v>32</v>
      </c>
      <c r="C4266" s="57" t="str">
        <f t="shared" si="323"/>
        <v>Aug</v>
      </c>
      <c r="D4266" s="4" t="s">
        <v>7436</v>
      </c>
      <c r="E4266" s="57" t="s">
        <v>445</v>
      </c>
      <c r="F4266" s="57" t="s">
        <v>18</v>
      </c>
      <c r="G4266" s="57">
        <v>9812</v>
      </c>
      <c r="H4266" s="57">
        <v>3</v>
      </c>
      <c r="I4266" s="57">
        <v>8</v>
      </c>
      <c r="J4266" s="57">
        <v>4</v>
      </c>
      <c r="K4266" s="57">
        <f t="shared" si="316"/>
        <v>12</v>
      </c>
      <c r="L4266" s="57">
        <f t="shared" si="317"/>
        <v>36</v>
      </c>
      <c r="M4266" s="4" t="s">
        <v>7439</v>
      </c>
      <c r="N4266" s="57" t="s">
        <v>488</v>
      </c>
      <c r="O4266" s="57"/>
      <c r="P4266" s="4" t="s">
        <v>7440</v>
      </c>
      <c r="Q4266" s="4"/>
    </row>
    <row r="4267" spans="1:17" s="1" customFormat="1" ht="18.649999999999999" customHeight="1" x14ac:dyDescent="0.35">
      <c r="A4267" s="3">
        <v>46240</v>
      </c>
      <c r="B4267" s="57">
        <f t="shared" si="322"/>
        <v>32</v>
      </c>
      <c r="C4267" s="57" t="str">
        <f t="shared" si="323"/>
        <v>Aug</v>
      </c>
      <c r="D4267" s="4" t="s">
        <v>5139</v>
      </c>
      <c r="E4267" s="57" t="s">
        <v>445</v>
      </c>
      <c r="F4267" s="57" t="s">
        <v>18</v>
      </c>
      <c r="G4267" s="57">
        <v>9812</v>
      </c>
      <c r="H4267" s="57">
        <v>6</v>
      </c>
      <c r="I4267" s="57">
        <v>8</v>
      </c>
      <c r="J4267" s="57">
        <v>4</v>
      </c>
      <c r="K4267" s="57">
        <f t="shared" si="316"/>
        <v>12</v>
      </c>
      <c r="L4267" s="57">
        <f t="shared" si="317"/>
        <v>72</v>
      </c>
      <c r="M4267" s="4" t="s">
        <v>7456</v>
      </c>
      <c r="N4267" s="57" t="s">
        <v>47</v>
      </c>
      <c r="O4267" s="57"/>
      <c r="P4267" s="4"/>
      <c r="Q4267" s="4"/>
    </row>
    <row r="4268" spans="1:17" s="1" customFormat="1" ht="18.649999999999999" customHeight="1" x14ac:dyDescent="0.35">
      <c r="A4268" s="3">
        <v>46240</v>
      </c>
      <c r="B4268" s="57">
        <f t="shared" si="322"/>
        <v>32</v>
      </c>
      <c r="C4268" s="57" t="str">
        <f t="shared" si="323"/>
        <v>Aug</v>
      </c>
      <c r="D4268" s="4" t="s">
        <v>4304</v>
      </c>
      <c r="E4268" s="57" t="s">
        <v>445</v>
      </c>
      <c r="F4268" s="57" t="s">
        <v>18</v>
      </c>
      <c r="G4268" s="57">
        <v>9812</v>
      </c>
      <c r="H4268" s="57">
        <v>2</v>
      </c>
      <c r="I4268" s="57">
        <v>8</v>
      </c>
      <c r="J4268" s="57"/>
      <c r="K4268" s="57">
        <f t="shared" si="316"/>
        <v>8</v>
      </c>
      <c r="L4268" s="57">
        <f t="shared" si="317"/>
        <v>16</v>
      </c>
      <c r="M4268" s="4" t="s">
        <v>447</v>
      </c>
      <c r="N4268" s="57" t="s">
        <v>455</v>
      </c>
      <c r="O4268" s="57"/>
      <c r="P4268" s="4"/>
      <c r="Q4268" s="4"/>
    </row>
    <row r="4269" spans="1:17" s="1" customFormat="1" ht="18.649999999999999" customHeight="1" x14ac:dyDescent="0.35">
      <c r="A4269" s="3">
        <v>46240</v>
      </c>
      <c r="B4269" s="57">
        <f t="shared" si="322"/>
        <v>32</v>
      </c>
      <c r="C4269" s="57" t="str">
        <f t="shared" si="323"/>
        <v>Aug</v>
      </c>
      <c r="D4269" s="4" t="s">
        <v>5405</v>
      </c>
      <c r="E4269" s="57" t="s">
        <v>445</v>
      </c>
      <c r="F4269" s="57" t="s">
        <v>17</v>
      </c>
      <c r="G4269" s="57">
        <v>9812</v>
      </c>
      <c r="H4269" s="57">
        <v>1</v>
      </c>
      <c r="I4269" s="57">
        <v>8</v>
      </c>
      <c r="J4269" s="57">
        <v>4</v>
      </c>
      <c r="K4269" s="57">
        <f t="shared" ref="K4269:K4330" si="324">I4269+J4269</f>
        <v>12</v>
      </c>
      <c r="L4269" s="57">
        <f t="shared" si="317"/>
        <v>12</v>
      </c>
      <c r="M4269" s="4" t="s">
        <v>5102</v>
      </c>
      <c r="N4269" s="57" t="s">
        <v>52</v>
      </c>
      <c r="O4269" s="57"/>
      <c r="P4269" s="4" t="s">
        <v>5439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22"/>
        <v>32</v>
      </c>
      <c r="C4270" s="57" t="str">
        <f t="shared" si="323"/>
        <v>Aug</v>
      </c>
      <c r="D4270" s="4" t="s">
        <v>673</v>
      </c>
      <c r="E4270" s="57" t="s">
        <v>445</v>
      </c>
      <c r="F4270" s="57" t="s">
        <v>17</v>
      </c>
      <c r="G4270" s="57">
        <v>9812</v>
      </c>
      <c r="H4270" s="57">
        <v>4</v>
      </c>
      <c r="I4270" s="57">
        <v>8</v>
      </c>
      <c r="J4270" s="57"/>
      <c r="K4270" s="57">
        <f t="shared" si="324"/>
        <v>8</v>
      </c>
      <c r="L4270" s="57">
        <f t="shared" si="317"/>
        <v>32</v>
      </c>
      <c r="M4270" s="4" t="s">
        <v>1903</v>
      </c>
      <c r="N4270" s="57" t="s">
        <v>442</v>
      </c>
      <c r="O4270" s="57"/>
      <c r="P4270" s="4"/>
      <c r="Q4270" s="4"/>
    </row>
    <row r="4271" spans="1:17" s="1" customFormat="1" ht="18.649999999999999" customHeight="1" x14ac:dyDescent="0.35">
      <c r="A4271" s="3">
        <v>46240</v>
      </c>
      <c r="B4271" s="57">
        <f t="shared" si="322"/>
        <v>32</v>
      </c>
      <c r="C4271" s="57" t="str">
        <f t="shared" si="323"/>
        <v>Aug</v>
      </c>
      <c r="D4271" s="4" t="s">
        <v>673</v>
      </c>
      <c r="E4271" s="57" t="s">
        <v>445</v>
      </c>
      <c r="F4271" s="57" t="s">
        <v>17</v>
      </c>
      <c r="G4271" s="57">
        <v>9812</v>
      </c>
      <c r="H4271" s="57">
        <v>3</v>
      </c>
      <c r="I4271" s="57">
        <v>8</v>
      </c>
      <c r="J4271" s="57">
        <v>1.5</v>
      </c>
      <c r="K4271" s="57">
        <f t="shared" si="324"/>
        <v>9.5</v>
      </c>
      <c r="L4271" s="57">
        <f t="shared" si="317"/>
        <v>28.5</v>
      </c>
      <c r="M4271" s="4" t="s">
        <v>1903</v>
      </c>
      <c r="N4271" s="57" t="s">
        <v>442</v>
      </c>
      <c r="O4271" s="57"/>
      <c r="P4271" s="4"/>
      <c r="Q4271" s="4"/>
    </row>
    <row r="4272" spans="1:17" s="1" customFormat="1" ht="18.649999999999999" customHeight="1" x14ac:dyDescent="0.35">
      <c r="A4272" s="3">
        <v>46240</v>
      </c>
      <c r="B4272" s="57">
        <f t="shared" si="322"/>
        <v>32</v>
      </c>
      <c r="C4272" s="57" t="str">
        <f t="shared" si="323"/>
        <v>Aug</v>
      </c>
      <c r="D4272" s="4" t="s">
        <v>673</v>
      </c>
      <c r="E4272" s="57" t="s">
        <v>445</v>
      </c>
      <c r="F4272" s="57" t="s">
        <v>17</v>
      </c>
      <c r="G4272" s="57">
        <v>9812</v>
      </c>
      <c r="H4272" s="57">
        <v>6</v>
      </c>
      <c r="I4272" s="57">
        <v>8</v>
      </c>
      <c r="J4272" s="57">
        <v>2</v>
      </c>
      <c r="K4272" s="57">
        <f t="shared" si="324"/>
        <v>10</v>
      </c>
      <c r="L4272" s="57">
        <f t="shared" si="317"/>
        <v>60</v>
      </c>
      <c r="M4272" s="4" t="s">
        <v>1903</v>
      </c>
      <c r="N4272" s="57" t="s">
        <v>442</v>
      </c>
      <c r="O4272" s="57"/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22"/>
        <v>32</v>
      </c>
      <c r="C4273" s="57" t="str">
        <f t="shared" si="323"/>
        <v>Aug</v>
      </c>
      <c r="D4273" s="4" t="s">
        <v>673</v>
      </c>
      <c r="E4273" s="57" t="s">
        <v>445</v>
      </c>
      <c r="F4273" s="57" t="s">
        <v>17</v>
      </c>
      <c r="G4273" s="57">
        <v>9812</v>
      </c>
      <c r="H4273" s="57">
        <v>1</v>
      </c>
      <c r="I4273" s="57">
        <v>8</v>
      </c>
      <c r="J4273" s="57">
        <v>3.25</v>
      </c>
      <c r="K4273" s="57">
        <f t="shared" si="324"/>
        <v>11.25</v>
      </c>
      <c r="L4273" s="57">
        <f t="shared" si="317"/>
        <v>11.25</v>
      </c>
      <c r="M4273" s="4" t="s">
        <v>1903</v>
      </c>
      <c r="N4273" s="57" t="s">
        <v>442</v>
      </c>
      <c r="O4273" s="57"/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22"/>
        <v>32</v>
      </c>
      <c r="C4274" s="57" t="str">
        <f t="shared" si="323"/>
        <v>Aug</v>
      </c>
      <c r="D4274" s="4" t="s">
        <v>673</v>
      </c>
      <c r="E4274" s="57" t="s">
        <v>445</v>
      </c>
      <c r="F4274" s="57" t="s">
        <v>17</v>
      </c>
      <c r="G4274" s="57">
        <v>9812</v>
      </c>
      <c r="H4274" s="57">
        <v>2</v>
      </c>
      <c r="I4274" s="57">
        <v>8</v>
      </c>
      <c r="J4274" s="57">
        <v>3.5</v>
      </c>
      <c r="K4274" s="57">
        <f t="shared" si="324"/>
        <v>11.5</v>
      </c>
      <c r="L4274" s="57">
        <f t="shared" si="317"/>
        <v>23</v>
      </c>
      <c r="M4274" s="4" t="s">
        <v>1903</v>
      </c>
      <c r="N4274" s="57" t="s">
        <v>442</v>
      </c>
      <c r="O4274" s="57"/>
      <c r="P4274" s="4"/>
      <c r="Q4274" s="4"/>
    </row>
    <row r="4275" spans="1:17" s="1" customFormat="1" ht="18.649999999999999" customHeight="1" x14ac:dyDescent="0.35">
      <c r="A4275" s="3">
        <v>46240</v>
      </c>
      <c r="B4275" s="57">
        <f t="shared" si="322"/>
        <v>32</v>
      </c>
      <c r="C4275" s="57" t="str">
        <f t="shared" si="323"/>
        <v>Aug</v>
      </c>
      <c r="D4275" s="4" t="s">
        <v>550</v>
      </c>
      <c r="E4275" s="57" t="s">
        <v>34</v>
      </c>
      <c r="F4275" s="57" t="s">
        <v>17</v>
      </c>
      <c r="G4275" s="57">
        <v>9814</v>
      </c>
      <c r="H4275" s="57">
        <v>75</v>
      </c>
      <c r="I4275" s="57">
        <v>8</v>
      </c>
      <c r="J4275" s="57">
        <v>4</v>
      </c>
      <c r="K4275" s="57">
        <f t="shared" si="324"/>
        <v>12</v>
      </c>
      <c r="L4275" s="57">
        <f t="shared" si="317"/>
        <v>900</v>
      </c>
      <c r="M4275" s="4" t="s">
        <v>1903</v>
      </c>
      <c r="N4275" s="57" t="s">
        <v>443</v>
      </c>
      <c r="O4275" s="57"/>
      <c r="P4275" s="4"/>
      <c r="Q4275" s="4"/>
    </row>
    <row r="4276" spans="1:17" s="1" customFormat="1" ht="18.649999999999999" customHeight="1" x14ac:dyDescent="0.35">
      <c r="A4276" s="3">
        <v>46241</v>
      </c>
      <c r="B4276" s="57">
        <f t="shared" si="322"/>
        <v>32</v>
      </c>
      <c r="C4276" s="57" t="str">
        <f t="shared" si="323"/>
        <v>Aug</v>
      </c>
      <c r="D4276" s="4" t="s">
        <v>435</v>
      </c>
      <c r="E4276" s="57" t="s">
        <v>34</v>
      </c>
      <c r="F4276" s="57" t="s">
        <v>18</v>
      </c>
      <c r="G4276" s="57">
        <v>9814</v>
      </c>
      <c r="H4276" s="57">
        <v>1</v>
      </c>
      <c r="I4276" s="57">
        <v>8</v>
      </c>
      <c r="J4276" s="57"/>
      <c r="K4276" s="57">
        <f t="shared" si="324"/>
        <v>8</v>
      </c>
      <c r="L4276" s="57">
        <f t="shared" si="317"/>
        <v>8</v>
      </c>
      <c r="M4276" s="4" t="s">
        <v>452</v>
      </c>
      <c r="N4276" s="57" t="s">
        <v>435</v>
      </c>
      <c r="O4276" s="57"/>
      <c r="P4276" s="4"/>
      <c r="Q4276" s="4"/>
    </row>
    <row r="4277" spans="1:17" s="1" customFormat="1" ht="18.649999999999999" customHeight="1" x14ac:dyDescent="0.35">
      <c r="A4277" s="3">
        <v>46241</v>
      </c>
      <c r="B4277" s="57">
        <f t="shared" si="322"/>
        <v>32</v>
      </c>
      <c r="C4277" s="57" t="str">
        <f t="shared" si="323"/>
        <v>Aug</v>
      </c>
      <c r="D4277" s="4" t="s">
        <v>2268</v>
      </c>
      <c r="E4277" s="57" t="s">
        <v>34</v>
      </c>
      <c r="F4277" s="57" t="s">
        <v>18</v>
      </c>
      <c r="G4277" s="57">
        <v>9814</v>
      </c>
      <c r="H4277" s="57">
        <v>1</v>
      </c>
      <c r="I4277" s="57">
        <v>2</v>
      </c>
      <c r="J4277" s="57"/>
      <c r="K4277" s="57">
        <f t="shared" si="324"/>
        <v>2</v>
      </c>
      <c r="L4277" s="57">
        <f t="shared" si="317"/>
        <v>2</v>
      </c>
      <c r="M4277" s="4" t="s">
        <v>5102</v>
      </c>
      <c r="N4277" s="57" t="s">
        <v>52</v>
      </c>
      <c r="O4277" s="57"/>
      <c r="P4277" s="4" t="s">
        <v>2417</v>
      </c>
      <c r="Q4277" s="4"/>
    </row>
    <row r="4278" spans="1:17" s="1" customFormat="1" ht="18.649999999999999" customHeight="1" x14ac:dyDescent="0.35">
      <c r="A4278" s="3">
        <v>46241</v>
      </c>
      <c r="B4278" s="57">
        <f t="shared" si="322"/>
        <v>32</v>
      </c>
      <c r="C4278" s="57" t="str">
        <f t="shared" si="323"/>
        <v>Aug</v>
      </c>
      <c r="D4278" s="4" t="s">
        <v>2269</v>
      </c>
      <c r="E4278" s="57" t="s">
        <v>34</v>
      </c>
      <c r="F4278" s="57" t="s">
        <v>18</v>
      </c>
      <c r="G4278" s="57">
        <v>9814</v>
      </c>
      <c r="H4278" s="57">
        <v>1</v>
      </c>
      <c r="I4278" s="57">
        <v>2</v>
      </c>
      <c r="J4278" s="57"/>
      <c r="K4278" s="57">
        <f t="shared" si="324"/>
        <v>2</v>
      </c>
      <c r="L4278" s="57">
        <f t="shared" si="317"/>
        <v>2</v>
      </c>
      <c r="M4278" s="4" t="s">
        <v>5102</v>
      </c>
      <c r="N4278" s="57" t="s">
        <v>52</v>
      </c>
      <c r="O4278" s="57"/>
      <c r="P4278" s="4" t="s">
        <v>2417</v>
      </c>
      <c r="Q4278" s="4"/>
    </row>
    <row r="4279" spans="1:17" s="1" customFormat="1" ht="18.649999999999999" customHeight="1" x14ac:dyDescent="0.35">
      <c r="A4279" s="3">
        <v>46241</v>
      </c>
      <c r="B4279" s="57">
        <f t="shared" si="322"/>
        <v>32</v>
      </c>
      <c r="C4279" s="57" t="str">
        <f t="shared" si="323"/>
        <v>Aug</v>
      </c>
      <c r="D4279" s="4" t="s">
        <v>7493</v>
      </c>
      <c r="E4279" s="57" t="s">
        <v>34</v>
      </c>
      <c r="F4279" s="57" t="s">
        <v>18</v>
      </c>
      <c r="G4279" s="57">
        <v>9814</v>
      </c>
      <c r="H4279" s="57">
        <v>3</v>
      </c>
      <c r="I4279" s="57">
        <v>8</v>
      </c>
      <c r="J4279" s="57"/>
      <c r="K4279" s="57">
        <f t="shared" si="324"/>
        <v>8</v>
      </c>
      <c r="L4279" s="57">
        <f t="shared" si="317"/>
        <v>24</v>
      </c>
      <c r="M4279" s="4" t="s">
        <v>2270</v>
      </c>
      <c r="N4279" s="57" t="s">
        <v>57</v>
      </c>
      <c r="O4279" s="57"/>
      <c r="P4279" s="4" t="s">
        <v>2517</v>
      </c>
      <c r="Q4279" s="4"/>
    </row>
    <row r="4280" spans="1:17" s="1" customFormat="1" ht="18.649999999999999" customHeight="1" x14ac:dyDescent="0.35">
      <c r="A4280" s="3">
        <v>46241</v>
      </c>
      <c r="B4280" s="57">
        <f t="shared" si="322"/>
        <v>32</v>
      </c>
      <c r="C4280" s="57" t="str">
        <f t="shared" si="323"/>
        <v>Aug</v>
      </c>
      <c r="D4280" s="4" t="s">
        <v>600</v>
      </c>
      <c r="E4280" s="57" t="s">
        <v>445</v>
      </c>
      <c r="F4280" s="57" t="s">
        <v>18</v>
      </c>
      <c r="G4280" s="57">
        <v>9812</v>
      </c>
      <c r="H4280" s="57">
        <v>1</v>
      </c>
      <c r="I4280" s="57">
        <v>8</v>
      </c>
      <c r="J4280" s="57">
        <v>2</v>
      </c>
      <c r="K4280" s="57">
        <f t="shared" si="324"/>
        <v>10</v>
      </c>
      <c r="L4280" s="57">
        <f t="shared" si="317"/>
        <v>10</v>
      </c>
      <c r="M4280" s="4" t="s">
        <v>5102</v>
      </c>
      <c r="N4280" s="57" t="s">
        <v>52</v>
      </c>
      <c r="O4280" s="57"/>
      <c r="P4280" s="4" t="s">
        <v>6207</v>
      </c>
      <c r="Q4280" s="4"/>
    </row>
    <row r="4281" spans="1:17" s="1" customFormat="1" ht="18.649999999999999" customHeight="1" x14ac:dyDescent="0.35">
      <c r="A4281" s="3">
        <v>46241</v>
      </c>
      <c r="B4281" s="57">
        <f t="shared" si="322"/>
        <v>32</v>
      </c>
      <c r="C4281" s="57" t="str">
        <f t="shared" si="323"/>
        <v>Aug</v>
      </c>
      <c r="D4281" s="4" t="s">
        <v>6605</v>
      </c>
      <c r="E4281" s="57" t="s">
        <v>445</v>
      </c>
      <c r="F4281" s="57" t="s">
        <v>18</v>
      </c>
      <c r="G4281" s="57">
        <v>9812</v>
      </c>
      <c r="H4281" s="57">
        <v>2</v>
      </c>
      <c r="I4281" s="57">
        <v>8</v>
      </c>
      <c r="J4281" s="57">
        <v>4</v>
      </c>
      <c r="K4281" s="57">
        <f t="shared" si="324"/>
        <v>12</v>
      </c>
      <c r="L4281" s="57">
        <f t="shared" ref="L4281:L4342" si="325">H4281*K4281</f>
        <v>24</v>
      </c>
      <c r="M4281" s="4" t="s">
        <v>5102</v>
      </c>
      <c r="N4281" s="57" t="s">
        <v>52</v>
      </c>
      <c r="O4281" s="57"/>
      <c r="P4281" s="4" t="s">
        <v>5481</v>
      </c>
      <c r="Q4281" s="4"/>
    </row>
    <row r="4282" spans="1:17" s="1" customFormat="1" ht="18.649999999999999" customHeight="1" x14ac:dyDescent="0.35">
      <c r="A4282" s="3">
        <v>46241</v>
      </c>
      <c r="B4282" s="57">
        <f t="shared" si="322"/>
        <v>32</v>
      </c>
      <c r="C4282" s="57" t="str">
        <f t="shared" si="323"/>
        <v>Aug</v>
      </c>
      <c r="D4282" s="4" t="s">
        <v>2187</v>
      </c>
      <c r="E4282" s="57" t="s">
        <v>445</v>
      </c>
      <c r="F4282" s="57" t="s">
        <v>18</v>
      </c>
      <c r="G4282" s="57">
        <v>9812</v>
      </c>
      <c r="H4282" s="57">
        <v>1</v>
      </c>
      <c r="I4282" s="57">
        <v>8</v>
      </c>
      <c r="J4282" s="57">
        <v>4</v>
      </c>
      <c r="K4282" s="57">
        <f t="shared" si="324"/>
        <v>12</v>
      </c>
      <c r="L4282" s="57">
        <f t="shared" si="325"/>
        <v>12</v>
      </c>
      <c r="M4282" s="4" t="s">
        <v>7613</v>
      </c>
      <c r="N4282" s="57" t="s">
        <v>47</v>
      </c>
      <c r="O4282" s="57"/>
      <c r="P4282" s="4" t="s">
        <v>606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22"/>
        <v>32</v>
      </c>
      <c r="C4283" s="57" t="str">
        <f t="shared" si="323"/>
        <v>Aug</v>
      </c>
      <c r="D4283" s="4" t="s">
        <v>600</v>
      </c>
      <c r="E4283" s="57" t="s">
        <v>445</v>
      </c>
      <c r="F4283" s="57" t="s">
        <v>18</v>
      </c>
      <c r="G4283" s="57">
        <v>9812</v>
      </c>
      <c r="H4283" s="57">
        <v>3</v>
      </c>
      <c r="I4283" s="57">
        <v>8</v>
      </c>
      <c r="J4283" s="57">
        <v>4</v>
      </c>
      <c r="K4283" s="57">
        <f t="shared" si="324"/>
        <v>12</v>
      </c>
      <c r="L4283" s="57">
        <f t="shared" si="325"/>
        <v>36</v>
      </c>
      <c r="M4283" s="4" t="s">
        <v>6942</v>
      </c>
      <c r="N4283" s="57" t="s">
        <v>47</v>
      </c>
      <c r="O4283" s="57"/>
      <c r="P4283" s="4"/>
      <c r="Q4283" s="4"/>
    </row>
    <row r="4284" spans="1:17" s="1" customFormat="1" ht="18.649999999999999" customHeight="1" x14ac:dyDescent="0.35">
      <c r="A4284" s="3">
        <v>46241</v>
      </c>
      <c r="B4284" s="57">
        <f t="shared" si="322"/>
        <v>32</v>
      </c>
      <c r="C4284" s="57" t="str">
        <f t="shared" si="323"/>
        <v>Aug</v>
      </c>
      <c r="D4284" s="4" t="s">
        <v>7436</v>
      </c>
      <c r="E4284" s="57" t="s">
        <v>445</v>
      </c>
      <c r="F4284" s="57" t="s">
        <v>18</v>
      </c>
      <c r="G4284" s="57">
        <v>9812</v>
      </c>
      <c r="H4284" s="57">
        <v>3</v>
      </c>
      <c r="I4284" s="57">
        <v>8</v>
      </c>
      <c r="J4284" s="57">
        <v>4</v>
      </c>
      <c r="K4284" s="57">
        <f t="shared" si="324"/>
        <v>12</v>
      </c>
      <c r="L4284" s="57">
        <f t="shared" si="325"/>
        <v>36</v>
      </c>
      <c r="M4284" s="4" t="s">
        <v>7439</v>
      </c>
      <c r="N4284" s="57" t="s">
        <v>488</v>
      </c>
      <c r="O4284" s="57"/>
      <c r="P4284" s="4" t="s">
        <v>7440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22"/>
        <v>32</v>
      </c>
      <c r="C4285" s="57" t="str">
        <f t="shared" si="323"/>
        <v>Aug</v>
      </c>
      <c r="D4285" s="4" t="s">
        <v>7436</v>
      </c>
      <c r="E4285" s="57" t="s">
        <v>445</v>
      </c>
      <c r="F4285" s="57" t="s">
        <v>18</v>
      </c>
      <c r="G4285" s="57">
        <v>9812</v>
      </c>
      <c r="H4285" s="57">
        <v>5</v>
      </c>
      <c r="I4285" s="57">
        <v>8</v>
      </c>
      <c r="J4285" s="57">
        <v>4</v>
      </c>
      <c r="K4285" s="57">
        <f t="shared" si="324"/>
        <v>12</v>
      </c>
      <c r="L4285" s="57">
        <f t="shared" si="325"/>
        <v>60</v>
      </c>
      <c r="M4285" s="4" t="s">
        <v>2270</v>
      </c>
      <c r="N4285" s="57" t="s">
        <v>57</v>
      </c>
      <c r="O4285" s="57"/>
      <c r="P4285" s="4" t="s">
        <v>7666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22"/>
        <v>32</v>
      </c>
      <c r="C4286" s="57" t="str">
        <f t="shared" si="323"/>
        <v>Aug</v>
      </c>
      <c r="D4286" s="4" t="s">
        <v>1716</v>
      </c>
      <c r="E4286" s="57" t="s">
        <v>445</v>
      </c>
      <c r="F4286" s="57" t="s">
        <v>18</v>
      </c>
      <c r="G4286" s="57">
        <v>9812</v>
      </c>
      <c r="H4286" s="57">
        <v>6</v>
      </c>
      <c r="I4286" s="57">
        <v>8</v>
      </c>
      <c r="J4286" s="57">
        <v>4</v>
      </c>
      <c r="K4286" s="57">
        <f t="shared" si="324"/>
        <v>12</v>
      </c>
      <c r="L4286" s="57">
        <f t="shared" si="325"/>
        <v>72</v>
      </c>
      <c r="M4286" s="4" t="s">
        <v>6942</v>
      </c>
      <c r="N4286" s="57" t="s">
        <v>47</v>
      </c>
      <c r="O4286" s="57"/>
      <c r="P4286" s="4"/>
      <c r="Q4286" s="4"/>
    </row>
    <row r="4287" spans="1:17" s="1" customFormat="1" ht="18.649999999999999" customHeight="1" x14ac:dyDescent="0.35">
      <c r="A4287" s="3">
        <v>46241</v>
      </c>
      <c r="B4287" s="57">
        <f t="shared" si="322"/>
        <v>32</v>
      </c>
      <c r="C4287" s="57" t="str">
        <f t="shared" si="323"/>
        <v>Aug</v>
      </c>
      <c r="D4287" s="4" t="s">
        <v>5139</v>
      </c>
      <c r="E4287" s="57" t="s">
        <v>445</v>
      </c>
      <c r="F4287" s="57" t="s">
        <v>18</v>
      </c>
      <c r="G4287" s="57">
        <v>9812</v>
      </c>
      <c r="H4287" s="57">
        <v>7</v>
      </c>
      <c r="I4287" s="57">
        <v>8</v>
      </c>
      <c r="J4287" s="57">
        <v>4</v>
      </c>
      <c r="K4287" s="57">
        <f t="shared" si="324"/>
        <v>12</v>
      </c>
      <c r="L4287" s="57">
        <f t="shared" si="325"/>
        <v>84</v>
      </c>
      <c r="M4287" s="4" t="s">
        <v>7456</v>
      </c>
      <c r="N4287" s="57" t="s">
        <v>47</v>
      </c>
      <c r="O4287" s="57"/>
      <c r="P4287" s="4"/>
      <c r="Q4287" s="4"/>
    </row>
    <row r="4288" spans="1:17" s="1" customFormat="1" ht="18.649999999999999" customHeight="1" x14ac:dyDescent="0.35">
      <c r="A4288" s="3">
        <v>46241</v>
      </c>
      <c r="B4288" s="57">
        <f t="shared" si="322"/>
        <v>32</v>
      </c>
      <c r="C4288" s="57" t="str">
        <f t="shared" si="323"/>
        <v>Aug</v>
      </c>
      <c r="D4288" s="4" t="s">
        <v>5405</v>
      </c>
      <c r="E4288" s="57" t="s">
        <v>445</v>
      </c>
      <c r="F4288" s="57" t="s">
        <v>17</v>
      </c>
      <c r="G4288" s="57">
        <v>9812</v>
      </c>
      <c r="H4288" s="57">
        <v>1</v>
      </c>
      <c r="I4288" s="57">
        <v>8</v>
      </c>
      <c r="J4288" s="57">
        <v>4</v>
      </c>
      <c r="K4288" s="57">
        <f t="shared" si="324"/>
        <v>12</v>
      </c>
      <c r="L4288" s="57">
        <f t="shared" si="325"/>
        <v>12</v>
      </c>
      <c r="M4288" s="4" t="s">
        <v>5102</v>
      </c>
      <c r="N4288" s="57" t="s">
        <v>52</v>
      </c>
      <c r="O4288" s="57"/>
      <c r="P4288" s="4" t="s">
        <v>5439</v>
      </c>
      <c r="Q4288" s="4"/>
    </row>
    <row r="4289" spans="1:17" s="1" customFormat="1" ht="18.649999999999999" customHeight="1" x14ac:dyDescent="0.35">
      <c r="A4289" s="3">
        <v>46241</v>
      </c>
      <c r="B4289" s="57">
        <f t="shared" si="322"/>
        <v>32</v>
      </c>
      <c r="C4289" s="57" t="str">
        <f t="shared" si="323"/>
        <v>Aug</v>
      </c>
      <c r="D4289" s="4" t="s">
        <v>5235</v>
      </c>
      <c r="E4289" s="57" t="s">
        <v>445</v>
      </c>
      <c r="F4289" s="57" t="s">
        <v>17</v>
      </c>
      <c r="G4289" s="57">
        <v>9812</v>
      </c>
      <c r="H4289" s="57">
        <v>2</v>
      </c>
      <c r="I4289" s="57">
        <v>8</v>
      </c>
      <c r="J4289" s="57">
        <v>4</v>
      </c>
      <c r="K4289" s="57">
        <f t="shared" si="324"/>
        <v>12</v>
      </c>
      <c r="L4289" s="57">
        <f t="shared" si="325"/>
        <v>24</v>
      </c>
      <c r="M4289" s="4" t="s">
        <v>5102</v>
      </c>
      <c r="N4289" s="57" t="s">
        <v>52</v>
      </c>
      <c r="O4289" s="57"/>
      <c r="P4289" s="4" t="s">
        <v>5481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22"/>
        <v>32</v>
      </c>
      <c r="C4290" s="57" t="str">
        <f t="shared" si="323"/>
        <v>Aug</v>
      </c>
      <c r="D4290" s="4" t="s">
        <v>5235</v>
      </c>
      <c r="E4290" s="57" t="s">
        <v>445</v>
      </c>
      <c r="F4290" s="57" t="s">
        <v>17</v>
      </c>
      <c r="G4290" s="57">
        <v>9812</v>
      </c>
      <c r="H4290" s="57">
        <v>4</v>
      </c>
      <c r="I4290" s="57">
        <v>8</v>
      </c>
      <c r="J4290" s="57"/>
      <c r="K4290" s="57">
        <f t="shared" si="324"/>
        <v>8</v>
      </c>
      <c r="L4290" s="57">
        <f t="shared" si="325"/>
        <v>32</v>
      </c>
      <c r="M4290" s="4" t="s">
        <v>449</v>
      </c>
      <c r="N4290" s="57" t="s">
        <v>198</v>
      </c>
      <c r="O4290" s="57">
        <v>275202</v>
      </c>
      <c r="P4290" s="4" t="s">
        <v>7612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22"/>
        <v>32</v>
      </c>
      <c r="C4291" s="57" t="str">
        <f t="shared" si="323"/>
        <v>Aug</v>
      </c>
      <c r="D4291" s="4" t="s">
        <v>1141</v>
      </c>
      <c r="E4291" s="57" t="s">
        <v>445</v>
      </c>
      <c r="F4291" s="57" t="s">
        <v>17</v>
      </c>
      <c r="G4291" s="57">
        <v>9812</v>
      </c>
      <c r="H4291" s="57">
        <v>2</v>
      </c>
      <c r="I4291" s="57">
        <v>8</v>
      </c>
      <c r="J4291" s="57">
        <v>2</v>
      </c>
      <c r="K4291" s="57">
        <f t="shared" si="324"/>
        <v>10</v>
      </c>
      <c r="L4291" s="57">
        <f t="shared" si="325"/>
        <v>20</v>
      </c>
      <c r="M4291" s="4" t="s">
        <v>7439</v>
      </c>
      <c r="N4291" s="57" t="s">
        <v>488</v>
      </c>
      <c r="O4291" s="57"/>
      <c r="P4291" s="4" t="s">
        <v>7440</v>
      </c>
      <c r="Q4291" s="4"/>
    </row>
    <row r="4292" spans="1:17" s="1" customFormat="1" ht="18.649999999999999" customHeight="1" x14ac:dyDescent="0.35">
      <c r="A4292" s="3">
        <v>46241</v>
      </c>
      <c r="B4292" s="57">
        <f t="shared" si="322"/>
        <v>32</v>
      </c>
      <c r="C4292" s="57" t="str">
        <f t="shared" si="323"/>
        <v>Aug</v>
      </c>
      <c r="D4292" s="4" t="s">
        <v>430</v>
      </c>
      <c r="E4292" s="57" t="s">
        <v>445</v>
      </c>
      <c r="F4292" s="57" t="s">
        <v>17</v>
      </c>
      <c r="G4292" s="57">
        <v>9812</v>
      </c>
      <c r="H4292" s="57">
        <v>4</v>
      </c>
      <c r="I4292" s="57">
        <v>8</v>
      </c>
      <c r="J4292" s="57">
        <v>4</v>
      </c>
      <c r="K4292" s="57">
        <f t="shared" si="324"/>
        <v>12</v>
      </c>
      <c r="L4292" s="57">
        <f t="shared" si="325"/>
        <v>48</v>
      </c>
      <c r="M4292" s="4" t="s">
        <v>7439</v>
      </c>
      <c r="N4292" s="57" t="s">
        <v>488</v>
      </c>
      <c r="O4292" s="57"/>
      <c r="P4292" s="4" t="s">
        <v>7440</v>
      </c>
      <c r="Q4292" s="4"/>
    </row>
    <row r="4293" spans="1:17" s="1" customFormat="1" ht="18.649999999999999" customHeight="1" x14ac:dyDescent="0.35">
      <c r="A4293" s="3">
        <v>46241</v>
      </c>
      <c r="B4293" s="57">
        <f t="shared" si="322"/>
        <v>32</v>
      </c>
      <c r="C4293" s="57" t="str">
        <f t="shared" si="323"/>
        <v>Aug</v>
      </c>
      <c r="D4293" s="4" t="s">
        <v>673</v>
      </c>
      <c r="E4293" s="57" t="s">
        <v>445</v>
      </c>
      <c r="F4293" s="57" t="s">
        <v>17</v>
      </c>
      <c r="G4293" s="57">
        <v>9812</v>
      </c>
      <c r="H4293" s="57">
        <v>8</v>
      </c>
      <c r="I4293" s="57">
        <v>8</v>
      </c>
      <c r="J4293" s="57"/>
      <c r="K4293" s="57">
        <f t="shared" si="324"/>
        <v>8</v>
      </c>
      <c r="L4293" s="57">
        <f t="shared" si="325"/>
        <v>64</v>
      </c>
      <c r="M4293" s="4" t="s">
        <v>1903</v>
      </c>
      <c r="N4293" s="57" t="s">
        <v>442</v>
      </c>
      <c r="O4293" s="57"/>
      <c r="P4293" s="4"/>
      <c r="Q4293" s="4"/>
    </row>
    <row r="4294" spans="1:17" s="1" customFormat="1" ht="18.649999999999999" customHeight="1" x14ac:dyDescent="0.35">
      <c r="A4294" s="3">
        <v>46241</v>
      </c>
      <c r="B4294" s="57">
        <f t="shared" si="322"/>
        <v>32</v>
      </c>
      <c r="C4294" s="57" t="str">
        <f t="shared" si="323"/>
        <v>Aug</v>
      </c>
      <c r="D4294" s="4" t="s">
        <v>673</v>
      </c>
      <c r="E4294" s="57" t="s">
        <v>445</v>
      </c>
      <c r="F4294" s="57" t="s">
        <v>17</v>
      </c>
      <c r="G4294" s="57">
        <v>9812</v>
      </c>
      <c r="H4294" s="57">
        <v>9</v>
      </c>
      <c r="I4294" s="57">
        <v>8</v>
      </c>
      <c r="J4294" s="57">
        <v>2</v>
      </c>
      <c r="K4294" s="57">
        <f t="shared" si="324"/>
        <v>10</v>
      </c>
      <c r="L4294" s="57">
        <f t="shared" si="325"/>
        <v>90</v>
      </c>
      <c r="M4294" s="4" t="s">
        <v>1903</v>
      </c>
      <c r="N4294" s="57" t="s">
        <v>442</v>
      </c>
      <c r="O4294" s="57"/>
      <c r="P4294" s="4"/>
      <c r="Q4294" s="4"/>
    </row>
    <row r="4295" spans="1:17" s="1" customFormat="1" ht="18.649999999999999" customHeight="1" x14ac:dyDescent="0.35">
      <c r="A4295" s="3">
        <v>46241</v>
      </c>
      <c r="B4295" s="57">
        <f t="shared" si="322"/>
        <v>32</v>
      </c>
      <c r="C4295" s="57" t="str">
        <f t="shared" si="323"/>
        <v>Aug</v>
      </c>
      <c r="D4295" s="4" t="s">
        <v>673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>
        <v>3.5</v>
      </c>
      <c r="K4295" s="57">
        <f t="shared" si="324"/>
        <v>11.5</v>
      </c>
      <c r="L4295" s="57">
        <f t="shared" si="325"/>
        <v>46</v>
      </c>
      <c r="M4295" s="4" t="s">
        <v>1903</v>
      </c>
      <c r="N4295" s="57" t="s">
        <v>442</v>
      </c>
      <c r="O4295" s="57"/>
      <c r="P4295" s="4"/>
      <c r="Q4295" s="4"/>
    </row>
    <row r="4296" spans="1:17" s="1" customFormat="1" ht="18.649999999999999" customHeight="1" x14ac:dyDescent="0.35">
      <c r="A4296" s="3">
        <v>46241</v>
      </c>
      <c r="B4296" s="57">
        <f t="shared" si="322"/>
        <v>32</v>
      </c>
      <c r="C4296" s="57" t="str">
        <f t="shared" si="323"/>
        <v>Aug</v>
      </c>
      <c r="D4296" s="4" t="s">
        <v>673</v>
      </c>
      <c r="E4296" s="57" t="s">
        <v>445</v>
      </c>
      <c r="F4296" s="57" t="s">
        <v>17</v>
      </c>
      <c r="G4296" s="57">
        <v>9812</v>
      </c>
      <c r="H4296" s="57">
        <v>1</v>
      </c>
      <c r="I4296" s="57">
        <v>8</v>
      </c>
      <c r="J4296" s="57">
        <v>4</v>
      </c>
      <c r="K4296" s="57">
        <f t="shared" si="324"/>
        <v>12</v>
      </c>
      <c r="L4296" s="57">
        <f t="shared" si="325"/>
        <v>12</v>
      </c>
      <c r="M4296" s="4" t="s">
        <v>1903</v>
      </c>
      <c r="N4296" s="57" t="s">
        <v>442</v>
      </c>
      <c r="O4296" s="57"/>
      <c r="P4296" s="4"/>
      <c r="Q4296" s="4"/>
    </row>
    <row r="4297" spans="1:17" s="1" customFormat="1" ht="18.649999999999999" customHeight="1" x14ac:dyDescent="0.35">
      <c r="A4297" s="3">
        <v>46241</v>
      </c>
      <c r="B4297" s="57">
        <f t="shared" si="322"/>
        <v>32</v>
      </c>
      <c r="C4297" s="57" t="str">
        <f t="shared" si="323"/>
        <v>Aug</v>
      </c>
      <c r="D4297" s="4" t="s">
        <v>550</v>
      </c>
      <c r="E4297" s="57" t="s">
        <v>34</v>
      </c>
      <c r="F4297" s="57" t="s">
        <v>17</v>
      </c>
      <c r="G4297" s="57">
        <v>9814</v>
      </c>
      <c r="H4297" s="57">
        <v>49</v>
      </c>
      <c r="I4297" s="57">
        <v>8</v>
      </c>
      <c r="J4297" s="57">
        <v>4</v>
      </c>
      <c r="K4297" s="57">
        <f t="shared" si="324"/>
        <v>12</v>
      </c>
      <c r="L4297" s="57">
        <f t="shared" si="325"/>
        <v>588</v>
      </c>
      <c r="M4297" s="4" t="s">
        <v>1903</v>
      </c>
      <c r="N4297" s="57" t="s">
        <v>443</v>
      </c>
      <c r="O4297" s="57"/>
      <c r="P4297" s="4"/>
      <c r="Q4297" s="4"/>
    </row>
    <row r="4298" spans="1:17" s="1" customFormat="1" ht="18.649999999999999" customHeight="1" x14ac:dyDescent="0.35">
      <c r="A4298" s="3">
        <v>46242</v>
      </c>
      <c r="B4298" s="57">
        <f t="shared" si="322"/>
        <v>32</v>
      </c>
      <c r="C4298" s="57" t="str">
        <f t="shared" si="323"/>
        <v>Aug</v>
      </c>
      <c r="D4298" s="4" t="s">
        <v>2268</v>
      </c>
      <c r="E4298" s="57" t="s">
        <v>34</v>
      </c>
      <c r="F4298" s="57" t="s">
        <v>18</v>
      </c>
      <c r="G4298" s="57">
        <v>9814</v>
      </c>
      <c r="H4298" s="57">
        <v>1</v>
      </c>
      <c r="I4298" s="57">
        <v>2</v>
      </c>
      <c r="J4298" s="57"/>
      <c r="K4298" s="57">
        <f t="shared" si="324"/>
        <v>2</v>
      </c>
      <c r="L4298" s="57">
        <f t="shared" si="325"/>
        <v>2</v>
      </c>
      <c r="M4298" s="4" t="s">
        <v>5102</v>
      </c>
      <c r="N4298" s="57" t="s">
        <v>52</v>
      </c>
      <c r="O4298" s="57"/>
      <c r="P4298" s="4" t="s">
        <v>2417</v>
      </c>
      <c r="Q4298" s="4"/>
    </row>
    <row r="4299" spans="1:17" s="1" customFormat="1" ht="18.649999999999999" customHeight="1" x14ac:dyDescent="0.35">
      <c r="A4299" s="3">
        <v>46242</v>
      </c>
      <c r="B4299" s="57">
        <f t="shared" si="322"/>
        <v>32</v>
      </c>
      <c r="C4299" s="57" t="str">
        <f t="shared" si="323"/>
        <v>Aug</v>
      </c>
      <c r="D4299" s="4" t="s">
        <v>2269</v>
      </c>
      <c r="E4299" s="57" t="s">
        <v>34</v>
      </c>
      <c r="F4299" s="57" t="s">
        <v>18</v>
      </c>
      <c r="G4299" s="57">
        <v>9814</v>
      </c>
      <c r="H4299" s="57">
        <v>1</v>
      </c>
      <c r="I4299" s="57">
        <v>2</v>
      </c>
      <c r="J4299" s="57"/>
      <c r="K4299" s="57">
        <f t="shared" si="324"/>
        <v>2</v>
      </c>
      <c r="L4299" s="57">
        <f t="shared" si="325"/>
        <v>2</v>
      </c>
      <c r="M4299" s="4" t="s">
        <v>5102</v>
      </c>
      <c r="N4299" s="57" t="s">
        <v>52</v>
      </c>
      <c r="O4299" s="57"/>
      <c r="P4299" s="4" t="s">
        <v>2417</v>
      </c>
      <c r="Q4299" s="4"/>
    </row>
    <row r="4300" spans="1:17" s="1" customFormat="1" ht="18.649999999999999" customHeight="1" x14ac:dyDescent="0.35">
      <c r="A4300" s="3">
        <v>46242</v>
      </c>
      <c r="B4300" s="57">
        <f t="shared" si="322"/>
        <v>32</v>
      </c>
      <c r="C4300" s="57" t="str">
        <f t="shared" si="323"/>
        <v>Aug</v>
      </c>
      <c r="D4300" s="4" t="s">
        <v>600</v>
      </c>
      <c r="E4300" s="57" t="s">
        <v>445</v>
      </c>
      <c r="F4300" s="57" t="s">
        <v>18</v>
      </c>
      <c r="G4300" s="57">
        <v>9812</v>
      </c>
      <c r="H4300" s="57">
        <v>1</v>
      </c>
      <c r="I4300" s="57">
        <v>8</v>
      </c>
      <c r="J4300" s="57">
        <v>2.5</v>
      </c>
      <c r="K4300" s="57">
        <f t="shared" si="324"/>
        <v>10.5</v>
      </c>
      <c r="L4300" s="57">
        <f t="shared" si="325"/>
        <v>10.5</v>
      </c>
      <c r="M4300" s="4" t="s">
        <v>5102</v>
      </c>
      <c r="N4300" s="57" t="s">
        <v>52</v>
      </c>
      <c r="O4300" s="57"/>
      <c r="P4300" s="4" t="s">
        <v>6207</v>
      </c>
      <c r="Q4300" s="4"/>
    </row>
    <row r="4301" spans="1:17" s="1" customFormat="1" ht="18.649999999999999" customHeight="1" x14ac:dyDescent="0.35">
      <c r="A4301" s="3">
        <v>46242</v>
      </c>
      <c r="B4301" s="57">
        <f t="shared" si="322"/>
        <v>32</v>
      </c>
      <c r="C4301" s="57" t="str">
        <f t="shared" si="323"/>
        <v>Aug</v>
      </c>
      <c r="D4301" s="4" t="s">
        <v>3705</v>
      </c>
      <c r="E4301" s="57" t="s">
        <v>445</v>
      </c>
      <c r="F4301" s="57" t="s">
        <v>18</v>
      </c>
      <c r="G4301" s="57">
        <v>9812</v>
      </c>
      <c r="H4301" s="57">
        <v>4</v>
      </c>
      <c r="I4301" s="57">
        <v>8</v>
      </c>
      <c r="J4301" s="57"/>
      <c r="K4301" s="57">
        <f t="shared" si="324"/>
        <v>8</v>
      </c>
      <c r="L4301" s="57">
        <f t="shared" si="325"/>
        <v>32</v>
      </c>
      <c r="M4301" s="4" t="s">
        <v>2270</v>
      </c>
      <c r="N4301" s="57" t="s">
        <v>57</v>
      </c>
      <c r="O4301" s="57"/>
      <c r="P4301" s="4" t="s">
        <v>3708</v>
      </c>
      <c r="Q4301" s="4"/>
    </row>
    <row r="4302" spans="1:17" s="1" customFormat="1" ht="18.649999999999999" customHeight="1" x14ac:dyDescent="0.35">
      <c r="A4302" s="3">
        <v>46242</v>
      </c>
      <c r="B4302" s="57">
        <f t="shared" si="322"/>
        <v>32</v>
      </c>
      <c r="C4302" s="57" t="str">
        <f t="shared" si="323"/>
        <v>Aug</v>
      </c>
      <c r="D4302" s="4" t="s">
        <v>2187</v>
      </c>
      <c r="E4302" s="57" t="s">
        <v>445</v>
      </c>
      <c r="F4302" s="57" t="s">
        <v>18</v>
      </c>
      <c r="G4302" s="57">
        <v>9812</v>
      </c>
      <c r="H4302" s="57">
        <v>1</v>
      </c>
      <c r="I4302" s="57">
        <v>8</v>
      </c>
      <c r="J4302" s="57">
        <v>4</v>
      </c>
      <c r="K4302" s="57">
        <f t="shared" si="324"/>
        <v>12</v>
      </c>
      <c r="L4302" s="57">
        <f t="shared" si="325"/>
        <v>12</v>
      </c>
      <c r="M4302" s="4" t="s">
        <v>7613</v>
      </c>
      <c r="N4302" s="57" t="s">
        <v>47</v>
      </c>
      <c r="O4302" s="57"/>
      <c r="P4302" s="4" t="s">
        <v>606</v>
      </c>
      <c r="Q4302" s="4"/>
    </row>
    <row r="4303" spans="1:17" s="1" customFormat="1" ht="18.649999999999999" customHeight="1" x14ac:dyDescent="0.35">
      <c r="A4303" s="3">
        <v>46242</v>
      </c>
      <c r="B4303" s="57">
        <f t="shared" si="322"/>
        <v>32</v>
      </c>
      <c r="C4303" s="57" t="str">
        <f t="shared" si="323"/>
        <v>Aug</v>
      </c>
      <c r="D4303" s="4" t="s">
        <v>600</v>
      </c>
      <c r="E4303" s="57" t="s">
        <v>445</v>
      </c>
      <c r="F4303" s="57" t="s">
        <v>18</v>
      </c>
      <c r="G4303" s="57">
        <v>9812</v>
      </c>
      <c r="H4303" s="57">
        <v>2</v>
      </c>
      <c r="I4303" s="57">
        <v>8</v>
      </c>
      <c r="J4303" s="57">
        <v>4</v>
      </c>
      <c r="K4303" s="57">
        <f t="shared" si="324"/>
        <v>12</v>
      </c>
      <c r="L4303" s="57">
        <f t="shared" si="325"/>
        <v>24</v>
      </c>
      <c r="M4303" s="4" t="s">
        <v>6942</v>
      </c>
      <c r="N4303" s="57" t="s">
        <v>47</v>
      </c>
      <c r="O4303" s="57"/>
      <c r="P4303" s="4"/>
      <c r="Q4303" s="4"/>
    </row>
    <row r="4304" spans="1:17" s="1" customFormat="1" ht="18.649999999999999" customHeight="1" x14ac:dyDescent="0.35">
      <c r="A4304" s="3">
        <v>46242</v>
      </c>
      <c r="B4304" s="57">
        <f t="shared" si="322"/>
        <v>32</v>
      </c>
      <c r="C4304" s="57" t="str">
        <f t="shared" si="323"/>
        <v>Aug</v>
      </c>
      <c r="D4304" s="4" t="s">
        <v>600</v>
      </c>
      <c r="E4304" s="57" t="s">
        <v>445</v>
      </c>
      <c r="F4304" s="57" t="s">
        <v>18</v>
      </c>
      <c r="G4304" s="57">
        <v>9812</v>
      </c>
      <c r="H4304" s="57">
        <v>3</v>
      </c>
      <c r="I4304" s="57">
        <v>8</v>
      </c>
      <c r="J4304" s="57">
        <v>2</v>
      </c>
      <c r="K4304" s="57">
        <f t="shared" si="324"/>
        <v>10</v>
      </c>
      <c r="L4304" s="57">
        <f t="shared" si="325"/>
        <v>30</v>
      </c>
      <c r="M4304" s="4" t="s">
        <v>7454</v>
      </c>
      <c r="N4304" s="57" t="s">
        <v>47</v>
      </c>
      <c r="O4304" s="57"/>
      <c r="P4304" s="4"/>
      <c r="Q4304" s="4"/>
    </row>
    <row r="4305" spans="1:17" s="1" customFormat="1" ht="18.649999999999999" customHeight="1" x14ac:dyDescent="0.35">
      <c r="A4305" s="3">
        <v>46242</v>
      </c>
      <c r="B4305" s="57">
        <f t="shared" si="322"/>
        <v>32</v>
      </c>
      <c r="C4305" s="57" t="str">
        <f t="shared" si="323"/>
        <v>Aug</v>
      </c>
      <c r="D4305" s="4" t="s">
        <v>5405</v>
      </c>
      <c r="E4305" s="57" t="s">
        <v>445</v>
      </c>
      <c r="F4305" s="57" t="s">
        <v>17</v>
      </c>
      <c r="G4305" s="57">
        <v>9812</v>
      </c>
      <c r="H4305" s="57">
        <v>1</v>
      </c>
      <c r="I4305" s="57">
        <v>8</v>
      </c>
      <c r="J4305" s="57">
        <v>4</v>
      </c>
      <c r="K4305" s="57">
        <f t="shared" si="324"/>
        <v>12</v>
      </c>
      <c r="L4305" s="57">
        <f t="shared" si="325"/>
        <v>12</v>
      </c>
      <c r="M4305" s="4" t="s">
        <v>5102</v>
      </c>
      <c r="N4305" s="57" t="s">
        <v>52</v>
      </c>
      <c r="O4305" s="57"/>
      <c r="P4305" s="4" t="s">
        <v>5439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22"/>
        <v>32</v>
      </c>
      <c r="C4306" s="57" t="str">
        <f t="shared" si="323"/>
        <v>Aug</v>
      </c>
      <c r="D4306" s="4" t="s">
        <v>5235</v>
      </c>
      <c r="E4306" s="57" t="s">
        <v>445</v>
      </c>
      <c r="F4306" s="57" t="s">
        <v>17</v>
      </c>
      <c r="G4306" s="57">
        <v>9812</v>
      </c>
      <c r="H4306" s="57">
        <v>1</v>
      </c>
      <c r="I4306" s="57">
        <v>8</v>
      </c>
      <c r="J4306" s="57">
        <v>4</v>
      </c>
      <c r="K4306" s="57">
        <f t="shared" si="324"/>
        <v>12</v>
      </c>
      <c r="L4306" s="57">
        <f t="shared" si="325"/>
        <v>12</v>
      </c>
      <c r="M4306" s="4" t="s">
        <v>5102</v>
      </c>
      <c r="N4306" s="57" t="s">
        <v>52</v>
      </c>
      <c r="O4306" s="57"/>
      <c r="P4306" s="4" t="s">
        <v>5481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22"/>
        <v>32</v>
      </c>
      <c r="C4307" s="57" t="str">
        <f t="shared" si="323"/>
        <v>Aug</v>
      </c>
      <c r="D4307" s="4" t="s">
        <v>1141</v>
      </c>
      <c r="E4307" s="57" t="s">
        <v>445</v>
      </c>
      <c r="F4307" s="57" t="s">
        <v>17</v>
      </c>
      <c r="G4307" s="57">
        <v>9812</v>
      </c>
      <c r="H4307" s="57">
        <v>3</v>
      </c>
      <c r="I4307" s="57">
        <v>8</v>
      </c>
      <c r="J4307" s="57">
        <v>2</v>
      </c>
      <c r="K4307" s="57">
        <f t="shared" si="324"/>
        <v>10</v>
      </c>
      <c r="L4307" s="57">
        <f t="shared" si="325"/>
        <v>30</v>
      </c>
      <c r="M4307" s="4" t="s">
        <v>7439</v>
      </c>
      <c r="N4307" s="57" t="s">
        <v>488</v>
      </c>
      <c r="O4307" s="57"/>
      <c r="P4307" s="4" t="s">
        <v>7440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22"/>
        <v>32</v>
      </c>
      <c r="C4308" s="57" t="str">
        <f t="shared" si="323"/>
        <v>Aug</v>
      </c>
      <c r="D4308" s="4" t="s">
        <v>430</v>
      </c>
      <c r="E4308" s="57" t="s">
        <v>445</v>
      </c>
      <c r="F4308" s="57" t="s">
        <v>17</v>
      </c>
      <c r="G4308" s="57">
        <v>9812</v>
      </c>
      <c r="H4308" s="57">
        <v>1</v>
      </c>
      <c r="I4308" s="57">
        <v>8</v>
      </c>
      <c r="J4308" s="57">
        <v>4</v>
      </c>
      <c r="K4308" s="57">
        <f t="shared" si="324"/>
        <v>12</v>
      </c>
      <c r="L4308" s="57">
        <f t="shared" si="325"/>
        <v>12</v>
      </c>
      <c r="M4308" s="4" t="s">
        <v>7439</v>
      </c>
      <c r="N4308" s="57" t="s">
        <v>488</v>
      </c>
      <c r="O4308" s="57"/>
      <c r="P4308" s="4" t="s">
        <v>7440</v>
      </c>
      <c r="Q4308" s="4"/>
    </row>
    <row r="4309" spans="1:17" s="1" customFormat="1" ht="18.649999999999999" customHeight="1" x14ac:dyDescent="0.35">
      <c r="A4309" s="3">
        <v>46242</v>
      </c>
      <c r="B4309" s="57">
        <f t="shared" si="322"/>
        <v>32</v>
      </c>
      <c r="C4309" s="57" t="str">
        <f t="shared" si="323"/>
        <v>Aug</v>
      </c>
      <c r="D4309" s="4" t="s">
        <v>550</v>
      </c>
      <c r="E4309" s="57" t="s">
        <v>34</v>
      </c>
      <c r="F4309" s="57" t="s">
        <v>17</v>
      </c>
      <c r="G4309" s="57">
        <v>9814</v>
      </c>
      <c r="H4309" s="57">
        <v>59</v>
      </c>
      <c r="I4309" s="57">
        <v>8</v>
      </c>
      <c r="J4309" s="57">
        <v>4</v>
      </c>
      <c r="K4309" s="57">
        <f t="shared" si="324"/>
        <v>12</v>
      </c>
      <c r="L4309" s="57">
        <f t="shared" si="325"/>
        <v>708</v>
      </c>
      <c r="M4309" s="4" t="s">
        <v>1903</v>
      </c>
      <c r="N4309" s="57" t="s">
        <v>443</v>
      </c>
      <c r="O4309" s="57"/>
      <c r="P4309" s="4"/>
      <c r="Q4309" s="4"/>
    </row>
    <row r="4310" spans="1:17" s="1" customFormat="1" ht="18.649999999999999" customHeight="1" x14ac:dyDescent="0.35">
      <c r="A4310" s="3">
        <v>46243</v>
      </c>
      <c r="B4310" s="57">
        <f t="shared" si="322"/>
        <v>33</v>
      </c>
      <c r="C4310" s="57" t="str">
        <f t="shared" si="323"/>
        <v>Aug</v>
      </c>
      <c r="D4310" s="4" t="s">
        <v>2618</v>
      </c>
      <c r="E4310" s="57" t="s">
        <v>445</v>
      </c>
      <c r="F4310" s="57" t="s">
        <v>18</v>
      </c>
      <c r="G4310" s="57">
        <v>9812</v>
      </c>
      <c r="H4310" s="57">
        <v>1</v>
      </c>
      <c r="I4310" s="57"/>
      <c r="J4310" s="57">
        <v>10</v>
      </c>
      <c r="K4310" s="57">
        <f t="shared" si="324"/>
        <v>10</v>
      </c>
      <c r="L4310" s="57">
        <f t="shared" si="325"/>
        <v>10</v>
      </c>
      <c r="M4310" s="4" t="s">
        <v>5102</v>
      </c>
      <c r="N4310" s="57" t="s">
        <v>52</v>
      </c>
      <c r="O4310" s="57"/>
      <c r="P4310" s="4" t="s">
        <v>6207</v>
      </c>
      <c r="Q4310" s="4"/>
    </row>
    <row r="4311" spans="1:17" s="1" customFormat="1" ht="18.649999999999999" customHeight="1" x14ac:dyDescent="0.35">
      <c r="A4311" s="3">
        <v>46244</v>
      </c>
      <c r="B4311" s="57">
        <f t="shared" si="322"/>
        <v>33</v>
      </c>
      <c r="C4311" s="57" t="str">
        <f t="shared" si="323"/>
        <v>Aug</v>
      </c>
      <c r="D4311" s="4" t="s">
        <v>435</v>
      </c>
      <c r="E4311" s="57" t="s">
        <v>34</v>
      </c>
      <c r="F4311" s="57" t="s">
        <v>18</v>
      </c>
      <c r="G4311" s="57">
        <v>9814</v>
      </c>
      <c r="H4311" s="57">
        <v>1</v>
      </c>
      <c r="I4311" s="57">
        <v>8</v>
      </c>
      <c r="J4311" s="57">
        <v>3</v>
      </c>
      <c r="K4311" s="57">
        <f t="shared" si="324"/>
        <v>11</v>
      </c>
      <c r="L4311" s="57">
        <f t="shared" si="325"/>
        <v>11</v>
      </c>
      <c r="M4311" s="4" t="s">
        <v>452</v>
      </c>
      <c r="N4311" s="57" t="s">
        <v>435</v>
      </c>
      <c r="O4311" s="57"/>
      <c r="P4311" s="4"/>
      <c r="Q4311" s="4"/>
    </row>
    <row r="4312" spans="1:17" s="1" customFormat="1" ht="18.649999999999999" customHeight="1" x14ac:dyDescent="0.35">
      <c r="A4312" s="3">
        <v>46244</v>
      </c>
      <c r="B4312" s="57">
        <f t="shared" si="322"/>
        <v>33</v>
      </c>
      <c r="C4312" s="57" t="str">
        <f t="shared" si="323"/>
        <v>Aug</v>
      </c>
      <c r="D4312" s="4" t="s">
        <v>2268</v>
      </c>
      <c r="E4312" s="57" t="s">
        <v>34</v>
      </c>
      <c r="F4312" s="57" t="s">
        <v>18</v>
      </c>
      <c r="G4312" s="57">
        <v>9814</v>
      </c>
      <c r="H4312" s="57">
        <v>1</v>
      </c>
      <c r="I4312" s="57">
        <v>2</v>
      </c>
      <c r="J4312" s="57"/>
      <c r="K4312" s="57">
        <f t="shared" si="324"/>
        <v>2</v>
      </c>
      <c r="L4312" s="57">
        <f t="shared" si="325"/>
        <v>2</v>
      </c>
      <c r="M4312" s="4" t="s">
        <v>5102</v>
      </c>
      <c r="N4312" s="57" t="s">
        <v>52</v>
      </c>
      <c r="O4312" s="57"/>
      <c r="P4312" s="4" t="s">
        <v>2417</v>
      </c>
      <c r="Q4312" s="4"/>
    </row>
    <row r="4313" spans="1:17" s="1" customFormat="1" ht="18.649999999999999" customHeight="1" x14ac:dyDescent="0.35">
      <c r="A4313" s="3">
        <v>46244</v>
      </c>
      <c r="B4313" s="57">
        <f t="shared" si="322"/>
        <v>33</v>
      </c>
      <c r="C4313" s="57" t="str">
        <f t="shared" si="323"/>
        <v>Aug</v>
      </c>
      <c r="D4313" s="4" t="s">
        <v>2269</v>
      </c>
      <c r="E4313" s="57" t="s">
        <v>34</v>
      </c>
      <c r="F4313" s="57" t="s">
        <v>18</v>
      </c>
      <c r="G4313" s="57">
        <v>9814</v>
      </c>
      <c r="H4313" s="57">
        <v>1</v>
      </c>
      <c r="I4313" s="57">
        <v>2</v>
      </c>
      <c r="J4313" s="57"/>
      <c r="K4313" s="57">
        <f t="shared" si="324"/>
        <v>2</v>
      </c>
      <c r="L4313" s="57">
        <f t="shared" si="325"/>
        <v>2</v>
      </c>
      <c r="M4313" s="4" t="s">
        <v>5102</v>
      </c>
      <c r="N4313" s="57" t="s">
        <v>52</v>
      </c>
      <c r="O4313" s="57"/>
      <c r="P4313" s="4" t="s">
        <v>2417</v>
      </c>
      <c r="Q4313" s="4"/>
    </row>
    <row r="4314" spans="1:17" s="1" customFormat="1" ht="18.649999999999999" customHeight="1" x14ac:dyDescent="0.35">
      <c r="A4314" s="3">
        <v>46244</v>
      </c>
      <c r="B4314" s="57">
        <f t="shared" si="322"/>
        <v>33</v>
      </c>
      <c r="C4314" s="57" t="str">
        <f t="shared" si="323"/>
        <v>Aug</v>
      </c>
      <c r="D4314" s="4" t="s">
        <v>600</v>
      </c>
      <c r="E4314" s="57" t="s">
        <v>445</v>
      </c>
      <c r="F4314" s="57" t="s">
        <v>18</v>
      </c>
      <c r="G4314" s="57">
        <v>9812</v>
      </c>
      <c r="H4314" s="57">
        <v>1</v>
      </c>
      <c r="I4314" s="57">
        <v>8</v>
      </c>
      <c r="J4314" s="57">
        <v>3.5</v>
      </c>
      <c r="K4314" s="57">
        <f t="shared" si="324"/>
        <v>11.5</v>
      </c>
      <c r="L4314" s="57">
        <f t="shared" si="325"/>
        <v>11.5</v>
      </c>
      <c r="M4314" s="4" t="s">
        <v>5102</v>
      </c>
      <c r="N4314" s="57" t="s">
        <v>52</v>
      </c>
      <c r="O4314" s="57"/>
      <c r="P4314" s="4" t="s">
        <v>6207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22"/>
        <v>33</v>
      </c>
      <c r="C4315" s="57" t="str">
        <f t="shared" si="323"/>
        <v>Aug</v>
      </c>
      <c r="D4315" s="4" t="s">
        <v>600</v>
      </c>
      <c r="E4315" s="57" t="s">
        <v>445</v>
      </c>
      <c r="F4315" s="57" t="s">
        <v>18</v>
      </c>
      <c r="G4315" s="57">
        <v>9812</v>
      </c>
      <c r="H4315" s="57">
        <v>4</v>
      </c>
      <c r="I4315" s="57">
        <v>8</v>
      </c>
      <c r="J4315" s="57"/>
      <c r="K4315" s="57">
        <f t="shared" si="324"/>
        <v>8</v>
      </c>
      <c r="L4315" s="57">
        <f t="shared" si="325"/>
        <v>32</v>
      </c>
      <c r="M4315" s="4" t="s">
        <v>7454</v>
      </c>
      <c r="N4315" s="57" t="s">
        <v>47</v>
      </c>
      <c r="O4315" s="57"/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22"/>
        <v>33</v>
      </c>
      <c r="C4316" s="57" t="str">
        <f t="shared" si="323"/>
        <v>Aug</v>
      </c>
      <c r="D4316" s="4" t="s">
        <v>600</v>
      </c>
      <c r="E4316" s="57" t="s">
        <v>445</v>
      </c>
      <c r="F4316" s="57" t="s">
        <v>18</v>
      </c>
      <c r="G4316" s="57">
        <v>9812</v>
      </c>
      <c r="H4316" s="57">
        <v>2</v>
      </c>
      <c r="I4316" s="57">
        <v>8</v>
      </c>
      <c r="J4316" s="57">
        <v>2</v>
      </c>
      <c r="K4316" s="57">
        <f t="shared" si="324"/>
        <v>10</v>
      </c>
      <c r="L4316" s="57">
        <f t="shared" si="325"/>
        <v>20</v>
      </c>
      <c r="M4316" s="4" t="s">
        <v>7454</v>
      </c>
      <c r="N4316" s="57" t="s">
        <v>47</v>
      </c>
      <c r="O4316" s="57"/>
      <c r="P4316" s="4"/>
      <c r="Q4316" s="4"/>
    </row>
    <row r="4317" spans="1:17" s="1" customFormat="1" ht="18.649999999999999" customHeight="1" x14ac:dyDescent="0.35">
      <c r="A4317" s="3">
        <v>46244</v>
      </c>
      <c r="B4317" s="57">
        <f t="shared" si="322"/>
        <v>33</v>
      </c>
      <c r="C4317" s="57" t="str">
        <f t="shared" si="323"/>
        <v>Aug</v>
      </c>
      <c r="D4317" s="4" t="s">
        <v>5405</v>
      </c>
      <c r="E4317" s="57" t="s">
        <v>445</v>
      </c>
      <c r="F4317" s="57" t="s">
        <v>17</v>
      </c>
      <c r="G4317" s="57">
        <v>9812</v>
      </c>
      <c r="H4317" s="57">
        <v>1</v>
      </c>
      <c r="I4317" s="57">
        <v>8</v>
      </c>
      <c r="J4317" s="57">
        <v>4</v>
      </c>
      <c r="K4317" s="57">
        <f t="shared" si="324"/>
        <v>12</v>
      </c>
      <c r="L4317" s="57">
        <f t="shared" si="325"/>
        <v>12</v>
      </c>
      <c r="M4317" s="4" t="s">
        <v>5102</v>
      </c>
      <c r="N4317" s="57" t="s">
        <v>52</v>
      </c>
      <c r="O4317" s="57"/>
      <c r="P4317" s="4" t="s">
        <v>5439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22"/>
        <v>33</v>
      </c>
      <c r="C4318" s="57" t="str">
        <f t="shared" si="323"/>
        <v>Aug</v>
      </c>
      <c r="D4318" s="4" t="s">
        <v>1141</v>
      </c>
      <c r="E4318" s="57" t="s">
        <v>445</v>
      </c>
      <c r="F4318" s="57" t="s">
        <v>17</v>
      </c>
      <c r="G4318" s="57">
        <v>9812</v>
      </c>
      <c r="H4318" s="57">
        <v>3</v>
      </c>
      <c r="I4318" s="57">
        <v>8</v>
      </c>
      <c r="J4318" s="57">
        <v>3</v>
      </c>
      <c r="K4318" s="57">
        <f t="shared" si="324"/>
        <v>11</v>
      </c>
      <c r="L4318" s="57">
        <f t="shared" si="325"/>
        <v>33</v>
      </c>
      <c r="M4318" s="4" t="s">
        <v>447</v>
      </c>
      <c r="N4318" s="57" t="s">
        <v>455</v>
      </c>
      <c r="O4318" s="57"/>
      <c r="P4318" s="4"/>
      <c r="Q4318" s="4"/>
    </row>
    <row r="4319" spans="1:17" s="1" customFormat="1" ht="18.649999999999999" customHeight="1" x14ac:dyDescent="0.35">
      <c r="A4319" s="3">
        <v>46244</v>
      </c>
      <c r="B4319" s="57">
        <f t="shared" si="322"/>
        <v>33</v>
      </c>
      <c r="C4319" s="57" t="str">
        <f t="shared" si="323"/>
        <v>Aug</v>
      </c>
      <c r="D4319" s="4" t="s">
        <v>430</v>
      </c>
      <c r="E4319" s="57" t="s">
        <v>445</v>
      </c>
      <c r="F4319" s="57" t="s">
        <v>17</v>
      </c>
      <c r="G4319" s="57">
        <v>9812</v>
      </c>
      <c r="H4319" s="57">
        <v>1</v>
      </c>
      <c r="I4319" s="57">
        <v>8</v>
      </c>
      <c r="J4319" s="57">
        <v>4</v>
      </c>
      <c r="K4319" s="57">
        <f t="shared" si="324"/>
        <v>12</v>
      </c>
      <c r="L4319" s="57">
        <f t="shared" si="325"/>
        <v>12</v>
      </c>
      <c r="M4319" s="4" t="s">
        <v>447</v>
      </c>
      <c r="N4319" s="57" t="s">
        <v>455</v>
      </c>
      <c r="O4319" s="57"/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ref="B4320:B4383" si="326">WEEKNUM(A4320)</f>
        <v>33</v>
      </c>
      <c r="C4320" s="57" t="str">
        <f t="shared" ref="C4320:C4383" si="327">TEXT(A4320,"Mmm")</f>
        <v>Aug</v>
      </c>
      <c r="D4320" s="4" t="s">
        <v>550</v>
      </c>
      <c r="E4320" s="57" t="s">
        <v>34</v>
      </c>
      <c r="F4320" s="57" t="s">
        <v>17</v>
      </c>
      <c r="G4320" s="57">
        <v>9814</v>
      </c>
      <c r="H4320" s="57">
        <v>70</v>
      </c>
      <c r="I4320" s="57">
        <v>8</v>
      </c>
      <c r="J4320" s="57">
        <v>4</v>
      </c>
      <c r="K4320" s="57">
        <f t="shared" si="324"/>
        <v>12</v>
      </c>
      <c r="L4320" s="57">
        <f t="shared" si="325"/>
        <v>840</v>
      </c>
      <c r="M4320" s="4" t="s">
        <v>1903</v>
      </c>
      <c r="N4320" s="57" t="s">
        <v>443</v>
      </c>
      <c r="O4320" s="57"/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26"/>
        <v>33</v>
      </c>
      <c r="C4321" s="57" t="str">
        <f t="shared" si="327"/>
        <v>Aug</v>
      </c>
      <c r="D4321" s="4" t="s">
        <v>7734</v>
      </c>
      <c r="E4321" s="57" t="s">
        <v>445</v>
      </c>
      <c r="F4321" s="57" t="s">
        <v>18</v>
      </c>
      <c r="G4321" s="57">
        <v>9812</v>
      </c>
      <c r="H4321" s="57">
        <v>2</v>
      </c>
      <c r="I4321" s="57">
        <v>8</v>
      </c>
      <c r="J4321" s="57">
        <v>4</v>
      </c>
      <c r="K4321" s="57">
        <f t="shared" si="324"/>
        <v>12</v>
      </c>
      <c r="L4321" s="57">
        <f t="shared" si="325"/>
        <v>24</v>
      </c>
      <c r="M4321" s="4" t="s">
        <v>5102</v>
      </c>
      <c r="N4321" s="57" t="s">
        <v>52</v>
      </c>
      <c r="O4321" s="57"/>
      <c r="P4321" s="4" t="s">
        <v>7735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26"/>
        <v>33</v>
      </c>
      <c r="C4322" s="57" t="str">
        <f t="shared" si="327"/>
        <v>Aug</v>
      </c>
      <c r="D4322" s="4" t="s">
        <v>7734</v>
      </c>
      <c r="E4322" s="57" t="s">
        <v>445</v>
      </c>
      <c r="F4322" s="57" t="s">
        <v>18</v>
      </c>
      <c r="G4322" s="57">
        <v>9812</v>
      </c>
      <c r="H4322" s="57">
        <v>2</v>
      </c>
      <c r="I4322" s="57">
        <v>8</v>
      </c>
      <c r="J4322" s="57">
        <v>4</v>
      </c>
      <c r="K4322" s="57">
        <f t="shared" si="324"/>
        <v>12</v>
      </c>
      <c r="L4322" s="57">
        <f t="shared" si="325"/>
        <v>24</v>
      </c>
      <c r="M4322" s="4" t="s">
        <v>5102</v>
      </c>
      <c r="N4322" s="57" t="s">
        <v>52</v>
      </c>
      <c r="O4322" s="57"/>
      <c r="P4322" s="4" t="s">
        <v>7736</v>
      </c>
      <c r="Q4322" s="4"/>
    </row>
    <row r="4323" spans="1:17" s="1" customFormat="1" ht="18.649999999999999" customHeight="1" x14ac:dyDescent="0.35">
      <c r="A4323" s="3">
        <v>46244</v>
      </c>
      <c r="B4323" s="57">
        <f t="shared" si="326"/>
        <v>33</v>
      </c>
      <c r="C4323" s="57" t="str">
        <f t="shared" si="327"/>
        <v>Aug</v>
      </c>
      <c r="D4323" s="4" t="s">
        <v>7734</v>
      </c>
      <c r="E4323" s="57" t="s">
        <v>445</v>
      </c>
      <c r="F4323" s="57" t="s">
        <v>18</v>
      </c>
      <c r="G4323" s="57">
        <v>9812</v>
      </c>
      <c r="H4323" s="57">
        <v>3</v>
      </c>
      <c r="I4323" s="57">
        <v>8</v>
      </c>
      <c r="J4323" s="57">
        <v>4</v>
      </c>
      <c r="K4323" s="57">
        <f t="shared" si="324"/>
        <v>12</v>
      </c>
      <c r="L4323" s="57">
        <f t="shared" si="325"/>
        <v>36</v>
      </c>
      <c r="M4323" s="4" t="s">
        <v>7439</v>
      </c>
      <c r="N4323" s="57" t="s">
        <v>488</v>
      </c>
      <c r="O4323" s="57"/>
      <c r="P4323" s="4" t="s">
        <v>7440</v>
      </c>
      <c r="Q4323" s="4"/>
    </row>
    <row r="4324" spans="1:17" s="1" customFormat="1" ht="18.649999999999999" customHeight="1" x14ac:dyDescent="0.35">
      <c r="A4324" s="3">
        <v>46244</v>
      </c>
      <c r="B4324" s="57">
        <f t="shared" si="326"/>
        <v>33</v>
      </c>
      <c r="C4324" s="57" t="str">
        <f t="shared" si="327"/>
        <v>Aug</v>
      </c>
      <c r="D4324" s="4" t="s">
        <v>7734</v>
      </c>
      <c r="E4324" s="57" t="s">
        <v>445</v>
      </c>
      <c r="F4324" s="57" t="s">
        <v>18</v>
      </c>
      <c r="G4324" s="57">
        <v>9812</v>
      </c>
      <c r="H4324" s="57">
        <v>16</v>
      </c>
      <c r="I4324" s="57">
        <v>8</v>
      </c>
      <c r="J4324" s="57">
        <v>4</v>
      </c>
      <c r="K4324" s="57">
        <f t="shared" si="324"/>
        <v>12</v>
      </c>
      <c r="L4324" s="57">
        <f t="shared" si="325"/>
        <v>192</v>
      </c>
      <c r="M4324" s="4" t="s">
        <v>6942</v>
      </c>
      <c r="N4324" s="57" t="s">
        <v>47</v>
      </c>
      <c r="O4324" s="57"/>
      <c r="P4324" s="4"/>
      <c r="Q4324" s="4"/>
    </row>
    <row r="4325" spans="1:17" s="1" customFormat="1" ht="18.649999999999999" customHeight="1" x14ac:dyDescent="0.35">
      <c r="A4325" s="3">
        <v>46245</v>
      </c>
      <c r="B4325" s="57">
        <f t="shared" si="326"/>
        <v>33</v>
      </c>
      <c r="C4325" s="57" t="str">
        <f t="shared" si="327"/>
        <v>Aug</v>
      </c>
      <c r="D4325" s="4" t="s">
        <v>2268</v>
      </c>
      <c r="E4325" s="57" t="s">
        <v>34</v>
      </c>
      <c r="F4325" s="57" t="s">
        <v>18</v>
      </c>
      <c r="G4325" s="57">
        <v>9814</v>
      </c>
      <c r="H4325" s="57">
        <v>1</v>
      </c>
      <c r="I4325" s="57">
        <v>2</v>
      </c>
      <c r="J4325" s="57"/>
      <c r="K4325" s="57">
        <f t="shared" si="324"/>
        <v>2</v>
      </c>
      <c r="L4325" s="57">
        <f t="shared" si="325"/>
        <v>2</v>
      </c>
      <c r="M4325" s="4" t="s">
        <v>5102</v>
      </c>
      <c r="N4325" s="57" t="s">
        <v>52</v>
      </c>
      <c r="O4325" s="57"/>
      <c r="P4325" s="4" t="s">
        <v>2417</v>
      </c>
      <c r="Q4325" s="4"/>
    </row>
    <row r="4326" spans="1:17" s="1" customFormat="1" ht="18.649999999999999" customHeight="1" x14ac:dyDescent="0.35">
      <c r="A4326" s="3">
        <v>46245</v>
      </c>
      <c r="B4326" s="57">
        <f t="shared" si="326"/>
        <v>33</v>
      </c>
      <c r="C4326" s="57" t="str">
        <f t="shared" si="327"/>
        <v>Aug</v>
      </c>
      <c r="D4326" s="4" t="s">
        <v>2269</v>
      </c>
      <c r="E4326" s="57" t="s">
        <v>34</v>
      </c>
      <c r="F4326" s="57" t="s">
        <v>18</v>
      </c>
      <c r="G4326" s="57">
        <v>9814</v>
      </c>
      <c r="H4326" s="57">
        <v>1</v>
      </c>
      <c r="I4326" s="57">
        <v>2</v>
      </c>
      <c r="J4326" s="57"/>
      <c r="K4326" s="57">
        <f t="shared" si="324"/>
        <v>2</v>
      </c>
      <c r="L4326" s="57">
        <f t="shared" si="325"/>
        <v>2</v>
      </c>
      <c r="M4326" s="4" t="s">
        <v>5102</v>
      </c>
      <c r="N4326" s="57" t="s">
        <v>52</v>
      </c>
      <c r="O4326" s="57"/>
      <c r="P4326" s="4" t="s">
        <v>2417</v>
      </c>
      <c r="Q4326" s="4"/>
    </row>
    <row r="4327" spans="1:17" s="1" customFormat="1" ht="18.649999999999999" customHeight="1" x14ac:dyDescent="0.35">
      <c r="A4327" s="3">
        <v>46245</v>
      </c>
      <c r="B4327" s="57">
        <f t="shared" si="326"/>
        <v>33</v>
      </c>
      <c r="C4327" s="57" t="str">
        <f t="shared" si="327"/>
        <v>Aug</v>
      </c>
      <c r="D4327" s="4" t="s">
        <v>7494</v>
      </c>
      <c r="E4327" s="57" t="s">
        <v>34</v>
      </c>
      <c r="F4327" s="57" t="s">
        <v>18</v>
      </c>
      <c r="G4327" s="57">
        <v>9814</v>
      </c>
      <c r="H4327" s="57">
        <v>2</v>
      </c>
      <c r="I4327" s="57">
        <v>8</v>
      </c>
      <c r="J4327" s="57"/>
      <c r="K4327" s="57">
        <f t="shared" si="324"/>
        <v>8</v>
      </c>
      <c r="L4327" s="57">
        <f t="shared" si="325"/>
        <v>16</v>
      </c>
      <c r="M4327" s="4" t="s">
        <v>2270</v>
      </c>
      <c r="N4327" s="57" t="s">
        <v>57</v>
      </c>
      <c r="O4327" s="57"/>
      <c r="P4327" s="4" t="s">
        <v>2517</v>
      </c>
      <c r="Q4327" s="4"/>
    </row>
    <row r="4328" spans="1:17" s="1" customFormat="1" ht="18.649999999999999" customHeight="1" x14ac:dyDescent="0.35">
      <c r="A4328" s="3">
        <v>46245</v>
      </c>
      <c r="B4328" s="57">
        <f t="shared" si="326"/>
        <v>33</v>
      </c>
      <c r="C4328" s="57" t="str">
        <f t="shared" si="327"/>
        <v>Aug</v>
      </c>
      <c r="D4328" s="4" t="s">
        <v>600</v>
      </c>
      <c r="E4328" s="57" t="s">
        <v>445</v>
      </c>
      <c r="F4328" s="57" t="s">
        <v>18</v>
      </c>
      <c r="G4328" s="57">
        <v>9812</v>
      </c>
      <c r="H4328" s="57">
        <v>1</v>
      </c>
      <c r="I4328" s="57">
        <v>8</v>
      </c>
      <c r="J4328" s="57">
        <v>3</v>
      </c>
      <c r="K4328" s="57">
        <f t="shared" si="324"/>
        <v>11</v>
      </c>
      <c r="L4328" s="57">
        <f t="shared" si="325"/>
        <v>11</v>
      </c>
      <c r="M4328" s="4" t="s">
        <v>5102</v>
      </c>
      <c r="N4328" s="57" t="s">
        <v>52</v>
      </c>
      <c r="O4328" s="57"/>
      <c r="P4328" s="4" t="s">
        <v>6207</v>
      </c>
      <c r="Q4328" s="4"/>
    </row>
    <row r="4329" spans="1:17" s="1" customFormat="1" ht="18.649999999999999" customHeight="1" x14ac:dyDescent="0.35">
      <c r="A4329" s="3">
        <v>46245</v>
      </c>
      <c r="B4329" s="57">
        <f t="shared" si="326"/>
        <v>33</v>
      </c>
      <c r="C4329" s="57" t="str">
        <f t="shared" si="327"/>
        <v>Aug</v>
      </c>
      <c r="D4329" s="4" t="s">
        <v>2187</v>
      </c>
      <c r="E4329" s="57" t="s">
        <v>445</v>
      </c>
      <c r="F4329" s="57" t="s">
        <v>18</v>
      </c>
      <c r="G4329" s="57">
        <v>9812</v>
      </c>
      <c r="H4329" s="57">
        <v>1</v>
      </c>
      <c r="I4329" s="57">
        <v>8</v>
      </c>
      <c r="J4329" s="57">
        <v>2</v>
      </c>
      <c r="K4329" s="57">
        <f t="shared" si="324"/>
        <v>10</v>
      </c>
      <c r="L4329" s="57">
        <f t="shared" si="325"/>
        <v>10</v>
      </c>
      <c r="M4329" s="4" t="s">
        <v>7439</v>
      </c>
      <c r="N4329" s="57" t="s">
        <v>488</v>
      </c>
      <c r="O4329" s="57"/>
      <c r="P4329" s="4" t="s">
        <v>7440</v>
      </c>
      <c r="Q4329" s="4"/>
    </row>
    <row r="4330" spans="1:17" s="1" customFormat="1" ht="18.649999999999999" customHeight="1" x14ac:dyDescent="0.35">
      <c r="A4330" s="3">
        <v>46245</v>
      </c>
      <c r="B4330" s="57">
        <f t="shared" si="326"/>
        <v>33</v>
      </c>
      <c r="C4330" s="57" t="str">
        <f t="shared" si="327"/>
        <v>Aug</v>
      </c>
      <c r="D4330" s="4" t="s">
        <v>2187</v>
      </c>
      <c r="E4330" s="57" t="s">
        <v>445</v>
      </c>
      <c r="F4330" s="57" t="s">
        <v>18</v>
      </c>
      <c r="G4330" s="57">
        <v>9812</v>
      </c>
      <c r="H4330" s="57">
        <v>1</v>
      </c>
      <c r="I4330" s="57">
        <v>8</v>
      </c>
      <c r="J4330" s="57">
        <v>1.5</v>
      </c>
      <c r="K4330" s="57">
        <f t="shared" si="324"/>
        <v>9.5</v>
      </c>
      <c r="L4330" s="57">
        <f t="shared" si="325"/>
        <v>9.5</v>
      </c>
      <c r="M4330" s="4" t="s">
        <v>2270</v>
      </c>
      <c r="N4330" s="57" t="s">
        <v>57</v>
      </c>
      <c r="O4330" s="57"/>
      <c r="P4330" s="4" t="s">
        <v>3708</v>
      </c>
      <c r="Q4330" s="4"/>
    </row>
    <row r="4331" spans="1:17" s="1" customFormat="1" ht="18.649999999999999" customHeight="1" x14ac:dyDescent="0.35">
      <c r="A4331" s="3">
        <v>46245</v>
      </c>
      <c r="B4331" s="57">
        <f t="shared" si="326"/>
        <v>33</v>
      </c>
      <c r="C4331" s="57" t="str">
        <f t="shared" si="327"/>
        <v>Aug</v>
      </c>
      <c r="D4331" s="4" t="s">
        <v>600</v>
      </c>
      <c r="E4331" s="57" t="s">
        <v>445</v>
      </c>
      <c r="F4331" s="57" t="s">
        <v>18</v>
      </c>
      <c r="G4331" s="57">
        <v>9812</v>
      </c>
      <c r="H4331" s="57">
        <v>2</v>
      </c>
      <c r="I4331" s="57">
        <v>8</v>
      </c>
      <c r="J4331" s="57">
        <v>3.5</v>
      </c>
      <c r="K4331" s="57">
        <f t="shared" ref="K4331:K4394" si="328">I4331+J4331</f>
        <v>11.5</v>
      </c>
      <c r="L4331" s="57">
        <f t="shared" si="325"/>
        <v>23</v>
      </c>
      <c r="M4331" s="4" t="s">
        <v>7454</v>
      </c>
      <c r="N4331" s="57" t="s">
        <v>47</v>
      </c>
      <c r="O4331" s="57"/>
      <c r="P4331" s="4"/>
      <c r="Q4331" s="4"/>
    </row>
    <row r="4332" spans="1:17" s="1" customFormat="1" ht="18.649999999999999" customHeight="1" x14ac:dyDescent="0.35">
      <c r="A4332" s="3">
        <v>46245</v>
      </c>
      <c r="B4332" s="57">
        <f t="shared" si="326"/>
        <v>33</v>
      </c>
      <c r="C4332" s="57" t="str">
        <f t="shared" si="327"/>
        <v>Aug</v>
      </c>
      <c r="D4332" s="4" t="s">
        <v>600</v>
      </c>
      <c r="E4332" s="57" t="s">
        <v>445</v>
      </c>
      <c r="F4332" s="57" t="s">
        <v>18</v>
      </c>
      <c r="G4332" s="57">
        <v>9812</v>
      </c>
      <c r="H4332" s="57">
        <v>1</v>
      </c>
      <c r="I4332" s="57">
        <v>8</v>
      </c>
      <c r="J4332" s="57">
        <v>4</v>
      </c>
      <c r="K4332" s="57">
        <f t="shared" si="328"/>
        <v>12</v>
      </c>
      <c r="L4332" s="57">
        <f t="shared" si="325"/>
        <v>12</v>
      </c>
      <c r="M4332" s="4" t="s">
        <v>7454</v>
      </c>
      <c r="N4332" s="57" t="s">
        <v>47</v>
      </c>
      <c r="O4332" s="57"/>
      <c r="P4332" s="4"/>
      <c r="Q4332" s="4"/>
    </row>
    <row r="4333" spans="1:17" s="1" customFormat="1" ht="18.649999999999999" customHeight="1" x14ac:dyDescent="0.35">
      <c r="A4333" s="3">
        <v>46245</v>
      </c>
      <c r="B4333" s="57">
        <f t="shared" si="326"/>
        <v>33</v>
      </c>
      <c r="C4333" s="57" t="str">
        <f t="shared" si="327"/>
        <v>Aug</v>
      </c>
      <c r="D4333" s="4" t="s">
        <v>5405</v>
      </c>
      <c r="E4333" s="57" t="s">
        <v>445</v>
      </c>
      <c r="F4333" s="57" t="s">
        <v>17</v>
      </c>
      <c r="G4333" s="57">
        <v>9812</v>
      </c>
      <c r="H4333" s="57">
        <v>1</v>
      </c>
      <c r="I4333" s="57">
        <v>8</v>
      </c>
      <c r="J4333" s="57">
        <v>4</v>
      </c>
      <c r="K4333" s="57">
        <f t="shared" si="328"/>
        <v>12</v>
      </c>
      <c r="L4333" s="57">
        <f t="shared" si="325"/>
        <v>12</v>
      </c>
      <c r="M4333" s="4" t="s">
        <v>5102</v>
      </c>
      <c r="N4333" s="57" t="s">
        <v>52</v>
      </c>
      <c r="O4333" s="57"/>
      <c r="P4333" s="4" t="s">
        <v>5439</v>
      </c>
      <c r="Q4333" s="4"/>
    </row>
    <row r="4334" spans="1:17" s="1" customFormat="1" ht="18.649999999999999" customHeight="1" x14ac:dyDescent="0.35">
      <c r="A4334" s="3">
        <v>46245</v>
      </c>
      <c r="B4334" s="57">
        <f t="shared" si="326"/>
        <v>33</v>
      </c>
      <c r="C4334" s="57" t="str">
        <f t="shared" si="327"/>
        <v>Aug</v>
      </c>
      <c r="D4334" s="4" t="s">
        <v>4811</v>
      </c>
      <c r="E4334" s="57" t="s">
        <v>445</v>
      </c>
      <c r="F4334" s="57" t="s">
        <v>17</v>
      </c>
      <c r="G4334" s="57">
        <v>9812</v>
      </c>
      <c r="H4334" s="57">
        <v>3</v>
      </c>
      <c r="I4334" s="57">
        <v>8</v>
      </c>
      <c r="J4334" s="57"/>
      <c r="K4334" s="57">
        <f t="shared" si="328"/>
        <v>8</v>
      </c>
      <c r="L4334" s="57">
        <f t="shared" si="325"/>
        <v>24</v>
      </c>
      <c r="M4334" s="4" t="s">
        <v>5102</v>
      </c>
      <c r="N4334" s="57" t="s">
        <v>52</v>
      </c>
      <c r="O4334" s="57"/>
      <c r="P4334" s="4" t="s">
        <v>5361</v>
      </c>
      <c r="Q4334" s="4"/>
    </row>
    <row r="4335" spans="1:17" s="1" customFormat="1" ht="18.649999999999999" customHeight="1" x14ac:dyDescent="0.35">
      <c r="A4335" s="3">
        <v>46245</v>
      </c>
      <c r="B4335" s="57">
        <f t="shared" si="326"/>
        <v>33</v>
      </c>
      <c r="C4335" s="57" t="str">
        <f t="shared" si="327"/>
        <v>Aug</v>
      </c>
      <c r="D4335" s="4" t="s">
        <v>550</v>
      </c>
      <c r="E4335" s="57" t="s">
        <v>34</v>
      </c>
      <c r="F4335" s="57" t="s">
        <v>17</v>
      </c>
      <c r="G4335" s="57">
        <v>9814</v>
      </c>
      <c r="H4335" s="57">
        <v>70</v>
      </c>
      <c r="I4335" s="57">
        <v>8</v>
      </c>
      <c r="J4335" s="57">
        <v>4</v>
      </c>
      <c r="K4335" s="57">
        <f t="shared" si="328"/>
        <v>12</v>
      </c>
      <c r="L4335" s="57">
        <f t="shared" si="325"/>
        <v>840</v>
      </c>
      <c r="M4335" s="4" t="s">
        <v>1903</v>
      </c>
      <c r="N4335" s="57" t="s">
        <v>443</v>
      </c>
      <c r="O4335" s="57"/>
      <c r="P4335" s="4"/>
      <c r="Q4335" s="4"/>
    </row>
    <row r="4336" spans="1:17" s="1" customFormat="1" ht="18.649999999999999" customHeight="1" x14ac:dyDescent="0.35">
      <c r="A4336" s="3">
        <v>46245</v>
      </c>
      <c r="B4336" s="57">
        <f t="shared" si="326"/>
        <v>33</v>
      </c>
      <c r="C4336" s="57" t="str">
        <f t="shared" si="327"/>
        <v>Aug</v>
      </c>
      <c r="D4336" s="4" t="s">
        <v>7734</v>
      </c>
      <c r="E4336" s="57" t="s">
        <v>445</v>
      </c>
      <c r="F4336" s="57" t="s">
        <v>18</v>
      </c>
      <c r="G4336" s="57">
        <v>9812</v>
      </c>
      <c r="H4336" s="57">
        <v>4</v>
      </c>
      <c r="I4336" s="57">
        <v>8</v>
      </c>
      <c r="J4336" s="57">
        <v>4</v>
      </c>
      <c r="K4336" s="57">
        <f t="shared" si="328"/>
        <v>12</v>
      </c>
      <c r="L4336" s="57">
        <f t="shared" si="325"/>
        <v>48</v>
      </c>
      <c r="M4336" s="4" t="s">
        <v>2270</v>
      </c>
      <c r="N4336" s="57" t="s">
        <v>57</v>
      </c>
      <c r="O4336" s="57"/>
      <c r="P4336" s="4" t="s">
        <v>3708</v>
      </c>
      <c r="Q4336" s="4"/>
    </row>
    <row r="4337" spans="1:17" s="1" customFormat="1" ht="18.649999999999999" customHeight="1" x14ac:dyDescent="0.35">
      <c r="A4337" s="3">
        <v>46245</v>
      </c>
      <c r="B4337" s="57">
        <f t="shared" si="326"/>
        <v>33</v>
      </c>
      <c r="C4337" s="57" t="str">
        <f t="shared" si="327"/>
        <v>Aug</v>
      </c>
      <c r="D4337" s="4" t="s">
        <v>7734</v>
      </c>
      <c r="E4337" s="57" t="s">
        <v>445</v>
      </c>
      <c r="F4337" s="57" t="s">
        <v>18</v>
      </c>
      <c r="G4337" s="57">
        <v>9812</v>
      </c>
      <c r="H4337" s="57">
        <v>5</v>
      </c>
      <c r="I4337" s="57">
        <v>8</v>
      </c>
      <c r="J4337" s="57">
        <v>4</v>
      </c>
      <c r="K4337" s="57">
        <f t="shared" si="328"/>
        <v>12</v>
      </c>
      <c r="L4337" s="57">
        <f t="shared" si="325"/>
        <v>60</v>
      </c>
      <c r="M4337" s="4" t="s">
        <v>7439</v>
      </c>
      <c r="N4337" s="57" t="s">
        <v>488</v>
      </c>
      <c r="O4337" s="57"/>
      <c r="P4337" s="4" t="s">
        <v>7440</v>
      </c>
      <c r="Q4337" s="4"/>
    </row>
    <row r="4338" spans="1:17" s="1" customFormat="1" ht="18.649999999999999" customHeight="1" x14ac:dyDescent="0.35">
      <c r="A4338" s="3">
        <v>46246</v>
      </c>
      <c r="B4338" s="57">
        <f t="shared" si="326"/>
        <v>33</v>
      </c>
      <c r="C4338" s="57" t="str">
        <f t="shared" si="327"/>
        <v>Aug</v>
      </c>
      <c r="D4338" s="4" t="s">
        <v>2268</v>
      </c>
      <c r="E4338" s="57" t="s">
        <v>34</v>
      </c>
      <c r="F4338" s="57" t="s">
        <v>18</v>
      </c>
      <c r="G4338" s="57">
        <v>9814</v>
      </c>
      <c r="H4338" s="57">
        <v>1</v>
      </c>
      <c r="I4338" s="57">
        <v>2</v>
      </c>
      <c r="J4338" s="57"/>
      <c r="K4338" s="57">
        <f t="shared" si="328"/>
        <v>2</v>
      </c>
      <c r="L4338" s="57">
        <f t="shared" si="325"/>
        <v>2</v>
      </c>
      <c r="M4338" s="4" t="s">
        <v>5102</v>
      </c>
      <c r="N4338" s="57" t="s">
        <v>52</v>
      </c>
      <c r="O4338" s="57"/>
      <c r="P4338" s="4" t="s">
        <v>2417</v>
      </c>
      <c r="Q4338" s="4"/>
    </row>
    <row r="4339" spans="1:17" s="1" customFormat="1" ht="18.649999999999999" customHeight="1" x14ac:dyDescent="0.35">
      <c r="A4339" s="3">
        <v>46246</v>
      </c>
      <c r="B4339" s="57">
        <f t="shared" si="326"/>
        <v>33</v>
      </c>
      <c r="C4339" s="57" t="str">
        <f t="shared" si="327"/>
        <v>Aug</v>
      </c>
      <c r="D4339" s="4" t="s">
        <v>2269</v>
      </c>
      <c r="E4339" s="57" t="s">
        <v>34</v>
      </c>
      <c r="F4339" s="57" t="s">
        <v>18</v>
      </c>
      <c r="G4339" s="57">
        <v>9814</v>
      </c>
      <c r="H4339" s="57">
        <v>1</v>
      </c>
      <c r="I4339" s="57">
        <v>2</v>
      </c>
      <c r="J4339" s="57"/>
      <c r="K4339" s="57">
        <f t="shared" si="328"/>
        <v>2</v>
      </c>
      <c r="L4339" s="57">
        <f t="shared" si="325"/>
        <v>2</v>
      </c>
      <c r="M4339" s="4" t="s">
        <v>5102</v>
      </c>
      <c r="N4339" s="57" t="s">
        <v>52</v>
      </c>
      <c r="O4339" s="57"/>
      <c r="P4339" s="4" t="s">
        <v>2417</v>
      </c>
      <c r="Q4339" s="4"/>
    </row>
    <row r="4340" spans="1:17" s="1" customFormat="1" ht="18.649999999999999" customHeight="1" x14ac:dyDescent="0.35">
      <c r="A4340" s="3">
        <v>46246</v>
      </c>
      <c r="B4340" s="57">
        <f t="shared" si="326"/>
        <v>33</v>
      </c>
      <c r="C4340" s="57" t="str">
        <f t="shared" si="327"/>
        <v>Aug</v>
      </c>
      <c r="D4340" s="4" t="s">
        <v>7825</v>
      </c>
      <c r="E4340" s="57" t="s">
        <v>34</v>
      </c>
      <c r="F4340" s="57" t="s">
        <v>18</v>
      </c>
      <c r="G4340" s="57">
        <v>9814</v>
      </c>
      <c r="H4340" s="57">
        <v>5</v>
      </c>
      <c r="I4340" s="57">
        <v>6</v>
      </c>
      <c r="J4340" s="57"/>
      <c r="K4340" s="57">
        <f t="shared" si="328"/>
        <v>6</v>
      </c>
      <c r="L4340" s="57">
        <f t="shared" si="325"/>
        <v>30</v>
      </c>
      <c r="M4340" s="4" t="s">
        <v>2270</v>
      </c>
      <c r="N4340" s="57" t="s">
        <v>57</v>
      </c>
      <c r="O4340" s="57"/>
      <c r="P4340" s="4" t="s">
        <v>2517</v>
      </c>
      <c r="Q4340" s="4"/>
    </row>
    <row r="4341" spans="1:17" s="1" customFormat="1" ht="18.649999999999999" customHeight="1" x14ac:dyDescent="0.35">
      <c r="A4341" s="3">
        <v>46246</v>
      </c>
      <c r="B4341" s="57">
        <f t="shared" si="326"/>
        <v>33</v>
      </c>
      <c r="C4341" s="57" t="str">
        <f t="shared" si="327"/>
        <v>Aug</v>
      </c>
      <c r="D4341" s="4" t="s">
        <v>600</v>
      </c>
      <c r="E4341" s="57" t="s">
        <v>445</v>
      </c>
      <c r="F4341" s="57" t="s">
        <v>18</v>
      </c>
      <c r="G4341" s="57">
        <v>9812</v>
      </c>
      <c r="H4341" s="57">
        <v>1</v>
      </c>
      <c r="I4341" s="57">
        <v>8</v>
      </c>
      <c r="J4341" s="57">
        <v>1</v>
      </c>
      <c r="K4341" s="57">
        <f t="shared" si="328"/>
        <v>9</v>
      </c>
      <c r="L4341" s="57">
        <f t="shared" si="325"/>
        <v>9</v>
      </c>
      <c r="M4341" s="4" t="s">
        <v>5102</v>
      </c>
      <c r="N4341" s="57" t="s">
        <v>52</v>
      </c>
      <c r="O4341" s="57"/>
      <c r="P4341" s="4" t="s">
        <v>6207</v>
      </c>
      <c r="Q4341" s="4"/>
    </row>
    <row r="4342" spans="1:17" s="1" customFormat="1" ht="18.649999999999999" customHeight="1" x14ac:dyDescent="0.35">
      <c r="A4342" s="3">
        <v>46246</v>
      </c>
      <c r="B4342" s="57">
        <f t="shared" si="326"/>
        <v>33</v>
      </c>
      <c r="C4342" s="57" t="str">
        <f t="shared" si="327"/>
        <v>Aug</v>
      </c>
      <c r="D4342" s="4" t="s">
        <v>2187</v>
      </c>
      <c r="E4342" s="57" t="s">
        <v>445</v>
      </c>
      <c r="F4342" s="57" t="s">
        <v>18</v>
      </c>
      <c r="G4342" s="57">
        <v>9812</v>
      </c>
      <c r="H4342" s="57">
        <v>3</v>
      </c>
      <c r="I4342" s="57">
        <v>8</v>
      </c>
      <c r="J4342" s="57"/>
      <c r="K4342" s="57">
        <f t="shared" si="328"/>
        <v>8</v>
      </c>
      <c r="L4342" s="57">
        <f t="shared" si="325"/>
        <v>24</v>
      </c>
      <c r="M4342" s="4" t="s">
        <v>7439</v>
      </c>
      <c r="N4342" s="57" t="s">
        <v>488</v>
      </c>
      <c r="O4342" s="57"/>
      <c r="P4342" s="4" t="s">
        <v>7440</v>
      </c>
      <c r="Q4342" s="4"/>
    </row>
    <row r="4343" spans="1:17" s="1" customFormat="1" ht="18.649999999999999" customHeight="1" x14ac:dyDescent="0.35">
      <c r="A4343" s="3">
        <v>46246</v>
      </c>
      <c r="B4343" s="57">
        <f t="shared" si="326"/>
        <v>33</v>
      </c>
      <c r="C4343" s="57" t="str">
        <f t="shared" si="327"/>
        <v>Aug</v>
      </c>
      <c r="D4343" s="4" t="s">
        <v>2187</v>
      </c>
      <c r="E4343" s="57" t="s">
        <v>445</v>
      </c>
      <c r="F4343" s="57" t="s">
        <v>18</v>
      </c>
      <c r="G4343" s="57">
        <v>9812</v>
      </c>
      <c r="H4343" s="57">
        <v>1</v>
      </c>
      <c r="I4343" s="57">
        <v>8</v>
      </c>
      <c r="J4343" s="57">
        <v>1</v>
      </c>
      <c r="K4343" s="57">
        <f t="shared" si="328"/>
        <v>9</v>
      </c>
      <c r="L4343" s="57">
        <f t="shared" ref="L4343:L4406" si="329">H4343*K4343</f>
        <v>9</v>
      </c>
      <c r="M4343" s="4" t="s">
        <v>7439</v>
      </c>
      <c r="N4343" s="57" t="s">
        <v>488</v>
      </c>
      <c r="O4343" s="57"/>
      <c r="P4343" s="4" t="s">
        <v>7440</v>
      </c>
      <c r="Q4343" s="4"/>
    </row>
    <row r="4344" spans="1:17" s="1" customFormat="1" ht="18.649999999999999" customHeight="1" x14ac:dyDescent="0.35">
      <c r="A4344" s="3">
        <v>46246</v>
      </c>
      <c r="B4344" s="57">
        <f t="shared" si="326"/>
        <v>33</v>
      </c>
      <c r="C4344" s="57" t="str">
        <f t="shared" si="327"/>
        <v>Aug</v>
      </c>
      <c r="D4344" s="4" t="s">
        <v>2187</v>
      </c>
      <c r="E4344" s="57" t="s">
        <v>445</v>
      </c>
      <c r="F4344" s="57" t="s">
        <v>18</v>
      </c>
      <c r="G4344" s="57">
        <v>9812</v>
      </c>
      <c r="H4344" s="57">
        <v>2</v>
      </c>
      <c r="I4344" s="57">
        <v>8</v>
      </c>
      <c r="J4344" s="57">
        <v>1.5</v>
      </c>
      <c r="K4344" s="57">
        <f t="shared" si="328"/>
        <v>9.5</v>
      </c>
      <c r="L4344" s="57">
        <f t="shared" si="329"/>
        <v>19</v>
      </c>
      <c r="M4344" s="4" t="s">
        <v>7439</v>
      </c>
      <c r="N4344" s="57" t="s">
        <v>488</v>
      </c>
      <c r="O4344" s="57"/>
      <c r="P4344" s="4" t="s">
        <v>7440</v>
      </c>
      <c r="Q4344" s="4"/>
    </row>
    <row r="4345" spans="1:17" s="1" customFormat="1" ht="18.649999999999999" customHeight="1" x14ac:dyDescent="0.35">
      <c r="A4345" s="3">
        <v>46246</v>
      </c>
      <c r="B4345" s="57">
        <f t="shared" si="326"/>
        <v>33</v>
      </c>
      <c r="C4345" s="57" t="str">
        <f t="shared" si="327"/>
        <v>Aug</v>
      </c>
      <c r="D4345" s="4" t="s">
        <v>600</v>
      </c>
      <c r="E4345" s="57" t="s">
        <v>445</v>
      </c>
      <c r="F4345" s="57" t="s">
        <v>18</v>
      </c>
      <c r="G4345" s="57">
        <v>9812</v>
      </c>
      <c r="H4345" s="57">
        <v>3</v>
      </c>
      <c r="I4345" s="57">
        <v>8</v>
      </c>
      <c r="J4345" s="57"/>
      <c r="K4345" s="57">
        <f t="shared" si="328"/>
        <v>8</v>
      </c>
      <c r="L4345" s="57">
        <f t="shared" si="329"/>
        <v>24</v>
      </c>
      <c r="M4345" s="4" t="s">
        <v>7454</v>
      </c>
      <c r="N4345" s="57" t="s">
        <v>47</v>
      </c>
      <c r="O4345" s="57"/>
      <c r="P4345" s="4"/>
      <c r="Q4345" s="4"/>
    </row>
    <row r="4346" spans="1:17" s="1" customFormat="1" ht="18.649999999999999" customHeight="1" x14ac:dyDescent="0.35">
      <c r="A4346" s="3">
        <v>46246</v>
      </c>
      <c r="B4346" s="57">
        <f t="shared" si="326"/>
        <v>33</v>
      </c>
      <c r="C4346" s="57" t="str">
        <f t="shared" si="327"/>
        <v>Aug</v>
      </c>
      <c r="D4346" s="4" t="s">
        <v>600</v>
      </c>
      <c r="E4346" s="57" t="s">
        <v>445</v>
      </c>
      <c r="F4346" s="57" t="s">
        <v>18</v>
      </c>
      <c r="G4346" s="57">
        <v>9812</v>
      </c>
      <c r="H4346" s="57">
        <v>6</v>
      </c>
      <c r="I4346" s="57">
        <v>8</v>
      </c>
      <c r="J4346" s="57">
        <v>4</v>
      </c>
      <c r="K4346" s="57">
        <f t="shared" si="328"/>
        <v>12</v>
      </c>
      <c r="L4346" s="57">
        <f t="shared" si="329"/>
        <v>72</v>
      </c>
      <c r="M4346" s="4" t="s">
        <v>7454</v>
      </c>
      <c r="N4346" s="57" t="s">
        <v>47</v>
      </c>
      <c r="O4346" s="57"/>
      <c r="P4346" s="4"/>
      <c r="Q4346" s="4"/>
    </row>
    <row r="4347" spans="1:17" s="1" customFormat="1" ht="18.649999999999999" customHeight="1" x14ac:dyDescent="0.35">
      <c r="A4347" s="3">
        <v>46246</v>
      </c>
      <c r="B4347" s="57">
        <f t="shared" si="326"/>
        <v>33</v>
      </c>
      <c r="C4347" s="57" t="str">
        <f t="shared" si="327"/>
        <v>Aug</v>
      </c>
      <c r="D4347" s="4" t="s">
        <v>6793</v>
      </c>
      <c r="E4347" s="57" t="s">
        <v>445</v>
      </c>
      <c r="F4347" s="57" t="s">
        <v>18</v>
      </c>
      <c r="G4347" s="57">
        <v>9812</v>
      </c>
      <c r="H4347" s="57">
        <v>4</v>
      </c>
      <c r="I4347" s="57">
        <v>8</v>
      </c>
      <c r="J4347" s="57">
        <v>1</v>
      </c>
      <c r="K4347" s="57">
        <f t="shared" si="328"/>
        <v>9</v>
      </c>
      <c r="L4347" s="57">
        <f t="shared" si="329"/>
        <v>36</v>
      </c>
      <c r="M4347" s="4" t="s">
        <v>447</v>
      </c>
      <c r="N4347" s="57" t="s">
        <v>455</v>
      </c>
      <c r="O4347" s="57"/>
      <c r="P4347" s="4"/>
      <c r="Q4347" s="4"/>
    </row>
    <row r="4348" spans="1:17" s="1" customFormat="1" ht="18.649999999999999" customHeight="1" x14ac:dyDescent="0.35">
      <c r="A4348" s="3">
        <v>46246</v>
      </c>
      <c r="B4348" s="57">
        <f t="shared" si="326"/>
        <v>33</v>
      </c>
      <c r="C4348" s="57" t="str">
        <f t="shared" si="327"/>
        <v>Aug</v>
      </c>
      <c r="D4348" s="4" t="s">
        <v>5405</v>
      </c>
      <c r="E4348" s="57" t="s">
        <v>445</v>
      </c>
      <c r="F4348" s="57" t="s">
        <v>17</v>
      </c>
      <c r="G4348" s="57">
        <v>9812</v>
      </c>
      <c r="H4348" s="57">
        <v>1</v>
      </c>
      <c r="I4348" s="57">
        <v>8</v>
      </c>
      <c r="J4348" s="57">
        <v>2.5</v>
      </c>
      <c r="K4348" s="57">
        <f t="shared" si="328"/>
        <v>10.5</v>
      </c>
      <c r="L4348" s="57">
        <f t="shared" si="329"/>
        <v>10.5</v>
      </c>
      <c r="M4348" s="4" t="s">
        <v>5102</v>
      </c>
      <c r="N4348" s="57" t="s">
        <v>52</v>
      </c>
      <c r="O4348" s="57"/>
      <c r="P4348" s="4" t="s">
        <v>5439</v>
      </c>
      <c r="Q4348" s="4"/>
    </row>
    <row r="4349" spans="1:17" s="1" customFormat="1" ht="18.649999999999999" customHeight="1" x14ac:dyDescent="0.35">
      <c r="A4349" s="3">
        <v>46246</v>
      </c>
      <c r="B4349" s="57">
        <f t="shared" si="326"/>
        <v>33</v>
      </c>
      <c r="C4349" s="57" t="str">
        <f t="shared" si="327"/>
        <v>Aug</v>
      </c>
      <c r="D4349" s="4" t="s">
        <v>973</v>
      </c>
      <c r="E4349" s="57" t="s">
        <v>445</v>
      </c>
      <c r="F4349" s="57" t="s">
        <v>17</v>
      </c>
      <c r="G4349" s="57">
        <v>9812</v>
      </c>
      <c r="H4349" s="57">
        <v>2</v>
      </c>
      <c r="I4349" s="57">
        <v>8</v>
      </c>
      <c r="J4349" s="57">
        <v>2</v>
      </c>
      <c r="K4349" s="57">
        <f t="shared" si="328"/>
        <v>10</v>
      </c>
      <c r="L4349" s="57">
        <f t="shared" si="329"/>
        <v>20</v>
      </c>
      <c r="M4349" s="4" t="s">
        <v>5102</v>
      </c>
      <c r="N4349" s="57" t="s">
        <v>52</v>
      </c>
      <c r="O4349" s="57"/>
      <c r="P4349" s="4" t="s">
        <v>5361</v>
      </c>
      <c r="Q4349" s="4"/>
    </row>
    <row r="4350" spans="1:17" s="1" customFormat="1" ht="18.649999999999999" customHeight="1" x14ac:dyDescent="0.35">
      <c r="A4350" s="3">
        <v>46246</v>
      </c>
      <c r="B4350" s="57">
        <f t="shared" si="326"/>
        <v>33</v>
      </c>
      <c r="C4350" s="57" t="str">
        <f t="shared" si="327"/>
        <v>Aug</v>
      </c>
      <c r="D4350" s="4" t="s">
        <v>430</v>
      </c>
      <c r="E4350" s="57" t="s">
        <v>445</v>
      </c>
      <c r="F4350" s="57" t="s">
        <v>17</v>
      </c>
      <c r="G4350" s="57">
        <v>9812</v>
      </c>
      <c r="H4350" s="57">
        <v>5</v>
      </c>
      <c r="I4350" s="57">
        <v>8</v>
      </c>
      <c r="J4350" s="57">
        <v>4</v>
      </c>
      <c r="K4350" s="57">
        <f t="shared" si="328"/>
        <v>12</v>
      </c>
      <c r="L4350" s="57">
        <f t="shared" si="329"/>
        <v>60</v>
      </c>
      <c r="M4350" s="4" t="s">
        <v>7439</v>
      </c>
      <c r="N4350" s="57" t="s">
        <v>52</v>
      </c>
      <c r="O4350" s="57"/>
      <c r="P4350" s="4"/>
      <c r="Q4350" s="4"/>
    </row>
    <row r="4351" spans="1:17" s="1" customFormat="1" ht="18.649999999999999" customHeight="1" x14ac:dyDescent="0.35">
      <c r="A4351" s="3">
        <v>46246</v>
      </c>
      <c r="B4351" s="57">
        <f t="shared" si="326"/>
        <v>33</v>
      </c>
      <c r="C4351" s="57" t="str">
        <f t="shared" si="327"/>
        <v>Aug</v>
      </c>
      <c r="D4351" s="4" t="s">
        <v>550</v>
      </c>
      <c r="E4351" s="57" t="s">
        <v>34</v>
      </c>
      <c r="F4351" s="57" t="s">
        <v>17</v>
      </c>
      <c r="G4351" s="57">
        <v>9814</v>
      </c>
      <c r="H4351" s="57">
        <v>35</v>
      </c>
      <c r="I4351" s="57">
        <v>8</v>
      </c>
      <c r="J4351" s="57">
        <v>4</v>
      </c>
      <c r="K4351" s="57">
        <f t="shared" si="328"/>
        <v>12</v>
      </c>
      <c r="L4351" s="57">
        <f t="shared" si="329"/>
        <v>420</v>
      </c>
      <c r="M4351" s="4" t="s">
        <v>1903</v>
      </c>
      <c r="N4351" s="57" t="s">
        <v>443</v>
      </c>
      <c r="O4351" s="57"/>
      <c r="P4351" s="4"/>
      <c r="Q4351" s="4"/>
    </row>
    <row r="4352" spans="1:17" s="1" customFormat="1" ht="18.649999999999999" customHeight="1" x14ac:dyDescent="0.35">
      <c r="A4352" s="3">
        <v>46246</v>
      </c>
      <c r="B4352" s="57">
        <f t="shared" si="326"/>
        <v>33</v>
      </c>
      <c r="C4352" s="57" t="str">
        <f t="shared" si="327"/>
        <v>Aug</v>
      </c>
      <c r="D4352" s="4" t="s">
        <v>7734</v>
      </c>
      <c r="E4352" s="57" t="s">
        <v>445</v>
      </c>
      <c r="F4352" s="57" t="s">
        <v>18</v>
      </c>
      <c r="G4352" s="57">
        <v>9812</v>
      </c>
      <c r="H4352" s="57">
        <v>5</v>
      </c>
      <c r="I4352" s="57">
        <v>8</v>
      </c>
      <c r="J4352" s="57">
        <v>4</v>
      </c>
      <c r="K4352" s="57">
        <f t="shared" si="328"/>
        <v>12</v>
      </c>
      <c r="L4352" s="57">
        <f t="shared" si="329"/>
        <v>60</v>
      </c>
      <c r="M4352" s="4" t="s">
        <v>2270</v>
      </c>
      <c r="N4352" s="57" t="s">
        <v>57</v>
      </c>
      <c r="O4352" s="57"/>
      <c r="P4352" s="4" t="s">
        <v>3708</v>
      </c>
      <c r="Q4352" s="4"/>
    </row>
    <row r="4353" spans="1:17" s="1" customFormat="1" ht="18.649999999999999" customHeight="1" x14ac:dyDescent="0.35">
      <c r="A4353" s="3">
        <v>46246</v>
      </c>
      <c r="B4353" s="57">
        <f t="shared" si="326"/>
        <v>33</v>
      </c>
      <c r="C4353" s="57" t="str">
        <f t="shared" si="327"/>
        <v>Aug</v>
      </c>
      <c r="D4353" s="4" t="s">
        <v>7734</v>
      </c>
      <c r="E4353" s="57" t="s">
        <v>445</v>
      </c>
      <c r="F4353" s="57" t="s">
        <v>18</v>
      </c>
      <c r="G4353" s="57">
        <v>9812</v>
      </c>
      <c r="H4353" s="57">
        <v>1</v>
      </c>
      <c r="I4353" s="57">
        <v>8</v>
      </c>
      <c r="J4353" s="57">
        <v>4</v>
      </c>
      <c r="K4353" s="57">
        <f t="shared" si="328"/>
        <v>12</v>
      </c>
      <c r="L4353" s="57">
        <f t="shared" si="329"/>
        <v>12</v>
      </c>
      <c r="M4353" s="4" t="s">
        <v>7439</v>
      </c>
      <c r="N4353" s="57" t="s">
        <v>488</v>
      </c>
      <c r="O4353" s="57"/>
      <c r="P4353" s="4" t="s">
        <v>7440</v>
      </c>
      <c r="Q4353" s="4"/>
    </row>
    <row r="4354" spans="1:17" s="1" customFormat="1" ht="18.649999999999999" customHeight="1" x14ac:dyDescent="0.35">
      <c r="A4354" s="3">
        <v>46246</v>
      </c>
      <c r="B4354" s="57">
        <f t="shared" si="326"/>
        <v>33</v>
      </c>
      <c r="C4354" s="57" t="str">
        <f t="shared" si="327"/>
        <v>Aug</v>
      </c>
      <c r="D4354" s="4" t="s">
        <v>7734</v>
      </c>
      <c r="E4354" s="57" t="s">
        <v>445</v>
      </c>
      <c r="F4354" s="57" t="s">
        <v>18</v>
      </c>
      <c r="G4354" s="57">
        <v>9812</v>
      </c>
      <c r="H4354" s="57">
        <v>1</v>
      </c>
      <c r="I4354" s="57">
        <v>8</v>
      </c>
      <c r="J4354" s="57">
        <v>4</v>
      </c>
      <c r="K4354" s="57">
        <f t="shared" si="328"/>
        <v>12</v>
      </c>
      <c r="L4354" s="57">
        <f t="shared" si="329"/>
        <v>12</v>
      </c>
      <c r="M4354" s="4" t="s">
        <v>6942</v>
      </c>
      <c r="N4354" s="57" t="s">
        <v>47</v>
      </c>
      <c r="O4354" s="57"/>
      <c r="P4354" s="4"/>
      <c r="Q4354" s="4"/>
    </row>
    <row r="4355" spans="1:17" s="1" customFormat="1" ht="18.649999999999999" customHeight="1" x14ac:dyDescent="0.35">
      <c r="A4355" s="3">
        <v>46247</v>
      </c>
      <c r="B4355" s="57">
        <f t="shared" si="326"/>
        <v>33</v>
      </c>
      <c r="C4355" s="57" t="str">
        <f t="shared" si="327"/>
        <v>Aug</v>
      </c>
      <c r="D4355" s="4" t="s">
        <v>435</v>
      </c>
      <c r="E4355" s="57" t="s">
        <v>34</v>
      </c>
      <c r="F4355" s="57" t="s">
        <v>18</v>
      </c>
      <c r="G4355" s="57">
        <v>9814</v>
      </c>
      <c r="H4355" s="57">
        <v>1</v>
      </c>
      <c r="I4355" s="57">
        <v>8</v>
      </c>
      <c r="J4355" s="57">
        <v>3</v>
      </c>
      <c r="K4355" s="57">
        <f t="shared" si="328"/>
        <v>11</v>
      </c>
      <c r="L4355" s="57">
        <f t="shared" si="329"/>
        <v>11</v>
      </c>
      <c r="M4355" s="4" t="s">
        <v>452</v>
      </c>
      <c r="N4355" s="57" t="s">
        <v>435</v>
      </c>
      <c r="O4355" s="57"/>
      <c r="P4355" s="4"/>
      <c r="Q4355" s="4"/>
    </row>
    <row r="4356" spans="1:17" s="1" customFormat="1" ht="18.649999999999999" customHeight="1" x14ac:dyDescent="0.35">
      <c r="A4356" s="3">
        <v>46247</v>
      </c>
      <c r="B4356" s="57">
        <f t="shared" si="326"/>
        <v>33</v>
      </c>
      <c r="C4356" s="57" t="str">
        <f t="shared" si="327"/>
        <v>Aug</v>
      </c>
      <c r="D4356" s="4" t="s">
        <v>2268</v>
      </c>
      <c r="E4356" s="57" t="s">
        <v>34</v>
      </c>
      <c r="F4356" s="57" t="s">
        <v>18</v>
      </c>
      <c r="G4356" s="57">
        <v>9814</v>
      </c>
      <c r="H4356" s="57">
        <v>1</v>
      </c>
      <c r="I4356" s="57">
        <v>2</v>
      </c>
      <c r="J4356" s="57"/>
      <c r="K4356" s="57">
        <f t="shared" si="328"/>
        <v>2</v>
      </c>
      <c r="L4356" s="57">
        <f t="shared" si="329"/>
        <v>2</v>
      </c>
      <c r="M4356" s="4" t="s">
        <v>5102</v>
      </c>
      <c r="N4356" s="57" t="s">
        <v>52</v>
      </c>
      <c r="O4356" s="57"/>
      <c r="P4356" s="4" t="s">
        <v>2417</v>
      </c>
      <c r="Q4356" s="4"/>
    </row>
    <row r="4357" spans="1:17" s="1" customFormat="1" ht="18.649999999999999" customHeight="1" x14ac:dyDescent="0.35">
      <c r="A4357" s="3">
        <v>46247</v>
      </c>
      <c r="B4357" s="57">
        <f t="shared" si="326"/>
        <v>33</v>
      </c>
      <c r="C4357" s="57" t="str">
        <f t="shared" si="327"/>
        <v>Aug</v>
      </c>
      <c r="D4357" s="4" t="s">
        <v>2269</v>
      </c>
      <c r="E4357" s="57" t="s">
        <v>34</v>
      </c>
      <c r="F4357" s="57" t="s">
        <v>18</v>
      </c>
      <c r="G4357" s="57">
        <v>9814</v>
      </c>
      <c r="H4357" s="57">
        <v>1</v>
      </c>
      <c r="I4357" s="57">
        <v>2</v>
      </c>
      <c r="J4357" s="57"/>
      <c r="K4357" s="57">
        <f t="shared" si="328"/>
        <v>2</v>
      </c>
      <c r="L4357" s="57">
        <f t="shared" si="329"/>
        <v>2</v>
      </c>
      <c r="M4357" s="4" t="s">
        <v>5102</v>
      </c>
      <c r="N4357" s="57" t="s">
        <v>52</v>
      </c>
      <c r="O4357" s="57"/>
      <c r="P4357" s="4" t="s">
        <v>2417</v>
      </c>
      <c r="Q4357" s="4"/>
    </row>
    <row r="4358" spans="1:17" s="1" customFormat="1" ht="18.649999999999999" customHeight="1" x14ac:dyDescent="0.35">
      <c r="A4358" s="3">
        <v>46247</v>
      </c>
      <c r="B4358" s="57">
        <f t="shared" si="326"/>
        <v>33</v>
      </c>
      <c r="C4358" s="57" t="str">
        <f t="shared" si="327"/>
        <v>Aug</v>
      </c>
      <c r="D4358" s="4" t="s">
        <v>7825</v>
      </c>
      <c r="E4358" s="57" t="s">
        <v>34</v>
      </c>
      <c r="F4358" s="57" t="s">
        <v>18</v>
      </c>
      <c r="G4358" s="57">
        <v>9814</v>
      </c>
      <c r="H4358" s="57">
        <v>4</v>
      </c>
      <c r="I4358" s="57">
        <v>8</v>
      </c>
      <c r="J4358" s="57"/>
      <c r="K4358" s="57">
        <f t="shared" si="328"/>
        <v>8</v>
      </c>
      <c r="L4358" s="57">
        <f t="shared" si="329"/>
        <v>32</v>
      </c>
      <c r="M4358" s="4" t="s">
        <v>2270</v>
      </c>
      <c r="N4358" s="57" t="s">
        <v>57</v>
      </c>
      <c r="O4358" s="57"/>
      <c r="P4358" s="4" t="s">
        <v>2517</v>
      </c>
      <c r="Q4358" s="4"/>
    </row>
    <row r="4359" spans="1:17" s="1" customFormat="1" ht="18.649999999999999" customHeight="1" x14ac:dyDescent="0.35">
      <c r="A4359" s="3">
        <v>46247</v>
      </c>
      <c r="B4359" s="57">
        <f t="shared" si="326"/>
        <v>33</v>
      </c>
      <c r="C4359" s="57" t="str">
        <f t="shared" si="327"/>
        <v>Aug</v>
      </c>
      <c r="D4359" s="4" t="s">
        <v>600</v>
      </c>
      <c r="E4359" s="57" t="s">
        <v>445</v>
      </c>
      <c r="F4359" s="57" t="s">
        <v>18</v>
      </c>
      <c r="G4359" s="57">
        <v>9812</v>
      </c>
      <c r="H4359" s="57">
        <v>1</v>
      </c>
      <c r="I4359" s="57">
        <v>8</v>
      </c>
      <c r="J4359" s="57">
        <v>3.5</v>
      </c>
      <c r="K4359" s="57">
        <f t="shared" si="328"/>
        <v>11.5</v>
      </c>
      <c r="L4359" s="57">
        <f t="shared" si="329"/>
        <v>11.5</v>
      </c>
      <c r="M4359" s="4" t="s">
        <v>5102</v>
      </c>
      <c r="N4359" s="57" t="s">
        <v>52</v>
      </c>
      <c r="O4359" s="57"/>
      <c r="P4359" s="4" t="s">
        <v>6207</v>
      </c>
      <c r="Q4359" s="4"/>
    </row>
    <row r="4360" spans="1:17" s="1" customFormat="1" ht="18.649999999999999" customHeight="1" x14ac:dyDescent="0.35">
      <c r="A4360" s="3">
        <v>46247</v>
      </c>
      <c r="B4360" s="57">
        <f t="shared" si="326"/>
        <v>33</v>
      </c>
      <c r="C4360" s="57" t="str">
        <f t="shared" si="327"/>
        <v>Aug</v>
      </c>
      <c r="D4360" s="4" t="s">
        <v>2187</v>
      </c>
      <c r="E4360" s="57" t="s">
        <v>445</v>
      </c>
      <c r="F4360" s="57" t="s">
        <v>18</v>
      </c>
      <c r="G4360" s="57">
        <v>9812</v>
      </c>
      <c r="H4360" s="57">
        <v>1</v>
      </c>
      <c r="I4360" s="57">
        <v>8</v>
      </c>
      <c r="J4360" s="57"/>
      <c r="K4360" s="57">
        <f t="shared" si="328"/>
        <v>8</v>
      </c>
      <c r="L4360" s="57">
        <f t="shared" si="329"/>
        <v>8</v>
      </c>
      <c r="M4360" s="4" t="s">
        <v>5102</v>
      </c>
      <c r="N4360" s="57" t="s">
        <v>52</v>
      </c>
      <c r="O4360" s="57"/>
      <c r="P4360" s="4" t="s">
        <v>5361</v>
      </c>
      <c r="Q4360" s="4"/>
    </row>
    <row r="4361" spans="1:17" s="1" customFormat="1" ht="18.649999999999999" customHeight="1" x14ac:dyDescent="0.35">
      <c r="A4361" s="3">
        <v>46247</v>
      </c>
      <c r="B4361" s="57">
        <f t="shared" si="326"/>
        <v>33</v>
      </c>
      <c r="C4361" s="57" t="str">
        <f t="shared" si="327"/>
        <v>Aug</v>
      </c>
      <c r="D4361" s="4" t="s">
        <v>2187</v>
      </c>
      <c r="E4361" s="57" t="s">
        <v>445</v>
      </c>
      <c r="F4361" s="57" t="s">
        <v>18</v>
      </c>
      <c r="G4361" s="57">
        <v>9812</v>
      </c>
      <c r="H4361" s="57">
        <v>1</v>
      </c>
      <c r="I4361" s="57">
        <v>8</v>
      </c>
      <c r="J4361" s="57">
        <v>3.5</v>
      </c>
      <c r="K4361" s="57">
        <f t="shared" si="328"/>
        <v>11.5</v>
      </c>
      <c r="L4361" s="57">
        <f t="shared" si="329"/>
        <v>11.5</v>
      </c>
      <c r="M4361" s="4" t="s">
        <v>5102</v>
      </c>
      <c r="N4361" s="57" t="s">
        <v>52</v>
      </c>
      <c r="O4361" s="57"/>
      <c r="P4361" s="4" t="s">
        <v>5361</v>
      </c>
      <c r="Q4361" s="4"/>
    </row>
    <row r="4362" spans="1:17" s="1" customFormat="1" ht="18.649999999999999" customHeight="1" x14ac:dyDescent="0.35">
      <c r="A4362" s="3">
        <v>46247</v>
      </c>
      <c r="B4362" s="57">
        <f t="shared" si="326"/>
        <v>33</v>
      </c>
      <c r="C4362" s="57" t="str">
        <f t="shared" si="327"/>
        <v>Aug</v>
      </c>
      <c r="D4362" s="4" t="s">
        <v>2187</v>
      </c>
      <c r="E4362" s="57" t="s">
        <v>445</v>
      </c>
      <c r="F4362" s="57" t="s">
        <v>18</v>
      </c>
      <c r="G4362" s="57">
        <v>9812</v>
      </c>
      <c r="H4362" s="57">
        <v>1</v>
      </c>
      <c r="I4362" s="57">
        <v>8</v>
      </c>
      <c r="J4362" s="57"/>
      <c r="K4362" s="57">
        <f t="shared" si="328"/>
        <v>8</v>
      </c>
      <c r="L4362" s="57">
        <f t="shared" si="329"/>
        <v>8</v>
      </c>
      <c r="M4362" s="4" t="s">
        <v>2270</v>
      </c>
      <c r="N4362" s="57" t="s">
        <v>57</v>
      </c>
      <c r="O4362" s="57"/>
      <c r="P4362" s="4" t="s">
        <v>3708</v>
      </c>
      <c r="Q4362" s="4"/>
    </row>
    <row r="4363" spans="1:17" s="1" customFormat="1" ht="18.649999999999999" customHeight="1" x14ac:dyDescent="0.35">
      <c r="A4363" s="3">
        <v>46247</v>
      </c>
      <c r="B4363" s="57">
        <f t="shared" si="326"/>
        <v>33</v>
      </c>
      <c r="C4363" s="57" t="str">
        <f t="shared" si="327"/>
        <v>Aug</v>
      </c>
      <c r="D4363" s="4" t="s">
        <v>2187</v>
      </c>
      <c r="E4363" s="57" t="s">
        <v>445</v>
      </c>
      <c r="F4363" s="57" t="s">
        <v>18</v>
      </c>
      <c r="G4363" s="57">
        <v>9812</v>
      </c>
      <c r="H4363" s="57">
        <v>2</v>
      </c>
      <c r="I4363" s="57">
        <v>8</v>
      </c>
      <c r="J4363" s="57">
        <v>4</v>
      </c>
      <c r="K4363" s="57">
        <f t="shared" si="328"/>
        <v>12</v>
      </c>
      <c r="L4363" s="57">
        <f t="shared" si="329"/>
        <v>24</v>
      </c>
      <c r="M4363" s="4" t="s">
        <v>7439</v>
      </c>
      <c r="N4363" s="57" t="s">
        <v>488</v>
      </c>
      <c r="O4363" s="57"/>
      <c r="P4363" s="4" t="s">
        <v>7440</v>
      </c>
      <c r="Q4363" s="4"/>
    </row>
    <row r="4364" spans="1:17" s="1" customFormat="1" ht="18.649999999999999" customHeight="1" x14ac:dyDescent="0.35">
      <c r="A4364" s="3">
        <v>46247</v>
      </c>
      <c r="B4364" s="57">
        <f t="shared" si="326"/>
        <v>33</v>
      </c>
      <c r="C4364" s="57" t="str">
        <f t="shared" si="327"/>
        <v>Aug</v>
      </c>
      <c r="D4364" s="4" t="s">
        <v>600</v>
      </c>
      <c r="E4364" s="57" t="s">
        <v>445</v>
      </c>
      <c r="F4364" s="57" t="s">
        <v>18</v>
      </c>
      <c r="G4364" s="57">
        <v>9812</v>
      </c>
      <c r="H4364" s="57">
        <v>5</v>
      </c>
      <c r="I4364" s="57">
        <v>8</v>
      </c>
      <c r="J4364" s="57"/>
      <c r="K4364" s="57">
        <f t="shared" si="328"/>
        <v>8</v>
      </c>
      <c r="L4364" s="57">
        <f t="shared" si="329"/>
        <v>40</v>
      </c>
      <c r="M4364" s="4" t="s">
        <v>7454</v>
      </c>
      <c r="N4364" s="57" t="s">
        <v>47</v>
      </c>
      <c r="O4364" s="57"/>
      <c r="P4364" s="4"/>
      <c r="Q4364" s="4"/>
    </row>
    <row r="4365" spans="1:17" s="1" customFormat="1" ht="18.649999999999999" customHeight="1" x14ac:dyDescent="0.35">
      <c r="A4365" s="3">
        <v>46247</v>
      </c>
      <c r="B4365" s="57">
        <f t="shared" si="326"/>
        <v>33</v>
      </c>
      <c r="C4365" s="57" t="str">
        <f t="shared" si="327"/>
        <v>Aug</v>
      </c>
      <c r="D4365" s="4" t="s">
        <v>600</v>
      </c>
      <c r="E4365" s="57" t="s">
        <v>445</v>
      </c>
      <c r="F4365" s="57" t="s">
        <v>18</v>
      </c>
      <c r="G4365" s="57">
        <v>9812</v>
      </c>
      <c r="H4365" s="57">
        <v>1</v>
      </c>
      <c r="I4365" s="57">
        <v>8</v>
      </c>
      <c r="J4365" s="57">
        <v>4</v>
      </c>
      <c r="K4365" s="57">
        <f t="shared" si="328"/>
        <v>12</v>
      </c>
      <c r="L4365" s="57">
        <f t="shared" si="329"/>
        <v>12</v>
      </c>
      <c r="M4365" s="4" t="s">
        <v>7454</v>
      </c>
      <c r="N4365" s="57" t="s">
        <v>47</v>
      </c>
      <c r="O4365" s="57"/>
      <c r="P4365" s="4"/>
      <c r="Q4365" s="4"/>
    </row>
    <row r="4366" spans="1:17" s="1" customFormat="1" ht="18.649999999999999" customHeight="1" x14ac:dyDescent="0.35">
      <c r="A4366" s="3">
        <v>46247</v>
      </c>
      <c r="B4366" s="57">
        <f t="shared" si="326"/>
        <v>33</v>
      </c>
      <c r="C4366" s="57" t="str">
        <f t="shared" si="327"/>
        <v>Aug</v>
      </c>
      <c r="D4366" s="4" t="s">
        <v>600</v>
      </c>
      <c r="E4366" s="57" t="s">
        <v>445</v>
      </c>
      <c r="F4366" s="57" t="s">
        <v>18</v>
      </c>
      <c r="G4366" s="57">
        <v>9812</v>
      </c>
      <c r="H4366" s="57">
        <v>4</v>
      </c>
      <c r="I4366" s="57">
        <v>8</v>
      </c>
      <c r="J4366" s="57"/>
      <c r="K4366" s="57">
        <f t="shared" si="328"/>
        <v>8</v>
      </c>
      <c r="L4366" s="57">
        <f t="shared" si="329"/>
        <v>32</v>
      </c>
      <c r="M4366" s="4" t="s">
        <v>7456</v>
      </c>
      <c r="N4366" s="57" t="s">
        <v>47</v>
      </c>
      <c r="O4366" s="57"/>
      <c r="P4366" s="4"/>
      <c r="Q4366" s="4"/>
    </row>
    <row r="4367" spans="1:17" s="1" customFormat="1" ht="18.649999999999999" customHeight="1" x14ac:dyDescent="0.35">
      <c r="A4367" s="3">
        <v>46247</v>
      </c>
      <c r="B4367" s="57">
        <f t="shared" si="326"/>
        <v>33</v>
      </c>
      <c r="C4367" s="57" t="str">
        <f t="shared" si="327"/>
        <v>Aug</v>
      </c>
      <c r="D4367" s="4" t="s">
        <v>6793</v>
      </c>
      <c r="E4367" s="57" t="s">
        <v>445</v>
      </c>
      <c r="F4367" s="57" t="s">
        <v>18</v>
      </c>
      <c r="G4367" s="57">
        <v>9812</v>
      </c>
      <c r="H4367" s="57">
        <v>4</v>
      </c>
      <c r="I4367" s="57">
        <v>8</v>
      </c>
      <c r="J4367" s="57">
        <v>2</v>
      </c>
      <c r="K4367" s="57">
        <f t="shared" si="328"/>
        <v>10</v>
      </c>
      <c r="L4367" s="57">
        <f t="shared" si="329"/>
        <v>40</v>
      </c>
      <c r="M4367" s="4" t="s">
        <v>447</v>
      </c>
      <c r="N4367" s="57" t="s">
        <v>455</v>
      </c>
      <c r="O4367" s="57"/>
      <c r="P4367" s="4"/>
      <c r="Q4367" s="4"/>
    </row>
    <row r="4368" spans="1:17" s="1" customFormat="1" ht="18.649999999999999" customHeight="1" x14ac:dyDescent="0.35">
      <c r="A4368" s="3">
        <v>46247</v>
      </c>
      <c r="B4368" s="57">
        <f t="shared" si="326"/>
        <v>33</v>
      </c>
      <c r="C4368" s="57" t="str">
        <f t="shared" si="327"/>
        <v>Aug</v>
      </c>
      <c r="D4368" s="4" t="s">
        <v>5405</v>
      </c>
      <c r="E4368" s="57" t="s">
        <v>445</v>
      </c>
      <c r="F4368" s="57" t="s">
        <v>17</v>
      </c>
      <c r="G4368" s="57">
        <v>9812</v>
      </c>
      <c r="H4368" s="57">
        <v>1</v>
      </c>
      <c r="I4368" s="57">
        <v>8</v>
      </c>
      <c r="J4368" s="57">
        <v>4</v>
      </c>
      <c r="K4368" s="57">
        <f t="shared" si="328"/>
        <v>12</v>
      </c>
      <c r="L4368" s="57">
        <f t="shared" si="329"/>
        <v>12</v>
      </c>
      <c r="M4368" s="4" t="s">
        <v>5102</v>
      </c>
      <c r="N4368" s="57" t="s">
        <v>52</v>
      </c>
      <c r="O4368" s="57"/>
      <c r="P4368" s="4" t="s">
        <v>5439</v>
      </c>
      <c r="Q4368" s="4"/>
    </row>
    <row r="4369" spans="1:17" s="1" customFormat="1" ht="18.649999999999999" customHeight="1" x14ac:dyDescent="0.35">
      <c r="A4369" s="3">
        <v>46247</v>
      </c>
      <c r="B4369" s="57">
        <f t="shared" si="326"/>
        <v>33</v>
      </c>
      <c r="C4369" s="57" t="str">
        <f t="shared" si="327"/>
        <v>Aug</v>
      </c>
      <c r="D4369" s="4" t="s">
        <v>973</v>
      </c>
      <c r="E4369" s="57" t="s">
        <v>445</v>
      </c>
      <c r="F4369" s="57" t="s">
        <v>17</v>
      </c>
      <c r="G4369" s="57">
        <v>9812</v>
      </c>
      <c r="H4369" s="57">
        <v>3</v>
      </c>
      <c r="I4369" s="57">
        <v>8</v>
      </c>
      <c r="J4369" s="57">
        <v>2</v>
      </c>
      <c r="K4369" s="57">
        <f t="shared" si="328"/>
        <v>10</v>
      </c>
      <c r="L4369" s="57">
        <f t="shared" si="329"/>
        <v>30</v>
      </c>
      <c r="M4369" s="4" t="s">
        <v>449</v>
      </c>
      <c r="N4369" s="57" t="s">
        <v>198</v>
      </c>
      <c r="O4369" s="57"/>
      <c r="P4369" s="4" t="s">
        <v>7612</v>
      </c>
      <c r="Q4369" s="4"/>
    </row>
    <row r="4370" spans="1:17" s="1" customFormat="1" ht="18.649999999999999" customHeight="1" x14ac:dyDescent="0.35">
      <c r="A4370" s="3">
        <v>46247</v>
      </c>
      <c r="B4370" s="57">
        <f t="shared" si="326"/>
        <v>33</v>
      </c>
      <c r="C4370" s="57" t="str">
        <f t="shared" si="327"/>
        <v>Aug</v>
      </c>
      <c r="D4370" s="4" t="s">
        <v>550</v>
      </c>
      <c r="E4370" s="57" t="s">
        <v>34</v>
      </c>
      <c r="F4370" s="57" t="s">
        <v>17</v>
      </c>
      <c r="G4370" s="57">
        <v>9814</v>
      </c>
      <c r="H4370" s="57">
        <v>42</v>
      </c>
      <c r="I4370" s="57">
        <v>8</v>
      </c>
      <c r="J4370" s="57">
        <v>4</v>
      </c>
      <c r="K4370" s="57">
        <f t="shared" si="328"/>
        <v>12</v>
      </c>
      <c r="L4370" s="57">
        <f t="shared" si="329"/>
        <v>504</v>
      </c>
      <c r="M4370" s="4" t="s">
        <v>1903</v>
      </c>
      <c r="N4370" s="57" t="s">
        <v>443</v>
      </c>
      <c r="O4370" s="57"/>
      <c r="P4370" s="4"/>
      <c r="Q4370" s="4"/>
    </row>
    <row r="4371" spans="1:17" s="1" customFormat="1" ht="18.649999999999999" customHeight="1" x14ac:dyDescent="0.35">
      <c r="A4371" s="3">
        <v>46247</v>
      </c>
      <c r="B4371" s="57">
        <f t="shared" si="326"/>
        <v>33</v>
      </c>
      <c r="C4371" s="57" t="str">
        <f t="shared" si="327"/>
        <v>Aug</v>
      </c>
      <c r="D4371" s="4" t="s">
        <v>7734</v>
      </c>
      <c r="E4371" s="57" t="s">
        <v>445</v>
      </c>
      <c r="F4371" s="57" t="s">
        <v>18</v>
      </c>
      <c r="G4371" s="57">
        <v>9812</v>
      </c>
      <c r="H4371" s="57">
        <v>14</v>
      </c>
      <c r="I4371" s="57">
        <v>8</v>
      </c>
      <c r="J4371" s="57">
        <v>4</v>
      </c>
      <c r="K4371" s="57">
        <f t="shared" si="328"/>
        <v>12</v>
      </c>
      <c r="L4371" s="57">
        <f t="shared" si="329"/>
        <v>168</v>
      </c>
      <c r="M4371" s="4" t="s">
        <v>447</v>
      </c>
      <c r="N4371" s="57" t="s">
        <v>455</v>
      </c>
      <c r="O4371" s="57"/>
      <c r="P4371" s="4"/>
      <c r="Q4371" s="4"/>
    </row>
    <row r="4372" spans="1:17" s="1" customFormat="1" ht="18.649999999999999" customHeight="1" x14ac:dyDescent="0.35">
      <c r="A4372" s="3">
        <v>46247</v>
      </c>
      <c r="B4372" s="57">
        <f t="shared" si="326"/>
        <v>33</v>
      </c>
      <c r="C4372" s="57" t="str">
        <f t="shared" si="327"/>
        <v>Aug</v>
      </c>
      <c r="D4372" s="4" t="s">
        <v>7734</v>
      </c>
      <c r="E4372" s="57" t="s">
        <v>445</v>
      </c>
      <c r="F4372" s="57" t="s">
        <v>18</v>
      </c>
      <c r="G4372" s="57">
        <v>9812</v>
      </c>
      <c r="H4372" s="57">
        <v>4</v>
      </c>
      <c r="I4372" s="57">
        <v>8</v>
      </c>
      <c r="J4372" s="57">
        <v>4</v>
      </c>
      <c r="K4372" s="57">
        <f t="shared" si="328"/>
        <v>12</v>
      </c>
      <c r="L4372" s="57">
        <f t="shared" si="329"/>
        <v>48</v>
      </c>
      <c r="M4372" s="4" t="s">
        <v>2270</v>
      </c>
      <c r="N4372" s="57" t="s">
        <v>57</v>
      </c>
      <c r="O4372" s="57"/>
      <c r="P4372" s="4" t="s">
        <v>3708</v>
      </c>
      <c r="Q4372" s="4"/>
    </row>
    <row r="4373" spans="1:17" s="1" customFormat="1" ht="18.649999999999999" customHeight="1" x14ac:dyDescent="0.35">
      <c r="A4373" s="3">
        <v>46247</v>
      </c>
      <c r="B4373" s="57">
        <f t="shared" si="326"/>
        <v>33</v>
      </c>
      <c r="C4373" s="57" t="str">
        <f t="shared" si="327"/>
        <v>Aug</v>
      </c>
      <c r="D4373" s="4" t="s">
        <v>7734</v>
      </c>
      <c r="E4373" s="57" t="s">
        <v>445</v>
      </c>
      <c r="F4373" s="57" t="s">
        <v>18</v>
      </c>
      <c r="G4373" s="57">
        <v>9812</v>
      </c>
      <c r="H4373" s="57">
        <v>6</v>
      </c>
      <c r="I4373" s="57">
        <v>8</v>
      </c>
      <c r="J4373" s="57">
        <v>4</v>
      </c>
      <c r="K4373" s="57">
        <f t="shared" si="328"/>
        <v>12</v>
      </c>
      <c r="L4373" s="57">
        <f t="shared" si="329"/>
        <v>72</v>
      </c>
      <c r="M4373" s="4" t="s">
        <v>7439</v>
      </c>
      <c r="N4373" s="57" t="s">
        <v>488</v>
      </c>
      <c r="O4373" s="57"/>
      <c r="P4373" s="4" t="s">
        <v>7440</v>
      </c>
      <c r="Q4373" s="4"/>
    </row>
    <row r="4374" spans="1:17" s="1" customFormat="1" ht="18.649999999999999" customHeight="1" x14ac:dyDescent="0.35">
      <c r="A4374" s="3">
        <v>46247</v>
      </c>
      <c r="B4374" s="57">
        <f t="shared" si="326"/>
        <v>33</v>
      </c>
      <c r="C4374" s="57" t="str">
        <f t="shared" si="327"/>
        <v>Aug</v>
      </c>
      <c r="D4374" s="4" t="s">
        <v>7734</v>
      </c>
      <c r="E4374" s="57" t="s">
        <v>445</v>
      </c>
      <c r="F4374" s="57" t="s">
        <v>18</v>
      </c>
      <c r="G4374" s="57">
        <v>9812</v>
      </c>
      <c r="H4374" s="57">
        <v>2</v>
      </c>
      <c r="I4374" s="57">
        <v>8</v>
      </c>
      <c r="J4374" s="57">
        <v>4</v>
      </c>
      <c r="K4374" s="57">
        <f t="shared" si="328"/>
        <v>12</v>
      </c>
      <c r="L4374" s="57">
        <f t="shared" si="329"/>
        <v>24</v>
      </c>
      <c r="M4374" s="4" t="s">
        <v>603</v>
      </c>
      <c r="N4374" s="57" t="s">
        <v>47</v>
      </c>
      <c r="O4374" s="57"/>
      <c r="P4374" s="4"/>
      <c r="Q4374" s="4"/>
    </row>
    <row r="4375" spans="1:17" s="1" customFormat="1" ht="18.649999999999999" customHeight="1" x14ac:dyDescent="0.35">
      <c r="A4375" s="3">
        <v>46248</v>
      </c>
      <c r="B4375" s="57">
        <f t="shared" si="326"/>
        <v>33</v>
      </c>
      <c r="C4375" s="57" t="str">
        <f t="shared" si="327"/>
        <v>Aug</v>
      </c>
      <c r="D4375" s="4" t="s">
        <v>435</v>
      </c>
      <c r="E4375" s="57" t="s">
        <v>34</v>
      </c>
      <c r="F4375" s="57" t="s">
        <v>18</v>
      </c>
      <c r="G4375" s="57">
        <v>9814</v>
      </c>
      <c r="H4375" s="57">
        <v>1</v>
      </c>
      <c r="I4375" s="57">
        <v>8</v>
      </c>
      <c r="J4375" s="57">
        <v>3</v>
      </c>
      <c r="K4375" s="57">
        <f t="shared" si="328"/>
        <v>11</v>
      </c>
      <c r="L4375" s="57">
        <f t="shared" si="329"/>
        <v>11</v>
      </c>
      <c r="M4375" s="4" t="s">
        <v>452</v>
      </c>
      <c r="N4375" s="57" t="s">
        <v>435</v>
      </c>
      <c r="O4375" s="57"/>
      <c r="P4375" s="4"/>
      <c r="Q4375" s="4"/>
    </row>
    <row r="4376" spans="1:17" s="1" customFormat="1" ht="18.649999999999999" customHeight="1" x14ac:dyDescent="0.35">
      <c r="A4376" s="3">
        <v>46248</v>
      </c>
      <c r="B4376" s="57">
        <f t="shared" si="326"/>
        <v>33</v>
      </c>
      <c r="C4376" s="57" t="str">
        <f t="shared" si="327"/>
        <v>Aug</v>
      </c>
      <c r="D4376" s="4" t="s">
        <v>2268</v>
      </c>
      <c r="E4376" s="57" t="s">
        <v>34</v>
      </c>
      <c r="F4376" s="57" t="s">
        <v>18</v>
      </c>
      <c r="G4376" s="57">
        <v>9814</v>
      </c>
      <c r="H4376" s="57">
        <v>1</v>
      </c>
      <c r="I4376" s="57">
        <v>2</v>
      </c>
      <c r="J4376" s="57"/>
      <c r="K4376" s="57">
        <f t="shared" si="328"/>
        <v>2</v>
      </c>
      <c r="L4376" s="57">
        <f t="shared" si="329"/>
        <v>2</v>
      </c>
      <c r="M4376" s="4" t="s">
        <v>5102</v>
      </c>
      <c r="N4376" s="57" t="s">
        <v>52</v>
      </c>
      <c r="O4376" s="57"/>
      <c r="P4376" s="4" t="s">
        <v>2417</v>
      </c>
      <c r="Q4376" s="4"/>
    </row>
    <row r="4377" spans="1:17" s="1" customFormat="1" ht="18.649999999999999" customHeight="1" x14ac:dyDescent="0.35">
      <c r="A4377" s="3">
        <v>46248</v>
      </c>
      <c r="B4377" s="57">
        <f t="shared" si="326"/>
        <v>33</v>
      </c>
      <c r="C4377" s="57" t="str">
        <f t="shared" si="327"/>
        <v>Aug</v>
      </c>
      <c r="D4377" s="4" t="s">
        <v>2269</v>
      </c>
      <c r="E4377" s="57" t="s">
        <v>34</v>
      </c>
      <c r="F4377" s="57" t="s">
        <v>18</v>
      </c>
      <c r="G4377" s="57">
        <v>9814</v>
      </c>
      <c r="H4377" s="57">
        <v>1</v>
      </c>
      <c r="I4377" s="57">
        <v>2</v>
      </c>
      <c r="J4377" s="57"/>
      <c r="K4377" s="57">
        <f t="shared" si="328"/>
        <v>2</v>
      </c>
      <c r="L4377" s="57">
        <f t="shared" si="329"/>
        <v>2</v>
      </c>
      <c r="M4377" s="4" t="s">
        <v>5102</v>
      </c>
      <c r="N4377" s="57" t="s">
        <v>52</v>
      </c>
      <c r="O4377" s="57"/>
      <c r="P4377" s="4" t="s">
        <v>2417</v>
      </c>
      <c r="Q4377" s="4"/>
    </row>
    <row r="4378" spans="1:17" s="1" customFormat="1" ht="18.649999999999999" customHeight="1" x14ac:dyDescent="0.35">
      <c r="A4378" s="3">
        <v>46248</v>
      </c>
      <c r="B4378" s="57">
        <f t="shared" si="326"/>
        <v>33</v>
      </c>
      <c r="C4378" s="57" t="str">
        <f t="shared" si="327"/>
        <v>Aug</v>
      </c>
      <c r="D4378" s="4" t="s">
        <v>600</v>
      </c>
      <c r="E4378" s="57" t="s">
        <v>445</v>
      </c>
      <c r="F4378" s="57" t="s">
        <v>18</v>
      </c>
      <c r="G4378" s="57">
        <v>9812</v>
      </c>
      <c r="H4378" s="57">
        <v>1</v>
      </c>
      <c r="I4378" s="57">
        <v>8</v>
      </c>
      <c r="J4378" s="57">
        <v>2.5</v>
      </c>
      <c r="K4378" s="57">
        <f t="shared" si="328"/>
        <v>10.5</v>
      </c>
      <c r="L4378" s="57">
        <f t="shared" si="329"/>
        <v>10.5</v>
      </c>
      <c r="M4378" s="4" t="s">
        <v>5102</v>
      </c>
      <c r="N4378" s="57" t="s">
        <v>52</v>
      </c>
      <c r="O4378" s="57"/>
      <c r="P4378" s="4" t="s">
        <v>6207</v>
      </c>
      <c r="Q4378" s="4"/>
    </row>
    <row r="4379" spans="1:17" s="1" customFormat="1" ht="18.649999999999999" customHeight="1" x14ac:dyDescent="0.35">
      <c r="A4379" s="3">
        <v>46248</v>
      </c>
      <c r="B4379" s="57">
        <f t="shared" si="326"/>
        <v>33</v>
      </c>
      <c r="C4379" s="57" t="str">
        <f t="shared" si="327"/>
        <v>Aug</v>
      </c>
      <c r="D4379" s="4" t="s">
        <v>7299</v>
      </c>
      <c r="E4379" s="57" t="s">
        <v>445</v>
      </c>
      <c r="F4379" s="57" t="s">
        <v>18</v>
      </c>
      <c r="G4379" s="57">
        <v>9812</v>
      </c>
      <c r="H4379" s="57">
        <v>1</v>
      </c>
      <c r="I4379" s="57">
        <v>8</v>
      </c>
      <c r="J4379" s="57"/>
      <c r="K4379" s="57">
        <f t="shared" si="328"/>
        <v>8</v>
      </c>
      <c r="L4379" s="57">
        <f t="shared" si="329"/>
        <v>8</v>
      </c>
      <c r="M4379" s="4" t="s">
        <v>2270</v>
      </c>
      <c r="N4379" s="57" t="s">
        <v>57</v>
      </c>
      <c r="O4379" s="57"/>
      <c r="P4379" s="4" t="s">
        <v>3708</v>
      </c>
      <c r="Q4379" s="4"/>
    </row>
    <row r="4380" spans="1:17" s="1" customFormat="1" ht="18.649999999999999" customHeight="1" x14ac:dyDescent="0.35">
      <c r="A4380" s="3">
        <v>46248</v>
      </c>
      <c r="B4380" s="57">
        <f t="shared" si="326"/>
        <v>33</v>
      </c>
      <c r="C4380" s="57" t="str">
        <f t="shared" si="327"/>
        <v>Aug</v>
      </c>
      <c r="D4380" s="4" t="s">
        <v>7610</v>
      </c>
      <c r="E4380" s="57" t="s">
        <v>445</v>
      </c>
      <c r="F4380" s="57" t="s">
        <v>18</v>
      </c>
      <c r="G4380" s="57">
        <v>9812</v>
      </c>
      <c r="H4380" s="57">
        <v>1</v>
      </c>
      <c r="I4380" s="57">
        <v>8</v>
      </c>
      <c r="J4380" s="57"/>
      <c r="K4380" s="57">
        <f t="shared" si="328"/>
        <v>8</v>
      </c>
      <c r="L4380" s="57">
        <f t="shared" si="329"/>
        <v>8</v>
      </c>
      <c r="M4380" s="4" t="s">
        <v>2270</v>
      </c>
      <c r="N4380" s="57" t="s">
        <v>57</v>
      </c>
      <c r="O4380" s="57"/>
      <c r="P4380" s="4" t="s">
        <v>7895</v>
      </c>
      <c r="Q4380" s="4"/>
    </row>
    <row r="4381" spans="1:17" s="1" customFormat="1" ht="18.649999999999999" customHeight="1" x14ac:dyDescent="0.35">
      <c r="A4381" s="3">
        <v>46248</v>
      </c>
      <c r="B4381" s="57">
        <f t="shared" si="326"/>
        <v>33</v>
      </c>
      <c r="C4381" s="57" t="str">
        <f t="shared" si="327"/>
        <v>Aug</v>
      </c>
      <c r="D4381" s="4" t="s">
        <v>600</v>
      </c>
      <c r="E4381" s="57" t="s">
        <v>445</v>
      </c>
      <c r="F4381" s="57" t="s">
        <v>18</v>
      </c>
      <c r="G4381" s="57">
        <v>9812</v>
      </c>
      <c r="H4381" s="57">
        <v>3</v>
      </c>
      <c r="I4381" s="57">
        <v>8</v>
      </c>
      <c r="J4381" s="57"/>
      <c r="K4381" s="57">
        <f t="shared" si="328"/>
        <v>8</v>
      </c>
      <c r="L4381" s="57">
        <f t="shared" si="329"/>
        <v>24</v>
      </c>
      <c r="M4381" s="4" t="s">
        <v>7454</v>
      </c>
      <c r="N4381" s="57" t="s">
        <v>47</v>
      </c>
      <c r="O4381" s="57"/>
      <c r="P4381" s="4"/>
      <c r="Q4381" s="4"/>
    </row>
    <row r="4382" spans="1:17" s="1" customFormat="1" ht="18.649999999999999" customHeight="1" x14ac:dyDescent="0.35">
      <c r="A4382" s="3">
        <v>46248</v>
      </c>
      <c r="B4382" s="57">
        <f t="shared" si="326"/>
        <v>33</v>
      </c>
      <c r="C4382" s="57" t="str">
        <f t="shared" si="327"/>
        <v>Aug</v>
      </c>
      <c r="D4382" s="4" t="s">
        <v>600</v>
      </c>
      <c r="E4382" s="57" t="s">
        <v>445</v>
      </c>
      <c r="F4382" s="57" t="s">
        <v>18</v>
      </c>
      <c r="G4382" s="57">
        <v>9812</v>
      </c>
      <c r="H4382" s="57">
        <v>3</v>
      </c>
      <c r="I4382" s="57">
        <v>8</v>
      </c>
      <c r="J4382" s="57">
        <v>2</v>
      </c>
      <c r="K4382" s="57">
        <f t="shared" si="328"/>
        <v>10</v>
      </c>
      <c r="L4382" s="57">
        <f t="shared" si="329"/>
        <v>30</v>
      </c>
      <c r="M4382" s="4" t="s">
        <v>7454</v>
      </c>
      <c r="N4382" s="57" t="s">
        <v>47</v>
      </c>
      <c r="O4382" s="57"/>
      <c r="P4382" s="4"/>
      <c r="Q4382" s="4"/>
    </row>
    <row r="4383" spans="1:17" s="1" customFormat="1" ht="18.649999999999999" customHeight="1" x14ac:dyDescent="0.35">
      <c r="A4383" s="3">
        <v>46248</v>
      </c>
      <c r="B4383" s="57">
        <f t="shared" si="326"/>
        <v>33</v>
      </c>
      <c r="C4383" s="57" t="str">
        <f t="shared" si="327"/>
        <v>Aug</v>
      </c>
      <c r="D4383" s="4" t="s">
        <v>6567</v>
      </c>
      <c r="E4383" s="57" t="s">
        <v>445</v>
      </c>
      <c r="F4383" s="57" t="s">
        <v>18</v>
      </c>
      <c r="G4383" s="57">
        <v>9812</v>
      </c>
      <c r="H4383" s="57">
        <v>1</v>
      </c>
      <c r="I4383" s="57">
        <v>8</v>
      </c>
      <c r="J4383" s="57"/>
      <c r="K4383" s="57">
        <f t="shared" si="328"/>
        <v>8</v>
      </c>
      <c r="L4383" s="57">
        <f t="shared" si="329"/>
        <v>8</v>
      </c>
      <c r="M4383" s="4" t="s">
        <v>6942</v>
      </c>
      <c r="N4383" s="57" t="s">
        <v>47</v>
      </c>
      <c r="O4383" s="57"/>
      <c r="P4383" s="4"/>
      <c r="Q4383" s="4"/>
    </row>
    <row r="4384" spans="1:17" s="1" customFormat="1" ht="18.649999999999999" customHeight="1" x14ac:dyDescent="0.35">
      <c r="A4384" s="3">
        <v>46248</v>
      </c>
      <c r="B4384" s="57">
        <f t="shared" ref="B4384:B4447" si="330">WEEKNUM(A4384)</f>
        <v>33</v>
      </c>
      <c r="C4384" s="57" t="str">
        <f t="shared" ref="C4384:C4447" si="331">TEXT(A4384,"Mmm")</f>
        <v>Aug</v>
      </c>
      <c r="D4384" s="4" t="s">
        <v>3488</v>
      </c>
      <c r="E4384" s="57" t="s">
        <v>445</v>
      </c>
      <c r="F4384" s="57" t="s">
        <v>18</v>
      </c>
      <c r="G4384" s="57">
        <v>9812</v>
      </c>
      <c r="H4384" s="57">
        <v>2</v>
      </c>
      <c r="I4384" s="57">
        <v>8</v>
      </c>
      <c r="J4384" s="57">
        <v>4</v>
      </c>
      <c r="K4384" s="57">
        <f t="shared" si="328"/>
        <v>12</v>
      </c>
      <c r="L4384" s="57">
        <f t="shared" si="329"/>
        <v>24</v>
      </c>
      <c r="M4384" s="4" t="s">
        <v>6942</v>
      </c>
      <c r="N4384" s="57" t="s">
        <v>47</v>
      </c>
      <c r="O4384" s="57"/>
      <c r="P4384" s="4"/>
      <c r="Q4384" s="4"/>
    </row>
    <row r="4385" spans="1:17" s="1" customFormat="1" ht="18.649999999999999" customHeight="1" x14ac:dyDescent="0.35">
      <c r="A4385" s="3">
        <v>46248</v>
      </c>
      <c r="B4385" s="57">
        <f t="shared" si="330"/>
        <v>33</v>
      </c>
      <c r="C4385" s="57" t="str">
        <f t="shared" si="331"/>
        <v>Aug</v>
      </c>
      <c r="D4385" s="4" t="s">
        <v>5139</v>
      </c>
      <c r="E4385" s="57" t="s">
        <v>445</v>
      </c>
      <c r="F4385" s="57" t="s">
        <v>18</v>
      </c>
      <c r="G4385" s="57">
        <v>9812</v>
      </c>
      <c r="H4385" s="57">
        <v>2</v>
      </c>
      <c r="I4385" s="57">
        <v>8</v>
      </c>
      <c r="J4385" s="57"/>
      <c r="K4385" s="57">
        <f t="shared" si="328"/>
        <v>8</v>
      </c>
      <c r="L4385" s="57">
        <f t="shared" si="329"/>
        <v>16</v>
      </c>
      <c r="M4385" s="4" t="s">
        <v>1903</v>
      </c>
      <c r="N4385" s="57" t="s">
        <v>443</v>
      </c>
      <c r="O4385" s="57"/>
      <c r="P4385" s="4"/>
      <c r="Q4385" s="4"/>
    </row>
    <row r="4386" spans="1:17" s="1" customFormat="1" ht="18.649999999999999" customHeight="1" x14ac:dyDescent="0.35">
      <c r="A4386" s="3">
        <v>46248</v>
      </c>
      <c r="B4386" s="57">
        <f t="shared" si="330"/>
        <v>33</v>
      </c>
      <c r="C4386" s="57" t="str">
        <f t="shared" si="331"/>
        <v>Aug</v>
      </c>
      <c r="D4386" s="4" t="s">
        <v>5405</v>
      </c>
      <c r="E4386" s="57" t="s">
        <v>445</v>
      </c>
      <c r="F4386" s="57" t="s">
        <v>17</v>
      </c>
      <c r="G4386" s="57">
        <v>9812</v>
      </c>
      <c r="H4386" s="57">
        <v>1</v>
      </c>
      <c r="I4386" s="57">
        <v>8</v>
      </c>
      <c r="J4386" s="57">
        <v>4</v>
      </c>
      <c r="K4386" s="57">
        <f t="shared" si="328"/>
        <v>12</v>
      </c>
      <c r="L4386" s="57">
        <f t="shared" si="329"/>
        <v>12</v>
      </c>
      <c r="M4386" s="4" t="s">
        <v>5102</v>
      </c>
      <c r="N4386" s="57" t="s">
        <v>52</v>
      </c>
      <c r="O4386" s="57"/>
      <c r="P4386" s="4" t="s">
        <v>5439</v>
      </c>
      <c r="Q4386" s="4"/>
    </row>
    <row r="4387" spans="1:17" s="1" customFormat="1" ht="18.649999999999999" customHeight="1" x14ac:dyDescent="0.35">
      <c r="A4387" s="3">
        <v>46248</v>
      </c>
      <c r="B4387" s="57">
        <f t="shared" si="330"/>
        <v>33</v>
      </c>
      <c r="C4387" s="57" t="str">
        <f t="shared" si="331"/>
        <v>Aug</v>
      </c>
      <c r="D4387" s="4" t="s">
        <v>430</v>
      </c>
      <c r="E4387" s="57" t="s">
        <v>445</v>
      </c>
      <c r="F4387" s="57" t="s">
        <v>17</v>
      </c>
      <c r="G4387" s="57">
        <v>9812</v>
      </c>
      <c r="H4387" s="57">
        <v>1</v>
      </c>
      <c r="I4387" s="57">
        <v>8</v>
      </c>
      <c r="J4387" s="57">
        <v>3.5</v>
      </c>
      <c r="K4387" s="57">
        <f t="shared" si="328"/>
        <v>11.5</v>
      </c>
      <c r="L4387" s="57">
        <f t="shared" si="329"/>
        <v>11.5</v>
      </c>
      <c r="M4387" s="4" t="s">
        <v>5102</v>
      </c>
      <c r="N4387" s="57" t="s">
        <v>52</v>
      </c>
      <c r="O4387" s="57"/>
      <c r="P4387" s="4" t="s">
        <v>5481</v>
      </c>
      <c r="Q4387" s="4"/>
    </row>
    <row r="4388" spans="1:17" s="1" customFormat="1" ht="18.649999999999999" customHeight="1" x14ac:dyDescent="0.35">
      <c r="A4388" s="3">
        <v>46248</v>
      </c>
      <c r="B4388" s="57">
        <f t="shared" si="330"/>
        <v>33</v>
      </c>
      <c r="C4388" s="57" t="str">
        <f t="shared" si="331"/>
        <v>Aug</v>
      </c>
      <c r="D4388" s="4" t="s">
        <v>5405</v>
      </c>
      <c r="E4388" s="57" t="s">
        <v>445</v>
      </c>
      <c r="F4388" s="57" t="s">
        <v>17</v>
      </c>
      <c r="G4388" s="57">
        <v>9812</v>
      </c>
      <c r="H4388" s="57">
        <v>2</v>
      </c>
      <c r="I4388" s="57">
        <v>8</v>
      </c>
      <c r="J4388" s="57">
        <v>4</v>
      </c>
      <c r="K4388" s="57">
        <f t="shared" si="328"/>
        <v>12</v>
      </c>
      <c r="L4388" s="57">
        <f t="shared" si="329"/>
        <v>24</v>
      </c>
      <c r="M4388" s="4" t="s">
        <v>5102</v>
      </c>
      <c r="N4388" s="57" t="s">
        <v>52</v>
      </c>
      <c r="O4388" s="57"/>
      <c r="P4388" s="4" t="s">
        <v>5361</v>
      </c>
      <c r="Q4388" s="4"/>
    </row>
    <row r="4389" spans="1:17" s="1" customFormat="1" ht="18.649999999999999" customHeight="1" x14ac:dyDescent="0.35">
      <c r="A4389" s="3">
        <v>46248</v>
      </c>
      <c r="B4389" s="57">
        <f t="shared" si="330"/>
        <v>33</v>
      </c>
      <c r="C4389" s="57" t="str">
        <f t="shared" si="331"/>
        <v>Aug</v>
      </c>
      <c r="D4389" s="4" t="s">
        <v>430</v>
      </c>
      <c r="E4389" s="57" t="s">
        <v>445</v>
      </c>
      <c r="F4389" s="57" t="s">
        <v>17</v>
      </c>
      <c r="G4389" s="57">
        <v>9812</v>
      </c>
      <c r="H4389" s="57">
        <v>2</v>
      </c>
      <c r="I4389" s="57">
        <v>8</v>
      </c>
      <c r="J4389" s="57">
        <v>2</v>
      </c>
      <c r="K4389" s="57">
        <f t="shared" si="328"/>
        <v>10</v>
      </c>
      <c r="L4389" s="57">
        <f t="shared" si="329"/>
        <v>20</v>
      </c>
      <c r="M4389" s="4" t="s">
        <v>1903</v>
      </c>
      <c r="N4389" s="57" t="s">
        <v>442</v>
      </c>
      <c r="O4389" s="57"/>
      <c r="P4389" s="4"/>
      <c r="Q4389" s="4"/>
    </row>
    <row r="4390" spans="1:17" s="1" customFormat="1" ht="18.649999999999999" customHeight="1" x14ac:dyDescent="0.35">
      <c r="A4390" s="3">
        <v>46248</v>
      </c>
      <c r="B4390" s="57">
        <f t="shared" si="330"/>
        <v>33</v>
      </c>
      <c r="C4390" s="57" t="str">
        <f t="shared" si="331"/>
        <v>Aug</v>
      </c>
      <c r="D4390" s="4" t="s">
        <v>550</v>
      </c>
      <c r="E4390" s="57" t="s">
        <v>34</v>
      </c>
      <c r="F4390" s="57" t="s">
        <v>17</v>
      </c>
      <c r="G4390" s="57">
        <v>9814</v>
      </c>
      <c r="H4390" s="57">
        <v>49</v>
      </c>
      <c r="I4390" s="57">
        <v>8</v>
      </c>
      <c r="J4390" s="57">
        <v>4</v>
      </c>
      <c r="K4390" s="57">
        <f t="shared" si="328"/>
        <v>12</v>
      </c>
      <c r="L4390" s="57">
        <f t="shared" si="329"/>
        <v>588</v>
      </c>
      <c r="M4390" s="4" t="s">
        <v>1903</v>
      </c>
      <c r="N4390" s="57" t="s">
        <v>443</v>
      </c>
      <c r="O4390" s="57"/>
      <c r="P4390" s="4"/>
      <c r="Q4390" s="4"/>
    </row>
    <row r="4391" spans="1:17" s="1" customFormat="1" ht="18.649999999999999" customHeight="1" x14ac:dyDescent="0.35">
      <c r="A4391" s="3">
        <v>46248</v>
      </c>
      <c r="B4391" s="57">
        <f t="shared" si="330"/>
        <v>33</v>
      </c>
      <c r="C4391" s="57" t="str">
        <f t="shared" si="331"/>
        <v>Aug</v>
      </c>
      <c r="D4391" s="4" t="s">
        <v>7734</v>
      </c>
      <c r="E4391" s="57" t="s">
        <v>445</v>
      </c>
      <c r="F4391" s="57" t="s">
        <v>18</v>
      </c>
      <c r="G4391" s="57">
        <v>9812</v>
      </c>
      <c r="H4391" s="57">
        <v>1</v>
      </c>
      <c r="I4391" s="57">
        <v>8</v>
      </c>
      <c r="J4391" s="57"/>
      <c r="K4391" s="57">
        <f t="shared" si="328"/>
        <v>8</v>
      </c>
      <c r="L4391" s="57">
        <f t="shared" si="329"/>
        <v>8</v>
      </c>
      <c r="M4391" s="4" t="s">
        <v>2270</v>
      </c>
      <c r="N4391" s="57" t="s">
        <v>57</v>
      </c>
      <c r="O4391" s="57"/>
      <c r="P4391" s="4" t="s">
        <v>7895</v>
      </c>
      <c r="Q4391" s="4"/>
    </row>
    <row r="4392" spans="1:17" s="1" customFormat="1" ht="18.649999999999999" customHeight="1" x14ac:dyDescent="0.35">
      <c r="A4392" s="3">
        <v>46248</v>
      </c>
      <c r="B4392" s="57">
        <f t="shared" si="330"/>
        <v>33</v>
      </c>
      <c r="C4392" s="57" t="str">
        <f t="shared" si="331"/>
        <v>Aug</v>
      </c>
      <c r="D4392" s="4" t="s">
        <v>7734</v>
      </c>
      <c r="E4392" s="57" t="s">
        <v>445</v>
      </c>
      <c r="F4392" s="57" t="s">
        <v>18</v>
      </c>
      <c r="G4392" s="57">
        <v>9812</v>
      </c>
      <c r="H4392" s="57">
        <v>3</v>
      </c>
      <c r="I4392" s="57">
        <v>8</v>
      </c>
      <c r="J4392" s="57">
        <v>4</v>
      </c>
      <c r="K4392" s="57">
        <f t="shared" si="328"/>
        <v>12</v>
      </c>
      <c r="L4392" s="57">
        <f t="shared" si="329"/>
        <v>36</v>
      </c>
      <c r="M4392" s="4" t="s">
        <v>2270</v>
      </c>
      <c r="N4392" s="57" t="s">
        <v>57</v>
      </c>
      <c r="O4392" s="57"/>
      <c r="P4392" s="4" t="s">
        <v>3708</v>
      </c>
      <c r="Q4392" s="4"/>
    </row>
    <row r="4393" spans="1:17" s="1" customFormat="1" ht="18.649999999999999" customHeight="1" x14ac:dyDescent="0.35">
      <c r="A4393" s="3">
        <v>46248</v>
      </c>
      <c r="B4393" s="57">
        <f t="shared" si="330"/>
        <v>33</v>
      </c>
      <c r="C4393" s="57" t="str">
        <f t="shared" si="331"/>
        <v>Aug</v>
      </c>
      <c r="D4393" s="4" t="s">
        <v>7734</v>
      </c>
      <c r="E4393" s="57" t="s">
        <v>445</v>
      </c>
      <c r="F4393" s="57" t="s">
        <v>18</v>
      </c>
      <c r="G4393" s="57">
        <v>9812</v>
      </c>
      <c r="H4393" s="57">
        <v>5</v>
      </c>
      <c r="I4393" s="57">
        <v>8</v>
      </c>
      <c r="J4393" s="57">
        <v>4</v>
      </c>
      <c r="K4393" s="57">
        <f t="shared" si="328"/>
        <v>12</v>
      </c>
      <c r="L4393" s="57">
        <f t="shared" si="329"/>
        <v>60</v>
      </c>
      <c r="M4393" s="4" t="s">
        <v>7439</v>
      </c>
      <c r="N4393" s="57" t="s">
        <v>488</v>
      </c>
      <c r="O4393" s="57"/>
      <c r="P4393" s="4" t="s">
        <v>7440</v>
      </c>
      <c r="Q4393" s="4"/>
    </row>
    <row r="4394" spans="1:17" s="1" customFormat="1" ht="18.649999999999999" customHeight="1" x14ac:dyDescent="0.35">
      <c r="A4394" s="3">
        <v>46248</v>
      </c>
      <c r="B4394" s="57">
        <f t="shared" si="330"/>
        <v>33</v>
      </c>
      <c r="C4394" s="57" t="str">
        <f t="shared" si="331"/>
        <v>Aug</v>
      </c>
      <c r="D4394" s="4" t="s">
        <v>7734</v>
      </c>
      <c r="E4394" s="57" t="s">
        <v>445</v>
      </c>
      <c r="F4394" s="57" t="s">
        <v>18</v>
      </c>
      <c r="G4394" s="57">
        <v>9812</v>
      </c>
      <c r="H4394" s="57">
        <v>1</v>
      </c>
      <c r="I4394" s="57">
        <v>8</v>
      </c>
      <c r="J4394" s="57">
        <v>4</v>
      </c>
      <c r="K4394" s="57">
        <f t="shared" si="328"/>
        <v>12</v>
      </c>
      <c r="L4394" s="57">
        <f t="shared" si="329"/>
        <v>12</v>
      </c>
      <c r="M4394" s="4" t="s">
        <v>603</v>
      </c>
      <c r="N4394" s="57" t="s">
        <v>47</v>
      </c>
      <c r="O4394" s="57"/>
      <c r="P4394" s="4"/>
      <c r="Q4394" s="4"/>
    </row>
    <row r="4395" spans="1:17" s="1" customFormat="1" ht="18.649999999999999" customHeight="1" x14ac:dyDescent="0.35">
      <c r="A4395" s="3">
        <v>46249</v>
      </c>
      <c r="B4395" s="57">
        <f t="shared" si="330"/>
        <v>33</v>
      </c>
      <c r="C4395" s="57" t="str">
        <f t="shared" si="331"/>
        <v>Aug</v>
      </c>
      <c r="D4395" s="4" t="s">
        <v>435</v>
      </c>
      <c r="E4395" s="57" t="s">
        <v>34</v>
      </c>
      <c r="F4395" s="57" t="s">
        <v>18</v>
      </c>
      <c r="G4395" s="57">
        <v>9814</v>
      </c>
      <c r="H4395" s="57">
        <v>1</v>
      </c>
      <c r="I4395" s="57">
        <v>8</v>
      </c>
      <c r="J4395" s="57">
        <v>3</v>
      </c>
      <c r="K4395" s="57">
        <f t="shared" ref="K4395:K4458" si="332">I4395+J4395</f>
        <v>11</v>
      </c>
      <c r="L4395" s="57">
        <f t="shared" si="329"/>
        <v>11</v>
      </c>
      <c r="M4395" s="4" t="s">
        <v>452</v>
      </c>
      <c r="N4395" s="57" t="s">
        <v>435</v>
      </c>
      <c r="O4395" s="57"/>
      <c r="P4395" s="4"/>
      <c r="Q4395" s="4"/>
    </row>
    <row r="4396" spans="1:17" s="1" customFormat="1" ht="18.649999999999999" customHeight="1" x14ac:dyDescent="0.35">
      <c r="A4396" s="3">
        <v>46249</v>
      </c>
      <c r="B4396" s="57">
        <f t="shared" si="330"/>
        <v>33</v>
      </c>
      <c r="C4396" s="57" t="str">
        <f t="shared" si="331"/>
        <v>Aug</v>
      </c>
      <c r="D4396" s="4" t="s">
        <v>2268</v>
      </c>
      <c r="E4396" s="57" t="s">
        <v>34</v>
      </c>
      <c r="F4396" s="57" t="s">
        <v>18</v>
      </c>
      <c r="G4396" s="57">
        <v>9814</v>
      </c>
      <c r="H4396" s="57">
        <v>1</v>
      </c>
      <c r="I4396" s="57">
        <v>2</v>
      </c>
      <c r="J4396" s="57"/>
      <c r="K4396" s="57">
        <f t="shared" si="332"/>
        <v>2</v>
      </c>
      <c r="L4396" s="57">
        <f t="shared" si="329"/>
        <v>2</v>
      </c>
      <c r="M4396" s="4" t="s">
        <v>5102</v>
      </c>
      <c r="N4396" s="57" t="s">
        <v>52</v>
      </c>
      <c r="O4396" s="57"/>
      <c r="P4396" s="4" t="s">
        <v>2417</v>
      </c>
      <c r="Q4396" s="4"/>
    </row>
    <row r="4397" spans="1:17" s="1" customFormat="1" ht="18.649999999999999" customHeight="1" x14ac:dyDescent="0.35">
      <c r="A4397" s="3">
        <v>46249</v>
      </c>
      <c r="B4397" s="57">
        <f t="shared" si="330"/>
        <v>33</v>
      </c>
      <c r="C4397" s="57" t="str">
        <f t="shared" si="331"/>
        <v>Aug</v>
      </c>
      <c r="D4397" s="4" t="s">
        <v>2269</v>
      </c>
      <c r="E4397" s="57" t="s">
        <v>34</v>
      </c>
      <c r="F4397" s="57" t="s">
        <v>18</v>
      </c>
      <c r="G4397" s="57">
        <v>9814</v>
      </c>
      <c r="H4397" s="57">
        <v>1</v>
      </c>
      <c r="I4397" s="57">
        <v>2</v>
      </c>
      <c r="J4397" s="57"/>
      <c r="K4397" s="57">
        <f t="shared" si="332"/>
        <v>2</v>
      </c>
      <c r="L4397" s="57">
        <f t="shared" si="329"/>
        <v>2</v>
      </c>
      <c r="M4397" s="4" t="s">
        <v>5102</v>
      </c>
      <c r="N4397" s="57" t="s">
        <v>52</v>
      </c>
      <c r="O4397" s="57"/>
      <c r="P4397" s="4" t="s">
        <v>2417</v>
      </c>
      <c r="Q4397" s="4"/>
    </row>
    <row r="4398" spans="1:17" s="1" customFormat="1" ht="18.649999999999999" customHeight="1" x14ac:dyDescent="0.35">
      <c r="A4398" s="3">
        <v>46249</v>
      </c>
      <c r="B4398" s="57">
        <f t="shared" si="330"/>
        <v>33</v>
      </c>
      <c r="C4398" s="57" t="str">
        <f t="shared" si="331"/>
        <v>Aug</v>
      </c>
      <c r="D4398" s="4" t="s">
        <v>600</v>
      </c>
      <c r="E4398" s="57" t="s">
        <v>445</v>
      </c>
      <c r="F4398" s="57" t="s">
        <v>18</v>
      </c>
      <c r="G4398" s="57">
        <v>9812</v>
      </c>
      <c r="H4398" s="57">
        <v>1</v>
      </c>
      <c r="I4398" s="57">
        <v>8</v>
      </c>
      <c r="J4398" s="57">
        <v>3</v>
      </c>
      <c r="K4398" s="57">
        <f t="shared" si="332"/>
        <v>11</v>
      </c>
      <c r="L4398" s="57">
        <f t="shared" si="329"/>
        <v>11</v>
      </c>
      <c r="M4398" s="4" t="s">
        <v>5102</v>
      </c>
      <c r="N4398" s="57" t="s">
        <v>52</v>
      </c>
      <c r="O4398" s="57"/>
      <c r="P4398" s="4" t="s">
        <v>6207</v>
      </c>
      <c r="Q4398" s="4"/>
    </row>
    <row r="4399" spans="1:17" s="1" customFormat="1" ht="18.649999999999999" customHeight="1" x14ac:dyDescent="0.35">
      <c r="A4399" s="3">
        <v>46249</v>
      </c>
      <c r="B4399" s="57">
        <f t="shared" si="330"/>
        <v>33</v>
      </c>
      <c r="C4399" s="57" t="str">
        <f t="shared" si="331"/>
        <v>Aug</v>
      </c>
      <c r="D4399" s="4" t="s">
        <v>600</v>
      </c>
      <c r="E4399" s="57" t="s">
        <v>445</v>
      </c>
      <c r="F4399" s="57" t="s">
        <v>18</v>
      </c>
      <c r="G4399" s="57">
        <v>9812</v>
      </c>
      <c r="H4399" s="57">
        <v>3</v>
      </c>
      <c r="I4399" s="57">
        <v>8</v>
      </c>
      <c r="J4399" s="57"/>
      <c r="K4399" s="57">
        <f t="shared" si="332"/>
        <v>8</v>
      </c>
      <c r="L4399" s="57">
        <f t="shared" si="329"/>
        <v>24</v>
      </c>
      <c r="M4399" s="4" t="s">
        <v>7454</v>
      </c>
      <c r="N4399" s="57" t="s">
        <v>47</v>
      </c>
      <c r="O4399" s="57"/>
      <c r="P4399" s="4"/>
      <c r="Q4399" s="4"/>
    </row>
    <row r="4400" spans="1:17" s="1" customFormat="1" ht="18.649999999999999" customHeight="1" x14ac:dyDescent="0.35">
      <c r="A4400" s="3">
        <v>46249</v>
      </c>
      <c r="B4400" s="57">
        <f t="shared" si="330"/>
        <v>33</v>
      </c>
      <c r="C4400" s="57" t="str">
        <f t="shared" si="331"/>
        <v>Aug</v>
      </c>
      <c r="D4400" s="4" t="s">
        <v>600</v>
      </c>
      <c r="E4400" s="57" t="s">
        <v>445</v>
      </c>
      <c r="F4400" s="57" t="s">
        <v>18</v>
      </c>
      <c r="G4400" s="57">
        <v>9812</v>
      </c>
      <c r="H4400" s="57">
        <v>1</v>
      </c>
      <c r="I4400" s="57">
        <v>8</v>
      </c>
      <c r="J4400" s="57">
        <v>1.5</v>
      </c>
      <c r="K4400" s="57">
        <f t="shared" si="332"/>
        <v>9.5</v>
      </c>
      <c r="L4400" s="57">
        <f t="shared" si="329"/>
        <v>9.5</v>
      </c>
      <c r="M4400" s="4" t="s">
        <v>7454</v>
      </c>
      <c r="N4400" s="57" t="s">
        <v>47</v>
      </c>
      <c r="O4400" s="57"/>
      <c r="P4400" s="4"/>
      <c r="Q4400" s="4"/>
    </row>
    <row r="4401" spans="1:17" s="1" customFormat="1" ht="18.649999999999999" customHeight="1" x14ac:dyDescent="0.35">
      <c r="A4401" s="3">
        <v>46249</v>
      </c>
      <c r="B4401" s="57">
        <f t="shared" si="330"/>
        <v>33</v>
      </c>
      <c r="C4401" s="57" t="str">
        <f t="shared" si="331"/>
        <v>Aug</v>
      </c>
      <c r="D4401" s="4" t="s">
        <v>600</v>
      </c>
      <c r="E4401" s="57" t="s">
        <v>445</v>
      </c>
      <c r="F4401" s="57" t="s">
        <v>18</v>
      </c>
      <c r="G4401" s="57">
        <v>9812</v>
      </c>
      <c r="H4401" s="57">
        <v>1</v>
      </c>
      <c r="I4401" s="57">
        <v>8</v>
      </c>
      <c r="J4401" s="57">
        <v>2</v>
      </c>
      <c r="K4401" s="57">
        <f t="shared" si="332"/>
        <v>10</v>
      </c>
      <c r="L4401" s="57">
        <f t="shared" si="329"/>
        <v>10</v>
      </c>
      <c r="M4401" s="4" t="s">
        <v>7454</v>
      </c>
      <c r="N4401" s="57" t="s">
        <v>47</v>
      </c>
      <c r="O4401" s="57"/>
      <c r="P4401" s="4"/>
      <c r="Q4401" s="4"/>
    </row>
    <row r="4402" spans="1:17" s="1" customFormat="1" ht="18.649999999999999" customHeight="1" x14ac:dyDescent="0.35">
      <c r="A4402" s="3">
        <v>46249</v>
      </c>
      <c r="B4402" s="57">
        <f t="shared" si="330"/>
        <v>33</v>
      </c>
      <c r="C4402" s="57" t="str">
        <f t="shared" si="331"/>
        <v>Aug</v>
      </c>
      <c r="D4402" s="4" t="s">
        <v>6567</v>
      </c>
      <c r="E4402" s="57" t="s">
        <v>445</v>
      </c>
      <c r="F4402" s="57" t="s">
        <v>18</v>
      </c>
      <c r="G4402" s="57">
        <v>9812</v>
      </c>
      <c r="H4402" s="57">
        <v>7</v>
      </c>
      <c r="I4402" s="57">
        <v>8</v>
      </c>
      <c r="J4402" s="57"/>
      <c r="K4402" s="57">
        <f t="shared" si="332"/>
        <v>8</v>
      </c>
      <c r="L4402" s="57">
        <f t="shared" si="329"/>
        <v>56</v>
      </c>
      <c r="M4402" s="4" t="s">
        <v>6942</v>
      </c>
      <c r="N4402" s="57" t="s">
        <v>47</v>
      </c>
      <c r="O4402" s="57"/>
      <c r="P4402" s="4"/>
      <c r="Q4402" s="4"/>
    </row>
    <row r="4403" spans="1:17" s="1" customFormat="1" ht="18.649999999999999" customHeight="1" x14ac:dyDescent="0.35">
      <c r="A4403" s="3">
        <v>46249</v>
      </c>
      <c r="B4403" s="57">
        <f t="shared" si="330"/>
        <v>33</v>
      </c>
      <c r="C4403" s="57" t="str">
        <f t="shared" si="331"/>
        <v>Aug</v>
      </c>
      <c r="D4403" s="4" t="s">
        <v>3488</v>
      </c>
      <c r="E4403" s="57" t="s">
        <v>445</v>
      </c>
      <c r="F4403" s="57" t="s">
        <v>18</v>
      </c>
      <c r="G4403" s="57">
        <v>9812</v>
      </c>
      <c r="H4403" s="57">
        <v>1</v>
      </c>
      <c r="I4403" s="57">
        <v>8</v>
      </c>
      <c r="J4403" s="57">
        <v>2</v>
      </c>
      <c r="K4403" s="57">
        <f t="shared" si="332"/>
        <v>10</v>
      </c>
      <c r="L4403" s="57">
        <f t="shared" si="329"/>
        <v>10</v>
      </c>
      <c r="M4403" s="4" t="s">
        <v>6942</v>
      </c>
      <c r="N4403" s="57" t="s">
        <v>47</v>
      </c>
      <c r="O4403" s="57"/>
      <c r="P4403" s="4"/>
      <c r="Q4403" s="4"/>
    </row>
    <row r="4404" spans="1:17" s="1" customFormat="1" ht="18.649999999999999" customHeight="1" x14ac:dyDescent="0.35">
      <c r="A4404" s="3">
        <v>46249</v>
      </c>
      <c r="B4404" s="57">
        <f t="shared" si="330"/>
        <v>33</v>
      </c>
      <c r="C4404" s="57" t="str">
        <f t="shared" si="331"/>
        <v>Aug</v>
      </c>
      <c r="D4404" s="4" t="s">
        <v>5405</v>
      </c>
      <c r="E4404" s="57" t="s">
        <v>445</v>
      </c>
      <c r="F4404" s="57" t="s">
        <v>17</v>
      </c>
      <c r="G4404" s="57">
        <v>9812</v>
      </c>
      <c r="H4404" s="57">
        <v>1</v>
      </c>
      <c r="I4404" s="57">
        <v>8</v>
      </c>
      <c r="J4404" s="57">
        <v>4</v>
      </c>
      <c r="K4404" s="57">
        <f t="shared" si="332"/>
        <v>12</v>
      </c>
      <c r="L4404" s="57">
        <f t="shared" si="329"/>
        <v>12</v>
      </c>
      <c r="M4404" s="4" t="s">
        <v>5102</v>
      </c>
      <c r="N4404" s="57" t="s">
        <v>52</v>
      </c>
      <c r="O4404" s="57"/>
      <c r="P4404" s="4" t="s">
        <v>5439</v>
      </c>
      <c r="Q4404" s="4"/>
    </row>
    <row r="4405" spans="1:17" s="1" customFormat="1" ht="18.649999999999999" customHeight="1" x14ac:dyDescent="0.35">
      <c r="A4405" s="3">
        <v>46249</v>
      </c>
      <c r="B4405" s="57">
        <f t="shared" si="330"/>
        <v>33</v>
      </c>
      <c r="C4405" s="57" t="str">
        <f t="shared" si="331"/>
        <v>Aug</v>
      </c>
      <c r="D4405" s="4" t="s">
        <v>550</v>
      </c>
      <c r="E4405" s="57" t="s">
        <v>34</v>
      </c>
      <c r="F4405" s="57" t="s">
        <v>17</v>
      </c>
      <c r="G4405" s="57">
        <v>9814</v>
      </c>
      <c r="H4405" s="57">
        <v>38</v>
      </c>
      <c r="I4405" s="57">
        <v>8</v>
      </c>
      <c r="J4405" s="57">
        <v>4</v>
      </c>
      <c r="K4405" s="57">
        <f t="shared" si="332"/>
        <v>12</v>
      </c>
      <c r="L4405" s="57">
        <f t="shared" si="329"/>
        <v>456</v>
      </c>
      <c r="M4405" s="4" t="s">
        <v>1903</v>
      </c>
      <c r="N4405" s="57" t="s">
        <v>443</v>
      </c>
      <c r="O4405" s="57"/>
      <c r="P4405" s="4"/>
      <c r="Q4405" s="4"/>
    </row>
    <row r="4406" spans="1:17" s="1" customFormat="1" ht="18.649999999999999" customHeight="1" x14ac:dyDescent="0.35">
      <c r="A4406" s="3">
        <v>46249</v>
      </c>
      <c r="B4406" s="57">
        <f t="shared" si="330"/>
        <v>33</v>
      </c>
      <c r="C4406" s="57" t="str">
        <f t="shared" si="331"/>
        <v>Aug</v>
      </c>
      <c r="D4406" s="4" t="s">
        <v>7734</v>
      </c>
      <c r="E4406" s="57" t="s">
        <v>445</v>
      </c>
      <c r="F4406" s="57" t="s">
        <v>18</v>
      </c>
      <c r="G4406" s="57">
        <v>9812</v>
      </c>
      <c r="H4406" s="57">
        <v>8</v>
      </c>
      <c r="I4406" s="57">
        <v>8</v>
      </c>
      <c r="J4406" s="57">
        <v>4</v>
      </c>
      <c r="K4406" s="57">
        <f t="shared" si="332"/>
        <v>12</v>
      </c>
      <c r="L4406" s="57">
        <f t="shared" si="329"/>
        <v>96</v>
      </c>
      <c r="M4406" s="4" t="s">
        <v>2270</v>
      </c>
      <c r="N4406" s="57" t="s">
        <v>57</v>
      </c>
      <c r="O4406" s="57"/>
      <c r="P4406" s="4" t="s">
        <v>3708</v>
      </c>
      <c r="Q4406" s="4"/>
    </row>
    <row r="4407" spans="1:17" s="1" customFormat="1" ht="18.649999999999999" customHeight="1" x14ac:dyDescent="0.35">
      <c r="A4407" s="3">
        <v>46249</v>
      </c>
      <c r="B4407" s="57">
        <f t="shared" si="330"/>
        <v>33</v>
      </c>
      <c r="C4407" s="57" t="str">
        <f t="shared" si="331"/>
        <v>Aug</v>
      </c>
      <c r="D4407" s="4" t="s">
        <v>7734</v>
      </c>
      <c r="E4407" s="57" t="s">
        <v>445</v>
      </c>
      <c r="F4407" s="57" t="s">
        <v>18</v>
      </c>
      <c r="G4407" s="57">
        <v>9812</v>
      </c>
      <c r="H4407" s="57">
        <v>4</v>
      </c>
      <c r="I4407" s="57">
        <v>8</v>
      </c>
      <c r="J4407" s="57">
        <v>4</v>
      </c>
      <c r="K4407" s="57">
        <f t="shared" si="332"/>
        <v>12</v>
      </c>
      <c r="L4407" s="57">
        <f t="shared" ref="L4407:L4470" si="333">H4407*K4407</f>
        <v>48</v>
      </c>
      <c r="M4407" s="4" t="s">
        <v>7931</v>
      </c>
      <c r="N4407" s="57" t="s">
        <v>30</v>
      </c>
      <c r="O4407" s="57"/>
      <c r="P4407" s="4"/>
      <c r="Q4407" s="4"/>
    </row>
    <row r="4408" spans="1:17" s="1" customFormat="1" ht="18.649999999999999" customHeight="1" x14ac:dyDescent="0.35">
      <c r="A4408" s="3">
        <v>46249</v>
      </c>
      <c r="B4408" s="57">
        <f t="shared" si="330"/>
        <v>33</v>
      </c>
      <c r="C4408" s="57" t="str">
        <f t="shared" si="331"/>
        <v>Aug</v>
      </c>
      <c r="D4408" s="4" t="s">
        <v>7734</v>
      </c>
      <c r="E4408" s="57" t="s">
        <v>445</v>
      </c>
      <c r="F4408" s="57" t="s">
        <v>18</v>
      </c>
      <c r="G4408" s="57">
        <v>9812</v>
      </c>
      <c r="H4408" s="57">
        <v>5</v>
      </c>
      <c r="I4408" s="57">
        <v>8</v>
      </c>
      <c r="J4408" s="57">
        <v>4</v>
      </c>
      <c r="K4408" s="57">
        <f t="shared" si="332"/>
        <v>12</v>
      </c>
      <c r="L4408" s="57">
        <f t="shared" si="333"/>
        <v>60</v>
      </c>
      <c r="M4408" s="4" t="s">
        <v>7439</v>
      </c>
      <c r="N4408" s="57" t="s">
        <v>488</v>
      </c>
      <c r="O4408" s="57"/>
      <c r="P4408" s="4" t="s">
        <v>7440</v>
      </c>
      <c r="Q4408" s="4"/>
    </row>
    <row r="4409" spans="1:17" s="1" customFormat="1" ht="18.649999999999999" customHeight="1" x14ac:dyDescent="0.35">
      <c r="A4409" s="3">
        <v>46249</v>
      </c>
      <c r="B4409" s="57">
        <f t="shared" si="330"/>
        <v>33</v>
      </c>
      <c r="C4409" s="57" t="str">
        <f t="shared" si="331"/>
        <v>Aug</v>
      </c>
      <c r="D4409" s="4" t="s">
        <v>7734</v>
      </c>
      <c r="E4409" s="57" t="s">
        <v>445</v>
      </c>
      <c r="F4409" s="57" t="s">
        <v>18</v>
      </c>
      <c r="G4409" s="57">
        <v>9812</v>
      </c>
      <c r="H4409" s="57">
        <v>5</v>
      </c>
      <c r="I4409" s="57">
        <v>8</v>
      </c>
      <c r="J4409" s="57">
        <v>4</v>
      </c>
      <c r="K4409" s="57">
        <f t="shared" si="332"/>
        <v>12</v>
      </c>
      <c r="L4409" s="57">
        <f t="shared" si="333"/>
        <v>60</v>
      </c>
      <c r="M4409" s="4" t="s">
        <v>6942</v>
      </c>
      <c r="N4409" s="57" t="s">
        <v>47</v>
      </c>
      <c r="O4409" s="57"/>
      <c r="P4409" s="4"/>
      <c r="Q4409" s="4"/>
    </row>
    <row r="4410" spans="1:17" s="1" customFormat="1" ht="18.649999999999999" customHeight="1" x14ac:dyDescent="0.35">
      <c r="A4410" s="3">
        <v>46251</v>
      </c>
      <c r="B4410" s="57">
        <f t="shared" si="330"/>
        <v>34</v>
      </c>
      <c r="C4410" s="57" t="str">
        <f t="shared" si="331"/>
        <v>Aug</v>
      </c>
      <c r="D4410" s="4" t="s">
        <v>435</v>
      </c>
      <c r="E4410" s="57" t="s">
        <v>34</v>
      </c>
      <c r="F4410" s="57" t="s">
        <v>18</v>
      </c>
      <c r="G4410" s="57">
        <v>9814</v>
      </c>
      <c r="H4410" s="57">
        <v>1</v>
      </c>
      <c r="I4410" s="57">
        <v>8</v>
      </c>
      <c r="J4410" s="57"/>
      <c r="K4410" s="57">
        <f t="shared" si="332"/>
        <v>8</v>
      </c>
      <c r="L4410" s="57">
        <f t="shared" si="333"/>
        <v>8</v>
      </c>
      <c r="M4410" s="4" t="s">
        <v>452</v>
      </c>
      <c r="N4410" s="57" t="s">
        <v>435</v>
      </c>
      <c r="O4410" s="57"/>
      <c r="P4410" s="4"/>
      <c r="Q4410" s="4"/>
    </row>
    <row r="4411" spans="1:17" s="1" customFormat="1" ht="18.649999999999999" customHeight="1" x14ac:dyDescent="0.35">
      <c r="A4411" s="3">
        <v>46251</v>
      </c>
      <c r="B4411" s="57">
        <f t="shared" si="330"/>
        <v>34</v>
      </c>
      <c r="C4411" s="57" t="str">
        <f t="shared" si="331"/>
        <v>Aug</v>
      </c>
      <c r="D4411" s="4" t="s">
        <v>2268</v>
      </c>
      <c r="E4411" s="57" t="s">
        <v>34</v>
      </c>
      <c r="F4411" s="57" t="s">
        <v>18</v>
      </c>
      <c r="G4411" s="57">
        <v>9814</v>
      </c>
      <c r="H4411" s="57">
        <v>1</v>
      </c>
      <c r="I4411" s="57">
        <v>2</v>
      </c>
      <c r="J4411" s="57"/>
      <c r="K4411" s="57">
        <f t="shared" si="332"/>
        <v>2</v>
      </c>
      <c r="L4411" s="57">
        <f t="shared" si="333"/>
        <v>2</v>
      </c>
      <c r="M4411" s="4" t="s">
        <v>5102</v>
      </c>
      <c r="N4411" s="57" t="s">
        <v>52</v>
      </c>
      <c r="O4411" s="57"/>
      <c r="P4411" s="4" t="s">
        <v>2417</v>
      </c>
      <c r="Q4411" s="4"/>
    </row>
    <row r="4412" spans="1:17" s="1" customFormat="1" ht="18.649999999999999" customHeight="1" x14ac:dyDescent="0.35">
      <c r="A4412" s="3">
        <v>46251</v>
      </c>
      <c r="B4412" s="57">
        <f t="shared" si="330"/>
        <v>34</v>
      </c>
      <c r="C4412" s="57" t="str">
        <f t="shared" si="331"/>
        <v>Aug</v>
      </c>
      <c r="D4412" s="4" t="s">
        <v>2269</v>
      </c>
      <c r="E4412" s="57" t="s">
        <v>34</v>
      </c>
      <c r="F4412" s="57" t="s">
        <v>18</v>
      </c>
      <c r="G4412" s="57">
        <v>9814</v>
      </c>
      <c r="H4412" s="57">
        <v>1</v>
      </c>
      <c r="I4412" s="57">
        <v>2</v>
      </c>
      <c r="J4412" s="57"/>
      <c r="K4412" s="57">
        <f t="shared" si="332"/>
        <v>2</v>
      </c>
      <c r="L4412" s="57">
        <f t="shared" si="333"/>
        <v>2</v>
      </c>
      <c r="M4412" s="4" t="s">
        <v>5102</v>
      </c>
      <c r="N4412" s="57" t="s">
        <v>52</v>
      </c>
      <c r="O4412" s="57"/>
      <c r="P4412" s="4" t="s">
        <v>2417</v>
      </c>
      <c r="Q4412" s="4"/>
    </row>
    <row r="4413" spans="1:17" s="1" customFormat="1" ht="18.649999999999999" customHeight="1" x14ac:dyDescent="0.35">
      <c r="A4413" s="3">
        <v>46251</v>
      </c>
      <c r="B4413" s="57">
        <f t="shared" si="330"/>
        <v>34</v>
      </c>
      <c r="C4413" s="57" t="str">
        <f t="shared" si="331"/>
        <v>Aug</v>
      </c>
      <c r="D4413" s="4" t="s">
        <v>8004</v>
      </c>
      <c r="E4413" s="57" t="s">
        <v>34</v>
      </c>
      <c r="F4413" s="57" t="s">
        <v>18</v>
      </c>
      <c r="G4413" s="57">
        <v>9814</v>
      </c>
      <c r="H4413" s="57">
        <v>3</v>
      </c>
      <c r="I4413" s="57">
        <v>8</v>
      </c>
      <c r="J4413" s="57">
        <v>2.5</v>
      </c>
      <c r="K4413" s="57">
        <f t="shared" si="332"/>
        <v>10.5</v>
      </c>
      <c r="L4413" s="57">
        <f t="shared" si="333"/>
        <v>31.5</v>
      </c>
      <c r="M4413" s="4" t="s">
        <v>447</v>
      </c>
      <c r="N4413" s="57" t="s">
        <v>455</v>
      </c>
      <c r="O4413" s="57"/>
      <c r="P4413" s="4"/>
      <c r="Q4413" s="4"/>
    </row>
    <row r="4414" spans="1:17" s="1" customFormat="1" ht="18.649999999999999" customHeight="1" x14ac:dyDescent="0.35">
      <c r="A4414" s="3">
        <v>46251</v>
      </c>
      <c r="B4414" s="57">
        <f t="shared" si="330"/>
        <v>34</v>
      </c>
      <c r="C4414" s="57" t="str">
        <f t="shared" si="331"/>
        <v>Aug</v>
      </c>
      <c r="D4414" s="4" t="s">
        <v>600</v>
      </c>
      <c r="E4414" s="57" t="s">
        <v>445</v>
      </c>
      <c r="F4414" s="57" t="s">
        <v>18</v>
      </c>
      <c r="G4414" s="57">
        <v>9812</v>
      </c>
      <c r="H4414" s="57">
        <v>1</v>
      </c>
      <c r="I4414" s="57">
        <v>8</v>
      </c>
      <c r="J4414" s="57">
        <v>3</v>
      </c>
      <c r="K4414" s="57">
        <f t="shared" si="332"/>
        <v>11</v>
      </c>
      <c r="L4414" s="57">
        <f t="shared" si="333"/>
        <v>11</v>
      </c>
      <c r="M4414" s="4" t="s">
        <v>5102</v>
      </c>
      <c r="N4414" s="57" t="s">
        <v>52</v>
      </c>
      <c r="O4414" s="57"/>
      <c r="P4414" s="4" t="s">
        <v>6207</v>
      </c>
      <c r="Q4414" s="4"/>
    </row>
    <row r="4415" spans="1:17" s="1" customFormat="1" ht="18.649999999999999" customHeight="1" x14ac:dyDescent="0.35">
      <c r="A4415" s="3">
        <v>46251</v>
      </c>
      <c r="B4415" s="57">
        <f t="shared" si="330"/>
        <v>34</v>
      </c>
      <c r="C4415" s="57" t="str">
        <f t="shared" si="331"/>
        <v>Aug</v>
      </c>
      <c r="D4415" s="4" t="s">
        <v>7437</v>
      </c>
      <c r="E4415" s="57" t="s">
        <v>445</v>
      </c>
      <c r="F4415" s="57" t="s">
        <v>18</v>
      </c>
      <c r="G4415" s="57">
        <v>9812</v>
      </c>
      <c r="H4415" s="57">
        <v>2</v>
      </c>
      <c r="I4415" s="57">
        <v>8</v>
      </c>
      <c r="J4415" s="57"/>
      <c r="K4415" s="57">
        <f t="shared" si="332"/>
        <v>8</v>
      </c>
      <c r="L4415" s="57">
        <f t="shared" si="333"/>
        <v>16</v>
      </c>
      <c r="M4415" s="4" t="s">
        <v>7454</v>
      </c>
      <c r="N4415" s="57" t="s">
        <v>47</v>
      </c>
      <c r="O4415" s="57"/>
      <c r="P4415" s="4"/>
      <c r="Q4415" s="4"/>
    </row>
    <row r="4416" spans="1:17" s="1" customFormat="1" ht="18.649999999999999" customHeight="1" x14ac:dyDescent="0.35">
      <c r="A4416" s="3">
        <v>46251</v>
      </c>
      <c r="B4416" s="57">
        <f t="shared" si="330"/>
        <v>34</v>
      </c>
      <c r="C4416" s="57" t="str">
        <f t="shared" si="331"/>
        <v>Aug</v>
      </c>
      <c r="D4416" s="4" t="s">
        <v>6888</v>
      </c>
      <c r="E4416" s="57" t="s">
        <v>445</v>
      </c>
      <c r="F4416" s="57" t="s">
        <v>18</v>
      </c>
      <c r="G4416" s="57">
        <v>9812</v>
      </c>
      <c r="H4416" s="57">
        <v>20</v>
      </c>
      <c r="I4416" s="57">
        <v>8</v>
      </c>
      <c r="J4416" s="57"/>
      <c r="K4416" s="57">
        <f t="shared" si="332"/>
        <v>8</v>
      </c>
      <c r="L4416" s="57">
        <f t="shared" si="333"/>
        <v>160</v>
      </c>
      <c r="M4416" s="4" t="s">
        <v>447</v>
      </c>
      <c r="N4416" s="57" t="s">
        <v>455</v>
      </c>
      <c r="O4416" s="57"/>
      <c r="P4416" s="4"/>
      <c r="Q4416" s="4"/>
    </row>
    <row r="4417" spans="1:17" s="1" customFormat="1" ht="18.649999999999999" customHeight="1" x14ac:dyDescent="0.35">
      <c r="A4417" s="3">
        <v>46251</v>
      </c>
      <c r="B4417" s="57">
        <f t="shared" si="330"/>
        <v>34</v>
      </c>
      <c r="C4417" s="57" t="str">
        <f t="shared" si="331"/>
        <v>Aug</v>
      </c>
      <c r="D4417" s="4" t="s">
        <v>6889</v>
      </c>
      <c r="E4417" s="57" t="s">
        <v>445</v>
      </c>
      <c r="F4417" s="57" t="s">
        <v>18</v>
      </c>
      <c r="G4417" s="57">
        <v>9812</v>
      </c>
      <c r="H4417" s="57">
        <v>7</v>
      </c>
      <c r="I4417" s="57">
        <v>8</v>
      </c>
      <c r="J4417" s="57">
        <v>0.5</v>
      </c>
      <c r="K4417" s="57">
        <f t="shared" si="332"/>
        <v>8.5</v>
      </c>
      <c r="L4417" s="57">
        <f t="shared" si="333"/>
        <v>59.5</v>
      </c>
      <c r="M4417" s="4" t="s">
        <v>447</v>
      </c>
      <c r="N4417" s="57" t="s">
        <v>455</v>
      </c>
      <c r="O4417" s="57"/>
      <c r="P4417" s="4"/>
      <c r="Q4417" s="4"/>
    </row>
    <row r="4418" spans="1:17" s="1" customFormat="1" ht="18.649999999999999" customHeight="1" x14ac:dyDescent="0.35">
      <c r="A4418" s="3">
        <v>46251</v>
      </c>
      <c r="B4418" s="57">
        <f t="shared" si="330"/>
        <v>34</v>
      </c>
      <c r="C4418" s="57" t="str">
        <f t="shared" si="331"/>
        <v>Aug</v>
      </c>
      <c r="D4418" s="4" t="s">
        <v>6784</v>
      </c>
      <c r="E4418" s="57" t="s">
        <v>445</v>
      </c>
      <c r="F4418" s="57" t="s">
        <v>18</v>
      </c>
      <c r="G4418" s="57">
        <v>9812</v>
      </c>
      <c r="H4418" s="57">
        <v>9</v>
      </c>
      <c r="I4418" s="57">
        <v>8</v>
      </c>
      <c r="J4418" s="57">
        <v>1.5</v>
      </c>
      <c r="K4418" s="57">
        <f t="shared" si="332"/>
        <v>9.5</v>
      </c>
      <c r="L4418" s="57">
        <f t="shared" si="333"/>
        <v>85.5</v>
      </c>
      <c r="M4418" s="4" t="s">
        <v>447</v>
      </c>
      <c r="N4418" s="57" t="s">
        <v>455</v>
      </c>
      <c r="O4418" s="57"/>
      <c r="P4418" s="4"/>
      <c r="Q4418" s="4"/>
    </row>
    <row r="4419" spans="1:17" s="1" customFormat="1" ht="18.649999999999999" customHeight="1" x14ac:dyDescent="0.35">
      <c r="A4419" s="3">
        <v>46251</v>
      </c>
      <c r="B4419" s="57">
        <f t="shared" si="330"/>
        <v>34</v>
      </c>
      <c r="C4419" s="57" t="str">
        <f t="shared" si="331"/>
        <v>Aug</v>
      </c>
      <c r="D4419" s="4" t="s">
        <v>5405</v>
      </c>
      <c r="E4419" s="57" t="s">
        <v>445</v>
      </c>
      <c r="F4419" s="57" t="s">
        <v>17</v>
      </c>
      <c r="G4419" s="57">
        <v>9812</v>
      </c>
      <c r="H4419" s="57">
        <v>1</v>
      </c>
      <c r="I4419" s="57">
        <v>8</v>
      </c>
      <c r="J4419" s="57">
        <v>4</v>
      </c>
      <c r="K4419" s="57">
        <f t="shared" si="332"/>
        <v>12</v>
      </c>
      <c r="L4419" s="57">
        <f t="shared" si="333"/>
        <v>12</v>
      </c>
      <c r="M4419" s="4" t="s">
        <v>5102</v>
      </c>
      <c r="N4419" s="57" t="s">
        <v>52</v>
      </c>
      <c r="O4419" s="57"/>
      <c r="P4419" s="4" t="s">
        <v>5439</v>
      </c>
      <c r="Q4419" s="4"/>
    </row>
    <row r="4420" spans="1:17" s="1" customFormat="1" ht="18.649999999999999" customHeight="1" x14ac:dyDescent="0.35">
      <c r="A4420" s="3">
        <v>46251</v>
      </c>
      <c r="B4420" s="57">
        <f t="shared" si="330"/>
        <v>34</v>
      </c>
      <c r="C4420" s="57" t="str">
        <f t="shared" si="331"/>
        <v>Aug</v>
      </c>
      <c r="D4420" s="4" t="s">
        <v>550</v>
      </c>
      <c r="E4420" s="57" t="s">
        <v>34</v>
      </c>
      <c r="F4420" s="57" t="s">
        <v>17</v>
      </c>
      <c r="G4420" s="57">
        <v>9814</v>
      </c>
      <c r="H4420" s="57">
        <v>38</v>
      </c>
      <c r="I4420" s="57">
        <v>8</v>
      </c>
      <c r="J4420" s="57">
        <v>4</v>
      </c>
      <c r="K4420" s="57">
        <f t="shared" si="332"/>
        <v>12</v>
      </c>
      <c r="L4420" s="57">
        <f t="shared" si="333"/>
        <v>456</v>
      </c>
      <c r="M4420" s="4" t="s">
        <v>1903</v>
      </c>
      <c r="N4420" s="57" t="s">
        <v>443</v>
      </c>
      <c r="O4420" s="57"/>
      <c r="P4420" s="4"/>
      <c r="Q4420" s="4"/>
    </row>
    <row r="4421" spans="1:17" s="1" customFormat="1" ht="18.649999999999999" customHeight="1" x14ac:dyDescent="0.35">
      <c r="A4421" s="3">
        <v>46252</v>
      </c>
      <c r="B4421" s="57">
        <f t="shared" si="330"/>
        <v>34</v>
      </c>
      <c r="C4421" s="57" t="str">
        <f t="shared" si="331"/>
        <v>Aug</v>
      </c>
      <c r="D4421" s="4" t="s">
        <v>435</v>
      </c>
      <c r="E4421" s="57" t="s">
        <v>34</v>
      </c>
      <c r="F4421" s="57" t="s">
        <v>18</v>
      </c>
      <c r="G4421" s="57">
        <v>9814</v>
      </c>
      <c r="H4421" s="57">
        <v>1</v>
      </c>
      <c r="I4421" s="57">
        <v>8</v>
      </c>
      <c r="J4421" s="57">
        <v>3</v>
      </c>
      <c r="K4421" s="57">
        <f t="shared" si="332"/>
        <v>11</v>
      </c>
      <c r="L4421" s="57">
        <f t="shared" si="333"/>
        <v>11</v>
      </c>
      <c r="M4421" s="4" t="s">
        <v>452</v>
      </c>
      <c r="N4421" s="57" t="s">
        <v>435</v>
      </c>
      <c r="O4421" s="57"/>
      <c r="P4421" s="4"/>
      <c r="Q4421" s="4"/>
    </row>
    <row r="4422" spans="1:17" s="1" customFormat="1" ht="18.649999999999999" customHeight="1" x14ac:dyDescent="0.35">
      <c r="A4422" s="3">
        <v>46252</v>
      </c>
      <c r="B4422" s="57">
        <f t="shared" si="330"/>
        <v>34</v>
      </c>
      <c r="C4422" s="57" t="str">
        <f t="shared" si="331"/>
        <v>Aug</v>
      </c>
      <c r="D4422" s="4" t="s">
        <v>2268</v>
      </c>
      <c r="E4422" s="57" t="s">
        <v>34</v>
      </c>
      <c r="F4422" s="57" t="s">
        <v>18</v>
      </c>
      <c r="G4422" s="57">
        <v>9814</v>
      </c>
      <c r="H4422" s="57">
        <v>1</v>
      </c>
      <c r="I4422" s="57">
        <v>2</v>
      </c>
      <c r="J4422" s="57"/>
      <c r="K4422" s="57">
        <f t="shared" si="332"/>
        <v>2</v>
      </c>
      <c r="L4422" s="57">
        <f t="shared" si="333"/>
        <v>2</v>
      </c>
      <c r="M4422" s="4" t="s">
        <v>5102</v>
      </c>
      <c r="N4422" s="57" t="s">
        <v>52</v>
      </c>
      <c r="O4422" s="57"/>
      <c r="P4422" s="4" t="s">
        <v>2417</v>
      </c>
      <c r="Q4422" s="4"/>
    </row>
    <row r="4423" spans="1:17" s="1" customFormat="1" ht="18.649999999999999" customHeight="1" x14ac:dyDescent="0.35">
      <c r="A4423" s="3">
        <v>46252</v>
      </c>
      <c r="B4423" s="57">
        <f t="shared" si="330"/>
        <v>34</v>
      </c>
      <c r="C4423" s="57" t="str">
        <f t="shared" si="331"/>
        <v>Aug</v>
      </c>
      <c r="D4423" s="4" t="s">
        <v>2269</v>
      </c>
      <c r="E4423" s="57" t="s">
        <v>34</v>
      </c>
      <c r="F4423" s="57" t="s">
        <v>18</v>
      </c>
      <c r="G4423" s="57">
        <v>9814</v>
      </c>
      <c r="H4423" s="57">
        <v>1</v>
      </c>
      <c r="I4423" s="57">
        <v>2</v>
      </c>
      <c r="J4423" s="57"/>
      <c r="K4423" s="57">
        <f t="shared" si="332"/>
        <v>2</v>
      </c>
      <c r="L4423" s="57">
        <f t="shared" si="333"/>
        <v>2</v>
      </c>
      <c r="M4423" s="4" t="s">
        <v>5102</v>
      </c>
      <c r="N4423" s="57" t="s">
        <v>52</v>
      </c>
      <c r="O4423" s="57"/>
      <c r="P4423" s="4" t="s">
        <v>2417</v>
      </c>
      <c r="Q4423" s="4"/>
    </row>
    <row r="4424" spans="1:17" s="1" customFormat="1" ht="18.649999999999999" customHeight="1" x14ac:dyDescent="0.35">
      <c r="A4424" s="3">
        <v>46252</v>
      </c>
      <c r="B4424" s="57">
        <f t="shared" si="330"/>
        <v>34</v>
      </c>
      <c r="C4424" s="57" t="str">
        <f t="shared" si="331"/>
        <v>Aug</v>
      </c>
      <c r="D4424" s="4" t="s">
        <v>8004</v>
      </c>
      <c r="E4424" s="57" t="s">
        <v>34</v>
      </c>
      <c r="F4424" s="57" t="s">
        <v>18</v>
      </c>
      <c r="G4424" s="57">
        <v>9814</v>
      </c>
      <c r="H4424" s="57">
        <v>2</v>
      </c>
      <c r="I4424" s="57">
        <v>8</v>
      </c>
      <c r="J4424" s="57">
        <v>2</v>
      </c>
      <c r="K4424" s="57">
        <f t="shared" si="332"/>
        <v>10</v>
      </c>
      <c r="L4424" s="57">
        <f t="shared" si="333"/>
        <v>20</v>
      </c>
      <c r="M4424" s="4" t="s">
        <v>447</v>
      </c>
      <c r="N4424" s="57" t="s">
        <v>455</v>
      </c>
      <c r="O4424" s="57"/>
      <c r="P4424" s="4"/>
      <c r="Q4424" s="4"/>
    </row>
    <row r="4425" spans="1:17" s="1" customFormat="1" ht="18.649999999999999" customHeight="1" x14ac:dyDescent="0.35">
      <c r="A4425" s="3">
        <v>46252</v>
      </c>
      <c r="B4425" s="57">
        <f t="shared" si="330"/>
        <v>34</v>
      </c>
      <c r="C4425" s="57" t="str">
        <f t="shared" si="331"/>
        <v>Aug</v>
      </c>
      <c r="D4425" s="4" t="s">
        <v>600</v>
      </c>
      <c r="E4425" s="57" t="s">
        <v>445</v>
      </c>
      <c r="F4425" s="57" t="s">
        <v>18</v>
      </c>
      <c r="G4425" s="57">
        <v>9812</v>
      </c>
      <c r="H4425" s="57">
        <v>1</v>
      </c>
      <c r="I4425" s="57">
        <v>8</v>
      </c>
      <c r="J4425" s="57">
        <v>3</v>
      </c>
      <c r="K4425" s="57">
        <f t="shared" si="332"/>
        <v>11</v>
      </c>
      <c r="L4425" s="57">
        <f t="shared" si="333"/>
        <v>11</v>
      </c>
      <c r="M4425" s="4" t="s">
        <v>5102</v>
      </c>
      <c r="N4425" s="57" t="s">
        <v>52</v>
      </c>
      <c r="O4425" s="57"/>
      <c r="P4425" s="4" t="s">
        <v>6207</v>
      </c>
      <c r="Q4425" s="4"/>
    </row>
    <row r="4426" spans="1:17" s="1" customFormat="1" ht="18.649999999999999" customHeight="1" x14ac:dyDescent="0.35">
      <c r="A4426" s="3">
        <v>46252</v>
      </c>
      <c r="B4426" s="57">
        <f t="shared" si="330"/>
        <v>34</v>
      </c>
      <c r="C4426" s="57" t="str">
        <f t="shared" si="331"/>
        <v>Aug</v>
      </c>
      <c r="D4426" s="4" t="s">
        <v>432</v>
      </c>
      <c r="E4426" s="57" t="s">
        <v>445</v>
      </c>
      <c r="F4426" s="57" t="s">
        <v>18</v>
      </c>
      <c r="G4426" s="57">
        <v>9812</v>
      </c>
      <c r="H4426" s="57">
        <v>9</v>
      </c>
      <c r="I4426" s="57">
        <v>8</v>
      </c>
      <c r="J4426" s="57"/>
      <c r="K4426" s="57">
        <f t="shared" si="332"/>
        <v>8</v>
      </c>
      <c r="L4426" s="57">
        <f t="shared" si="333"/>
        <v>72</v>
      </c>
      <c r="M4426" s="4" t="s">
        <v>447</v>
      </c>
      <c r="N4426" s="57" t="s">
        <v>455</v>
      </c>
      <c r="O4426" s="57"/>
      <c r="P4426" s="4"/>
      <c r="Q4426" s="4"/>
    </row>
    <row r="4427" spans="1:17" s="1" customFormat="1" ht="18.649999999999999" customHeight="1" x14ac:dyDescent="0.35">
      <c r="A4427" s="3">
        <v>46252</v>
      </c>
      <c r="B4427" s="57">
        <f t="shared" si="330"/>
        <v>34</v>
      </c>
      <c r="C4427" s="57" t="str">
        <f t="shared" si="331"/>
        <v>Aug</v>
      </c>
      <c r="D4427" s="4" t="s">
        <v>2618</v>
      </c>
      <c r="E4427" s="57" t="s">
        <v>445</v>
      </c>
      <c r="F4427" s="57" t="s">
        <v>18</v>
      </c>
      <c r="G4427" s="57">
        <v>9812</v>
      </c>
      <c r="H4427" s="57">
        <v>1</v>
      </c>
      <c r="I4427" s="57">
        <v>8</v>
      </c>
      <c r="J4427" s="57">
        <v>1.5</v>
      </c>
      <c r="K4427" s="57">
        <f t="shared" si="332"/>
        <v>9.5</v>
      </c>
      <c r="L4427" s="57">
        <f t="shared" si="333"/>
        <v>9.5</v>
      </c>
      <c r="M4427" s="4" t="s">
        <v>447</v>
      </c>
      <c r="N4427" s="57" t="s">
        <v>455</v>
      </c>
      <c r="O4427" s="57"/>
      <c r="P4427" s="4"/>
      <c r="Q4427" s="4"/>
    </row>
    <row r="4428" spans="1:17" s="1" customFormat="1" ht="18.649999999999999" customHeight="1" x14ac:dyDescent="0.35">
      <c r="A4428" s="3">
        <v>46252</v>
      </c>
      <c r="B4428" s="57">
        <f t="shared" si="330"/>
        <v>34</v>
      </c>
      <c r="C4428" s="57" t="str">
        <f t="shared" si="331"/>
        <v>Aug</v>
      </c>
      <c r="D4428" s="4" t="s">
        <v>5567</v>
      </c>
      <c r="E4428" s="57" t="s">
        <v>445</v>
      </c>
      <c r="F4428" s="57" t="s">
        <v>18</v>
      </c>
      <c r="G4428" s="57">
        <v>9812</v>
      </c>
      <c r="H4428" s="57">
        <v>1</v>
      </c>
      <c r="I4428" s="57">
        <v>8</v>
      </c>
      <c r="J4428" s="57">
        <v>2</v>
      </c>
      <c r="K4428" s="57">
        <f t="shared" si="332"/>
        <v>10</v>
      </c>
      <c r="L4428" s="57">
        <f t="shared" si="333"/>
        <v>10</v>
      </c>
      <c r="M4428" s="4" t="s">
        <v>447</v>
      </c>
      <c r="N4428" s="57" t="s">
        <v>455</v>
      </c>
      <c r="O4428" s="57"/>
      <c r="P4428" s="4"/>
      <c r="Q4428" s="4"/>
    </row>
    <row r="4429" spans="1:17" s="1" customFormat="1" ht="18.649999999999999" customHeight="1" x14ac:dyDescent="0.35">
      <c r="A4429" s="3">
        <v>46252</v>
      </c>
      <c r="B4429" s="57">
        <f t="shared" si="330"/>
        <v>34</v>
      </c>
      <c r="C4429" s="57" t="str">
        <f t="shared" si="331"/>
        <v>Aug</v>
      </c>
      <c r="D4429" s="4" t="s">
        <v>6793</v>
      </c>
      <c r="E4429" s="57" t="s">
        <v>445</v>
      </c>
      <c r="F4429" s="57" t="s">
        <v>18</v>
      </c>
      <c r="G4429" s="57">
        <v>9812</v>
      </c>
      <c r="H4429" s="57">
        <v>4</v>
      </c>
      <c r="I4429" s="57">
        <v>8</v>
      </c>
      <c r="J4429" s="57">
        <v>4</v>
      </c>
      <c r="K4429" s="57">
        <f t="shared" si="332"/>
        <v>12</v>
      </c>
      <c r="L4429" s="57">
        <f t="shared" si="333"/>
        <v>48</v>
      </c>
      <c r="M4429" s="4" t="s">
        <v>447</v>
      </c>
      <c r="N4429" s="57" t="s">
        <v>455</v>
      </c>
      <c r="O4429" s="57"/>
      <c r="P4429" s="4"/>
      <c r="Q4429" s="4"/>
    </row>
    <row r="4430" spans="1:17" s="1" customFormat="1" ht="18.649999999999999" customHeight="1" x14ac:dyDescent="0.35">
      <c r="A4430" s="3">
        <v>46252</v>
      </c>
      <c r="B4430" s="57">
        <f t="shared" si="330"/>
        <v>34</v>
      </c>
      <c r="C4430" s="57" t="str">
        <f t="shared" si="331"/>
        <v>Aug</v>
      </c>
      <c r="D4430" s="4" t="s">
        <v>3707</v>
      </c>
      <c r="E4430" s="57" t="s">
        <v>445</v>
      </c>
      <c r="F4430" s="57" t="s">
        <v>18</v>
      </c>
      <c r="G4430" s="57">
        <v>9812</v>
      </c>
      <c r="H4430" s="57">
        <v>5</v>
      </c>
      <c r="I4430" s="57">
        <v>8</v>
      </c>
      <c r="J4430" s="57"/>
      <c r="K4430" s="57">
        <f t="shared" si="332"/>
        <v>8</v>
      </c>
      <c r="L4430" s="57">
        <f t="shared" si="333"/>
        <v>40</v>
      </c>
      <c r="M4430" s="4" t="s">
        <v>7454</v>
      </c>
      <c r="N4430" s="57" t="s">
        <v>47</v>
      </c>
      <c r="O4430" s="57"/>
      <c r="P4430" s="4"/>
      <c r="Q4430" s="4"/>
    </row>
    <row r="4431" spans="1:17" s="1" customFormat="1" ht="18.649999999999999" customHeight="1" x14ac:dyDescent="0.35">
      <c r="A4431" s="3">
        <v>46252</v>
      </c>
      <c r="B4431" s="57">
        <f t="shared" si="330"/>
        <v>34</v>
      </c>
      <c r="C4431" s="57" t="str">
        <f t="shared" si="331"/>
        <v>Aug</v>
      </c>
      <c r="D4431" s="4" t="s">
        <v>7437</v>
      </c>
      <c r="E4431" s="57" t="s">
        <v>445</v>
      </c>
      <c r="F4431" s="57" t="s">
        <v>18</v>
      </c>
      <c r="G4431" s="57">
        <v>9812</v>
      </c>
      <c r="H4431" s="57">
        <v>3</v>
      </c>
      <c r="I4431" s="57">
        <v>8</v>
      </c>
      <c r="J4431" s="57">
        <v>3.75</v>
      </c>
      <c r="K4431" s="57">
        <f t="shared" si="332"/>
        <v>11.75</v>
      </c>
      <c r="L4431" s="57">
        <f t="shared" si="333"/>
        <v>35.25</v>
      </c>
      <c r="M4431" s="4" t="s">
        <v>5700</v>
      </c>
      <c r="N4431" s="57" t="s">
        <v>47</v>
      </c>
      <c r="O4431" s="57"/>
      <c r="P4431" s="4"/>
      <c r="Q4431" s="4"/>
    </row>
    <row r="4432" spans="1:17" s="1" customFormat="1" ht="18.649999999999999" customHeight="1" x14ac:dyDescent="0.35">
      <c r="A4432" s="3">
        <v>46252</v>
      </c>
      <c r="B4432" s="57">
        <f t="shared" si="330"/>
        <v>34</v>
      </c>
      <c r="C4432" s="57" t="str">
        <f t="shared" si="331"/>
        <v>Aug</v>
      </c>
      <c r="D4432" s="4" t="s">
        <v>7437</v>
      </c>
      <c r="E4432" s="57" t="s">
        <v>445</v>
      </c>
      <c r="F4432" s="57" t="s">
        <v>18</v>
      </c>
      <c r="G4432" s="57">
        <v>9812</v>
      </c>
      <c r="H4432" s="57">
        <v>7</v>
      </c>
      <c r="I4432" s="57">
        <v>8</v>
      </c>
      <c r="J4432" s="57">
        <v>4</v>
      </c>
      <c r="K4432" s="57">
        <f t="shared" si="332"/>
        <v>12</v>
      </c>
      <c r="L4432" s="57">
        <f t="shared" si="333"/>
        <v>84</v>
      </c>
      <c r="M4432" s="4" t="s">
        <v>5700</v>
      </c>
      <c r="N4432" s="57" t="s">
        <v>47</v>
      </c>
      <c r="O4432" s="57"/>
      <c r="P4432" s="4"/>
      <c r="Q4432" s="4"/>
    </row>
    <row r="4433" spans="1:17" s="1" customFormat="1" ht="18.649999999999999" customHeight="1" x14ac:dyDescent="0.35">
      <c r="A4433" s="3">
        <v>46252</v>
      </c>
      <c r="B4433" s="57">
        <f t="shared" si="330"/>
        <v>34</v>
      </c>
      <c r="C4433" s="57" t="str">
        <f t="shared" si="331"/>
        <v>Aug</v>
      </c>
      <c r="D4433" s="4" t="s">
        <v>6888</v>
      </c>
      <c r="E4433" s="57" t="s">
        <v>445</v>
      </c>
      <c r="F4433" s="57" t="s">
        <v>18</v>
      </c>
      <c r="G4433" s="57">
        <v>9812</v>
      </c>
      <c r="H4433" s="57">
        <v>1</v>
      </c>
      <c r="I4433" s="57">
        <v>8</v>
      </c>
      <c r="J4433" s="57">
        <v>2</v>
      </c>
      <c r="K4433" s="57">
        <f t="shared" si="332"/>
        <v>10</v>
      </c>
      <c r="L4433" s="57">
        <f t="shared" si="333"/>
        <v>10</v>
      </c>
      <c r="M4433" s="4" t="s">
        <v>447</v>
      </c>
      <c r="N4433" s="57" t="s">
        <v>455</v>
      </c>
      <c r="O4433" s="57"/>
      <c r="P4433" s="4"/>
      <c r="Q4433" s="4"/>
    </row>
    <row r="4434" spans="1:17" s="1" customFormat="1" ht="18.649999999999999" customHeight="1" x14ac:dyDescent="0.35">
      <c r="A4434" s="3">
        <v>46252</v>
      </c>
      <c r="B4434" s="57">
        <f t="shared" si="330"/>
        <v>34</v>
      </c>
      <c r="C4434" s="57" t="str">
        <f t="shared" si="331"/>
        <v>Aug</v>
      </c>
      <c r="D4434" s="4" t="s">
        <v>6889</v>
      </c>
      <c r="E4434" s="57" t="s">
        <v>445</v>
      </c>
      <c r="F4434" s="57" t="s">
        <v>18</v>
      </c>
      <c r="G4434" s="57">
        <v>9812</v>
      </c>
      <c r="H4434" s="57">
        <v>1</v>
      </c>
      <c r="I4434" s="57">
        <v>8</v>
      </c>
      <c r="J4434" s="57">
        <v>3.5</v>
      </c>
      <c r="K4434" s="57">
        <f t="shared" si="332"/>
        <v>11.5</v>
      </c>
      <c r="L4434" s="57">
        <f t="shared" si="333"/>
        <v>11.5</v>
      </c>
      <c r="M4434" s="4" t="s">
        <v>447</v>
      </c>
      <c r="N4434" s="57" t="s">
        <v>455</v>
      </c>
      <c r="O4434" s="57"/>
      <c r="P4434" s="4"/>
      <c r="Q4434" s="4"/>
    </row>
    <row r="4435" spans="1:17" s="1" customFormat="1" ht="18.649999999999999" customHeight="1" x14ac:dyDescent="0.35">
      <c r="A4435" s="3">
        <v>46252</v>
      </c>
      <c r="B4435" s="57">
        <f t="shared" si="330"/>
        <v>34</v>
      </c>
      <c r="C4435" s="57" t="str">
        <f t="shared" si="331"/>
        <v>Aug</v>
      </c>
      <c r="D4435" s="4" t="s">
        <v>6784</v>
      </c>
      <c r="E4435" s="57" t="s">
        <v>445</v>
      </c>
      <c r="F4435" s="57" t="s">
        <v>18</v>
      </c>
      <c r="G4435" s="57">
        <v>9812</v>
      </c>
      <c r="H4435" s="57">
        <v>1</v>
      </c>
      <c r="I4435" s="57">
        <v>8</v>
      </c>
      <c r="J4435" s="57"/>
      <c r="K4435" s="57">
        <f t="shared" si="332"/>
        <v>8</v>
      </c>
      <c r="L4435" s="57">
        <f t="shared" si="333"/>
        <v>8</v>
      </c>
      <c r="M4435" s="4" t="s">
        <v>7439</v>
      </c>
      <c r="N4435" s="57" t="s">
        <v>488</v>
      </c>
      <c r="O4435" s="57"/>
      <c r="P4435" s="4" t="s">
        <v>8033</v>
      </c>
      <c r="Q4435" s="4"/>
    </row>
    <row r="4436" spans="1:17" s="1" customFormat="1" ht="18.649999999999999" customHeight="1" x14ac:dyDescent="0.35">
      <c r="A4436" s="3">
        <v>46252</v>
      </c>
      <c r="B4436" s="57">
        <f t="shared" si="330"/>
        <v>34</v>
      </c>
      <c r="C4436" s="57" t="str">
        <f t="shared" si="331"/>
        <v>Aug</v>
      </c>
      <c r="D4436" s="4" t="s">
        <v>6784</v>
      </c>
      <c r="E4436" s="57" t="s">
        <v>445</v>
      </c>
      <c r="F4436" s="57" t="s">
        <v>18</v>
      </c>
      <c r="G4436" s="57">
        <v>9812</v>
      </c>
      <c r="H4436" s="57">
        <v>1</v>
      </c>
      <c r="I4436" s="57">
        <v>8</v>
      </c>
      <c r="J4436" s="57">
        <v>2</v>
      </c>
      <c r="K4436" s="57">
        <f t="shared" si="332"/>
        <v>10</v>
      </c>
      <c r="L4436" s="57">
        <f t="shared" si="333"/>
        <v>10</v>
      </c>
      <c r="M4436" s="4" t="s">
        <v>7439</v>
      </c>
      <c r="N4436" s="57" t="s">
        <v>488</v>
      </c>
      <c r="O4436" s="57"/>
      <c r="P4436" s="4" t="s">
        <v>8033</v>
      </c>
      <c r="Q4436" s="4"/>
    </row>
    <row r="4437" spans="1:17" s="1" customFormat="1" ht="18.649999999999999" customHeight="1" x14ac:dyDescent="0.35">
      <c r="A4437" s="3">
        <v>46252</v>
      </c>
      <c r="B4437" s="57">
        <f t="shared" si="330"/>
        <v>34</v>
      </c>
      <c r="C4437" s="57" t="str">
        <f t="shared" si="331"/>
        <v>Aug</v>
      </c>
      <c r="D4437" s="4" t="s">
        <v>6784</v>
      </c>
      <c r="E4437" s="57" t="s">
        <v>445</v>
      </c>
      <c r="F4437" s="57" t="s">
        <v>18</v>
      </c>
      <c r="G4437" s="57">
        <v>9812</v>
      </c>
      <c r="H4437" s="57">
        <v>1</v>
      </c>
      <c r="I4437" s="57">
        <v>8</v>
      </c>
      <c r="J4437" s="57">
        <v>3.5</v>
      </c>
      <c r="K4437" s="57">
        <f t="shared" si="332"/>
        <v>11.5</v>
      </c>
      <c r="L4437" s="57">
        <f t="shared" si="333"/>
        <v>11.5</v>
      </c>
      <c r="M4437" s="4" t="s">
        <v>7439</v>
      </c>
      <c r="N4437" s="57" t="s">
        <v>488</v>
      </c>
      <c r="O4437" s="57"/>
      <c r="P4437" s="4" t="s">
        <v>8033</v>
      </c>
      <c r="Q4437" s="4"/>
    </row>
    <row r="4438" spans="1:17" s="1" customFormat="1" ht="18.649999999999999" customHeight="1" x14ac:dyDescent="0.35">
      <c r="A4438" s="3">
        <v>46252</v>
      </c>
      <c r="B4438" s="57">
        <f t="shared" si="330"/>
        <v>34</v>
      </c>
      <c r="C4438" s="57" t="str">
        <f t="shared" si="331"/>
        <v>Aug</v>
      </c>
      <c r="D4438" s="4" t="s">
        <v>6784</v>
      </c>
      <c r="E4438" s="57" t="s">
        <v>445</v>
      </c>
      <c r="F4438" s="57" t="s">
        <v>18</v>
      </c>
      <c r="G4438" s="57">
        <v>9812</v>
      </c>
      <c r="H4438" s="57">
        <v>3</v>
      </c>
      <c r="I4438" s="57">
        <v>8</v>
      </c>
      <c r="J4438" s="57">
        <v>4</v>
      </c>
      <c r="K4438" s="57">
        <f t="shared" si="332"/>
        <v>12</v>
      </c>
      <c r="L4438" s="57">
        <f t="shared" si="333"/>
        <v>36</v>
      </c>
      <c r="M4438" s="4" t="s">
        <v>7439</v>
      </c>
      <c r="N4438" s="57" t="s">
        <v>488</v>
      </c>
      <c r="O4438" s="57"/>
      <c r="P4438" s="4" t="s">
        <v>8033</v>
      </c>
      <c r="Q4438" s="4"/>
    </row>
    <row r="4439" spans="1:17" s="1" customFormat="1" ht="18.649999999999999" customHeight="1" x14ac:dyDescent="0.35">
      <c r="A4439" s="3">
        <v>46252</v>
      </c>
      <c r="B4439" s="57">
        <f t="shared" si="330"/>
        <v>34</v>
      </c>
      <c r="C4439" s="57" t="str">
        <f t="shared" si="331"/>
        <v>Aug</v>
      </c>
      <c r="D4439" s="4" t="s">
        <v>5405</v>
      </c>
      <c r="E4439" s="57" t="s">
        <v>445</v>
      </c>
      <c r="F4439" s="57" t="s">
        <v>17</v>
      </c>
      <c r="G4439" s="57">
        <v>9812</v>
      </c>
      <c r="H4439" s="57">
        <v>1</v>
      </c>
      <c r="I4439" s="57">
        <v>8</v>
      </c>
      <c r="J4439" s="57">
        <v>4</v>
      </c>
      <c r="K4439" s="57">
        <f t="shared" si="332"/>
        <v>12</v>
      </c>
      <c r="L4439" s="57">
        <f t="shared" si="333"/>
        <v>12</v>
      </c>
      <c r="M4439" s="4" t="s">
        <v>5102</v>
      </c>
      <c r="N4439" s="57" t="s">
        <v>52</v>
      </c>
      <c r="O4439" s="57"/>
      <c r="P4439" s="4" t="s">
        <v>5439</v>
      </c>
      <c r="Q4439" s="4"/>
    </row>
    <row r="4440" spans="1:17" s="1" customFormat="1" ht="18.649999999999999" customHeight="1" x14ac:dyDescent="0.35">
      <c r="A4440" s="3">
        <v>46252</v>
      </c>
      <c r="B4440" s="57">
        <f t="shared" si="330"/>
        <v>34</v>
      </c>
      <c r="C4440" s="57" t="str">
        <f t="shared" si="331"/>
        <v>Aug</v>
      </c>
      <c r="D4440" s="4" t="s">
        <v>971</v>
      </c>
      <c r="E4440" s="57" t="s">
        <v>34</v>
      </c>
      <c r="F4440" s="57" t="s">
        <v>17</v>
      </c>
      <c r="G4440" s="57">
        <v>9814</v>
      </c>
      <c r="H4440" s="57">
        <v>1</v>
      </c>
      <c r="I4440" s="57">
        <v>0</v>
      </c>
      <c r="J4440" s="57">
        <v>4</v>
      </c>
      <c r="K4440" s="57">
        <f t="shared" si="332"/>
        <v>4</v>
      </c>
      <c r="L4440" s="57">
        <f t="shared" si="333"/>
        <v>4</v>
      </c>
      <c r="M4440" s="4" t="s">
        <v>1903</v>
      </c>
      <c r="N4440" s="57" t="s">
        <v>443</v>
      </c>
      <c r="O4440" s="57"/>
      <c r="P4440" s="4"/>
      <c r="Q4440" s="4"/>
    </row>
    <row r="4441" spans="1:17" s="1" customFormat="1" ht="18.649999999999999" customHeight="1" x14ac:dyDescent="0.35">
      <c r="A4441" s="3">
        <v>46252</v>
      </c>
      <c r="B4441" s="57">
        <f t="shared" si="330"/>
        <v>34</v>
      </c>
      <c r="C4441" s="57" t="str">
        <f t="shared" si="331"/>
        <v>Aug</v>
      </c>
      <c r="D4441" s="4" t="s">
        <v>971</v>
      </c>
      <c r="E4441" s="57" t="s">
        <v>34</v>
      </c>
      <c r="F4441" s="57" t="s">
        <v>17</v>
      </c>
      <c r="G4441" s="57">
        <v>9814</v>
      </c>
      <c r="H4441" s="57">
        <v>36</v>
      </c>
      <c r="I4441" s="57">
        <v>8</v>
      </c>
      <c r="J4441" s="57">
        <v>4</v>
      </c>
      <c r="K4441" s="57">
        <f t="shared" si="332"/>
        <v>12</v>
      </c>
      <c r="L4441" s="57">
        <f t="shared" si="333"/>
        <v>432</v>
      </c>
      <c r="M4441" s="4" t="s">
        <v>1903</v>
      </c>
      <c r="N4441" s="57" t="s">
        <v>443</v>
      </c>
      <c r="O4441" s="57"/>
      <c r="P4441" s="4"/>
      <c r="Q4441" s="4"/>
    </row>
    <row r="4442" spans="1:17" s="1" customFormat="1" ht="18.649999999999999" customHeight="1" x14ac:dyDescent="0.35">
      <c r="A4442" s="3">
        <v>46252</v>
      </c>
      <c r="B4442" s="57">
        <f t="shared" si="330"/>
        <v>34</v>
      </c>
      <c r="C4442" s="57" t="str">
        <f t="shared" si="331"/>
        <v>Aug</v>
      </c>
      <c r="D4442" s="4" t="s">
        <v>971</v>
      </c>
      <c r="E4442" s="57" t="s">
        <v>34</v>
      </c>
      <c r="F4442" s="57" t="s">
        <v>17</v>
      </c>
      <c r="G4442" s="57">
        <v>9814</v>
      </c>
      <c r="H4442" s="57">
        <v>2</v>
      </c>
      <c r="I4442" s="57">
        <v>8</v>
      </c>
      <c r="J4442" s="57"/>
      <c r="K4442" s="57">
        <f t="shared" si="332"/>
        <v>8</v>
      </c>
      <c r="L4442" s="57">
        <f t="shared" si="333"/>
        <v>16</v>
      </c>
      <c r="M4442" s="4" t="s">
        <v>6208</v>
      </c>
      <c r="N4442" s="57" t="s">
        <v>3373</v>
      </c>
      <c r="O4442" s="57"/>
      <c r="P4442" s="4" t="s">
        <v>8034</v>
      </c>
      <c r="Q4442" s="4"/>
    </row>
    <row r="4443" spans="1:17" s="1" customFormat="1" ht="18.649999999999999" customHeight="1" x14ac:dyDescent="0.35">
      <c r="A4443" s="3">
        <v>46253</v>
      </c>
      <c r="B4443" s="57">
        <f t="shared" si="330"/>
        <v>34</v>
      </c>
      <c r="C4443" s="57" t="str">
        <f t="shared" si="331"/>
        <v>Aug</v>
      </c>
      <c r="D4443" s="4" t="s">
        <v>435</v>
      </c>
      <c r="E4443" s="57" t="s">
        <v>34</v>
      </c>
      <c r="F4443" s="57" t="s">
        <v>18</v>
      </c>
      <c r="G4443" s="57">
        <v>9814</v>
      </c>
      <c r="H4443" s="57">
        <v>1</v>
      </c>
      <c r="I4443" s="57">
        <v>8</v>
      </c>
      <c r="J4443" s="57"/>
      <c r="K4443" s="57">
        <f t="shared" si="332"/>
        <v>8</v>
      </c>
      <c r="L4443" s="57">
        <f t="shared" si="333"/>
        <v>8</v>
      </c>
      <c r="M4443" s="4" t="s">
        <v>452</v>
      </c>
      <c r="N4443" s="57" t="s">
        <v>435</v>
      </c>
      <c r="O4443" s="57"/>
      <c r="P4443" s="4"/>
      <c r="Q4443" s="4"/>
    </row>
    <row r="4444" spans="1:17" s="1" customFormat="1" ht="18.649999999999999" customHeight="1" x14ac:dyDescent="0.35">
      <c r="A4444" s="3">
        <v>46253</v>
      </c>
      <c r="B4444" s="57">
        <f t="shared" si="330"/>
        <v>34</v>
      </c>
      <c r="C4444" s="57" t="str">
        <f t="shared" si="331"/>
        <v>Aug</v>
      </c>
      <c r="D4444" s="4" t="s">
        <v>2268</v>
      </c>
      <c r="E4444" s="57" t="s">
        <v>34</v>
      </c>
      <c r="F4444" s="57" t="s">
        <v>18</v>
      </c>
      <c r="G4444" s="57">
        <v>9814</v>
      </c>
      <c r="H4444" s="57">
        <v>1</v>
      </c>
      <c r="I4444" s="57">
        <v>2</v>
      </c>
      <c r="J4444" s="57"/>
      <c r="K4444" s="57">
        <f t="shared" si="332"/>
        <v>2</v>
      </c>
      <c r="L4444" s="57">
        <f t="shared" si="333"/>
        <v>2</v>
      </c>
      <c r="M4444" s="4" t="s">
        <v>5102</v>
      </c>
      <c r="N4444" s="57" t="s">
        <v>52</v>
      </c>
      <c r="O4444" s="57"/>
      <c r="P4444" s="4" t="s">
        <v>2417</v>
      </c>
      <c r="Q4444" s="4"/>
    </row>
    <row r="4445" spans="1:17" s="1" customFormat="1" ht="18.649999999999999" customHeight="1" x14ac:dyDescent="0.35">
      <c r="A4445" s="3">
        <v>46253</v>
      </c>
      <c r="B4445" s="57">
        <f t="shared" si="330"/>
        <v>34</v>
      </c>
      <c r="C4445" s="57" t="str">
        <f t="shared" si="331"/>
        <v>Aug</v>
      </c>
      <c r="D4445" s="4" t="s">
        <v>2269</v>
      </c>
      <c r="E4445" s="57" t="s">
        <v>34</v>
      </c>
      <c r="F4445" s="57" t="s">
        <v>18</v>
      </c>
      <c r="G4445" s="57">
        <v>9814</v>
      </c>
      <c r="H4445" s="57">
        <v>1</v>
      </c>
      <c r="I4445" s="57">
        <v>2</v>
      </c>
      <c r="J4445" s="57"/>
      <c r="K4445" s="57">
        <f t="shared" si="332"/>
        <v>2</v>
      </c>
      <c r="L4445" s="57">
        <f t="shared" si="333"/>
        <v>2</v>
      </c>
      <c r="M4445" s="4" t="s">
        <v>5102</v>
      </c>
      <c r="N4445" s="57" t="s">
        <v>52</v>
      </c>
      <c r="O4445" s="57"/>
      <c r="P4445" s="4" t="s">
        <v>2417</v>
      </c>
      <c r="Q4445" s="4"/>
    </row>
    <row r="4446" spans="1:17" s="1" customFormat="1" ht="18.649999999999999" customHeight="1" x14ac:dyDescent="0.35">
      <c r="A4446" s="3">
        <v>46253</v>
      </c>
      <c r="B4446" s="57">
        <f t="shared" si="330"/>
        <v>34</v>
      </c>
      <c r="C4446" s="57" t="str">
        <f t="shared" si="331"/>
        <v>Aug</v>
      </c>
      <c r="D4446" s="4" t="s">
        <v>7493</v>
      </c>
      <c r="E4446" s="57" t="s">
        <v>34</v>
      </c>
      <c r="F4446" s="57" t="s">
        <v>18</v>
      </c>
      <c r="G4446" s="57">
        <v>9814</v>
      </c>
      <c r="H4446" s="57">
        <v>2</v>
      </c>
      <c r="I4446" s="57">
        <v>8</v>
      </c>
      <c r="J4446" s="57"/>
      <c r="K4446" s="57">
        <f t="shared" si="332"/>
        <v>8</v>
      </c>
      <c r="L4446" s="57">
        <f t="shared" si="333"/>
        <v>16</v>
      </c>
      <c r="M4446" s="4" t="s">
        <v>454</v>
      </c>
      <c r="N4446" s="57" t="s">
        <v>456</v>
      </c>
      <c r="O4446" s="57"/>
      <c r="P4446" s="4" t="s">
        <v>8072</v>
      </c>
      <c r="Q4446" s="4"/>
    </row>
    <row r="4447" spans="1:17" s="1" customFormat="1" ht="18.649999999999999" customHeight="1" x14ac:dyDescent="0.35">
      <c r="A4447" s="3">
        <v>46253</v>
      </c>
      <c r="B4447" s="57">
        <f t="shared" si="330"/>
        <v>34</v>
      </c>
      <c r="C4447" s="57" t="str">
        <f t="shared" si="331"/>
        <v>Aug</v>
      </c>
      <c r="D4447" s="4" t="s">
        <v>8070</v>
      </c>
      <c r="E4447" s="57" t="s">
        <v>34</v>
      </c>
      <c r="F4447" s="57" t="s">
        <v>18</v>
      </c>
      <c r="G4447" s="57">
        <v>9814</v>
      </c>
      <c r="H4447" s="57">
        <v>3</v>
      </c>
      <c r="I4447" s="57">
        <v>8</v>
      </c>
      <c r="J4447" s="57"/>
      <c r="K4447" s="57">
        <f t="shared" si="332"/>
        <v>8</v>
      </c>
      <c r="L4447" s="57">
        <f t="shared" si="333"/>
        <v>24</v>
      </c>
      <c r="M4447" s="4" t="s">
        <v>1903</v>
      </c>
      <c r="N4447" s="57" t="s">
        <v>442</v>
      </c>
      <c r="O4447" s="57"/>
      <c r="P4447" s="4"/>
      <c r="Q4447" s="4"/>
    </row>
    <row r="4448" spans="1:17" s="1" customFormat="1" ht="18.649999999999999" customHeight="1" x14ac:dyDescent="0.35">
      <c r="A4448" s="3">
        <v>46253</v>
      </c>
      <c r="B4448" s="57">
        <f t="shared" ref="B4448:B4511" si="334">WEEKNUM(A4448)</f>
        <v>34</v>
      </c>
      <c r="C4448" s="57" t="str">
        <f t="shared" ref="C4448:C4511" si="335">TEXT(A4448,"Mmm")</f>
        <v>Aug</v>
      </c>
      <c r="D4448" s="4" t="s">
        <v>8071</v>
      </c>
      <c r="E4448" s="57" t="s">
        <v>34</v>
      </c>
      <c r="F4448" s="57" t="s">
        <v>18</v>
      </c>
      <c r="G4448" s="57">
        <v>9814</v>
      </c>
      <c r="H4448" s="57">
        <v>4</v>
      </c>
      <c r="I4448" s="57">
        <v>8</v>
      </c>
      <c r="J4448" s="57">
        <v>4</v>
      </c>
      <c r="K4448" s="57">
        <f t="shared" si="332"/>
        <v>12</v>
      </c>
      <c r="L4448" s="57">
        <f t="shared" si="333"/>
        <v>48</v>
      </c>
      <c r="M4448" s="4" t="s">
        <v>1903</v>
      </c>
      <c r="N4448" s="57" t="s">
        <v>442</v>
      </c>
      <c r="O4448" s="57"/>
      <c r="P4448" s="4"/>
      <c r="Q4448" s="4"/>
    </row>
    <row r="4449" spans="1:17" s="1" customFormat="1" ht="18.649999999999999" customHeight="1" x14ac:dyDescent="0.35">
      <c r="A4449" s="3">
        <v>46253</v>
      </c>
      <c r="B4449" s="57">
        <f t="shared" si="334"/>
        <v>34</v>
      </c>
      <c r="C4449" s="57" t="str">
        <f t="shared" si="335"/>
        <v>Aug</v>
      </c>
      <c r="D4449" s="4" t="s">
        <v>600</v>
      </c>
      <c r="E4449" s="57" t="s">
        <v>445</v>
      </c>
      <c r="F4449" s="57" t="s">
        <v>18</v>
      </c>
      <c r="G4449" s="57">
        <v>9812</v>
      </c>
      <c r="H4449" s="57">
        <v>1</v>
      </c>
      <c r="I4449" s="57">
        <v>8</v>
      </c>
      <c r="J4449" s="57">
        <v>3.25</v>
      </c>
      <c r="K4449" s="57">
        <f t="shared" si="332"/>
        <v>11.25</v>
      </c>
      <c r="L4449" s="57">
        <f t="shared" si="333"/>
        <v>11.25</v>
      </c>
      <c r="M4449" s="4" t="s">
        <v>5102</v>
      </c>
      <c r="N4449" s="57" t="s">
        <v>52</v>
      </c>
      <c r="O4449" s="57"/>
      <c r="P4449" s="4" t="s">
        <v>6207</v>
      </c>
      <c r="Q4449" s="4"/>
    </row>
    <row r="4450" spans="1:17" s="1" customFormat="1" ht="18.649999999999999" customHeight="1" x14ac:dyDescent="0.35">
      <c r="A4450" s="3">
        <v>46253</v>
      </c>
      <c r="B4450" s="57">
        <f t="shared" si="334"/>
        <v>34</v>
      </c>
      <c r="C4450" s="57" t="str">
        <f t="shared" si="335"/>
        <v>Aug</v>
      </c>
      <c r="D4450" s="4" t="s">
        <v>6307</v>
      </c>
      <c r="E4450" s="57" t="s">
        <v>445</v>
      </c>
      <c r="F4450" s="57" t="s">
        <v>18</v>
      </c>
      <c r="G4450" s="57">
        <v>9812</v>
      </c>
      <c r="H4450" s="57">
        <v>1</v>
      </c>
      <c r="I4450" s="57">
        <v>8</v>
      </c>
      <c r="J4450" s="57">
        <v>3.5</v>
      </c>
      <c r="K4450" s="57">
        <f t="shared" si="332"/>
        <v>11.5</v>
      </c>
      <c r="L4450" s="57">
        <f t="shared" si="333"/>
        <v>11.5</v>
      </c>
      <c r="M4450" s="4" t="s">
        <v>5102</v>
      </c>
      <c r="N4450" s="57" t="s">
        <v>52</v>
      </c>
      <c r="O4450" s="57"/>
      <c r="P4450" s="4"/>
      <c r="Q4450" s="4"/>
    </row>
    <row r="4451" spans="1:17" s="1" customFormat="1" ht="18.649999999999999" customHeight="1" x14ac:dyDescent="0.35">
      <c r="A4451" s="3">
        <v>46253</v>
      </c>
      <c r="B4451" s="57">
        <f t="shared" si="334"/>
        <v>34</v>
      </c>
      <c r="C4451" s="57" t="str">
        <f t="shared" si="335"/>
        <v>Aug</v>
      </c>
      <c r="D4451" s="4" t="s">
        <v>6307</v>
      </c>
      <c r="E4451" s="57" t="s">
        <v>445</v>
      </c>
      <c r="F4451" s="57" t="s">
        <v>18</v>
      </c>
      <c r="G4451" s="57">
        <v>9812</v>
      </c>
      <c r="H4451" s="57">
        <v>2</v>
      </c>
      <c r="I4451" s="57">
        <v>8</v>
      </c>
      <c r="J4451" s="57">
        <v>4</v>
      </c>
      <c r="K4451" s="57">
        <f t="shared" si="332"/>
        <v>12</v>
      </c>
      <c r="L4451" s="57">
        <f t="shared" si="333"/>
        <v>24</v>
      </c>
      <c r="M4451" s="4" t="s">
        <v>5102</v>
      </c>
      <c r="N4451" s="57" t="s">
        <v>52</v>
      </c>
      <c r="O4451" s="57"/>
      <c r="P4451" s="4"/>
      <c r="Q4451" s="4"/>
    </row>
    <row r="4452" spans="1:17" s="1" customFormat="1" ht="18.649999999999999" customHeight="1" x14ac:dyDescent="0.35">
      <c r="A4452" s="3">
        <v>46253</v>
      </c>
      <c r="B4452" s="57">
        <f t="shared" si="334"/>
        <v>34</v>
      </c>
      <c r="C4452" s="57" t="str">
        <f t="shared" si="335"/>
        <v>Aug</v>
      </c>
      <c r="D4452" s="4" t="s">
        <v>7437</v>
      </c>
      <c r="E4452" s="57" t="s">
        <v>445</v>
      </c>
      <c r="F4452" s="57" t="s">
        <v>18</v>
      </c>
      <c r="G4452" s="57">
        <v>9812</v>
      </c>
      <c r="H4452" s="57">
        <v>6</v>
      </c>
      <c r="I4452" s="57">
        <v>8</v>
      </c>
      <c r="J4452" s="57"/>
      <c r="K4452" s="57">
        <f t="shared" si="332"/>
        <v>8</v>
      </c>
      <c r="L4452" s="57">
        <f t="shared" si="333"/>
        <v>48</v>
      </c>
      <c r="M4452" s="4" t="s">
        <v>5700</v>
      </c>
      <c r="N4452" s="57" t="s">
        <v>47</v>
      </c>
      <c r="O4452" s="57"/>
      <c r="P4452" s="4"/>
      <c r="Q4452" s="4"/>
    </row>
    <row r="4453" spans="1:17" s="1" customFormat="1" ht="18.649999999999999" customHeight="1" x14ac:dyDescent="0.35">
      <c r="A4453" s="3">
        <v>46253</v>
      </c>
      <c r="B4453" s="57">
        <f t="shared" si="334"/>
        <v>34</v>
      </c>
      <c r="C4453" s="57" t="str">
        <f t="shared" si="335"/>
        <v>Aug</v>
      </c>
      <c r="D4453" s="4" t="s">
        <v>7437</v>
      </c>
      <c r="E4453" s="57" t="s">
        <v>445</v>
      </c>
      <c r="F4453" s="57" t="s">
        <v>18</v>
      </c>
      <c r="G4453" s="57">
        <v>9812</v>
      </c>
      <c r="H4453" s="57">
        <v>1</v>
      </c>
      <c r="I4453" s="57">
        <v>8</v>
      </c>
      <c r="J4453" s="57">
        <v>1</v>
      </c>
      <c r="K4453" s="57">
        <f t="shared" si="332"/>
        <v>9</v>
      </c>
      <c r="L4453" s="57">
        <f t="shared" si="333"/>
        <v>9</v>
      </c>
      <c r="M4453" s="4" t="s">
        <v>5700</v>
      </c>
      <c r="N4453" s="57" t="s">
        <v>47</v>
      </c>
      <c r="O4453" s="57"/>
      <c r="P4453" s="4"/>
      <c r="Q4453" s="4"/>
    </row>
    <row r="4454" spans="1:17" s="1" customFormat="1" ht="18.649999999999999" customHeight="1" x14ac:dyDescent="0.35">
      <c r="A4454" s="3">
        <v>46253</v>
      </c>
      <c r="B4454" s="57">
        <f t="shared" si="334"/>
        <v>34</v>
      </c>
      <c r="C4454" s="57" t="str">
        <f t="shared" si="335"/>
        <v>Aug</v>
      </c>
      <c r="D4454" s="4" t="s">
        <v>6888</v>
      </c>
      <c r="E4454" s="57" t="s">
        <v>445</v>
      </c>
      <c r="F4454" s="57" t="s">
        <v>18</v>
      </c>
      <c r="G4454" s="57">
        <v>9812</v>
      </c>
      <c r="H4454" s="57">
        <v>11</v>
      </c>
      <c r="I4454" s="57">
        <v>8</v>
      </c>
      <c r="J4454" s="57"/>
      <c r="K4454" s="57">
        <f t="shared" si="332"/>
        <v>8</v>
      </c>
      <c r="L4454" s="57">
        <f t="shared" si="333"/>
        <v>88</v>
      </c>
      <c r="M4454" s="4" t="s">
        <v>447</v>
      </c>
      <c r="N4454" s="57" t="s">
        <v>455</v>
      </c>
      <c r="O4454" s="57"/>
      <c r="P4454" s="4"/>
      <c r="Q4454" s="4"/>
    </row>
    <row r="4455" spans="1:17" s="1" customFormat="1" ht="18.649999999999999" customHeight="1" x14ac:dyDescent="0.35">
      <c r="A4455" s="3">
        <v>46253</v>
      </c>
      <c r="B4455" s="57">
        <f t="shared" si="334"/>
        <v>34</v>
      </c>
      <c r="C4455" s="57" t="str">
        <f t="shared" si="335"/>
        <v>Aug</v>
      </c>
      <c r="D4455" s="4" t="s">
        <v>6889</v>
      </c>
      <c r="E4455" s="57" t="s">
        <v>445</v>
      </c>
      <c r="F4455" s="57" t="s">
        <v>18</v>
      </c>
      <c r="G4455" s="57">
        <v>9812</v>
      </c>
      <c r="H4455" s="57">
        <v>5</v>
      </c>
      <c r="I4455" s="57">
        <v>8</v>
      </c>
      <c r="J4455" s="57">
        <v>1.5</v>
      </c>
      <c r="K4455" s="57">
        <f t="shared" si="332"/>
        <v>9.5</v>
      </c>
      <c r="L4455" s="57">
        <f t="shared" si="333"/>
        <v>47.5</v>
      </c>
      <c r="M4455" s="4" t="s">
        <v>447</v>
      </c>
      <c r="N4455" s="57" t="s">
        <v>455</v>
      </c>
      <c r="O4455" s="57"/>
      <c r="P4455" s="4"/>
      <c r="Q4455" s="4"/>
    </row>
    <row r="4456" spans="1:17" s="1" customFormat="1" ht="18.649999999999999" customHeight="1" x14ac:dyDescent="0.35">
      <c r="A4456" s="3">
        <v>46253</v>
      </c>
      <c r="B4456" s="57">
        <f t="shared" si="334"/>
        <v>34</v>
      </c>
      <c r="C4456" s="57" t="str">
        <f t="shared" si="335"/>
        <v>Aug</v>
      </c>
      <c r="D4456" s="4" t="s">
        <v>6889</v>
      </c>
      <c r="E4456" s="57" t="s">
        <v>445</v>
      </c>
      <c r="F4456" s="57" t="s">
        <v>18</v>
      </c>
      <c r="G4456" s="57">
        <v>9812</v>
      </c>
      <c r="H4456" s="57">
        <v>1</v>
      </c>
      <c r="I4456" s="57">
        <v>8</v>
      </c>
      <c r="J4456" s="57">
        <v>3</v>
      </c>
      <c r="K4456" s="57">
        <f t="shared" si="332"/>
        <v>11</v>
      </c>
      <c r="L4456" s="57">
        <f t="shared" si="333"/>
        <v>11</v>
      </c>
      <c r="M4456" s="4" t="s">
        <v>447</v>
      </c>
      <c r="N4456" s="57" t="s">
        <v>455</v>
      </c>
      <c r="O4456" s="57"/>
      <c r="P4456" s="4"/>
      <c r="Q4456" s="4"/>
    </row>
    <row r="4457" spans="1:17" s="1" customFormat="1" ht="18.649999999999999" customHeight="1" x14ac:dyDescent="0.35">
      <c r="A4457" s="3">
        <v>46253</v>
      </c>
      <c r="B4457" s="57">
        <f t="shared" si="334"/>
        <v>34</v>
      </c>
      <c r="C4457" s="57" t="str">
        <f t="shared" si="335"/>
        <v>Aug</v>
      </c>
      <c r="D4457" s="4" t="s">
        <v>4304</v>
      </c>
      <c r="E4457" s="57" t="s">
        <v>445</v>
      </c>
      <c r="F4457" s="57" t="s">
        <v>18</v>
      </c>
      <c r="G4457" s="57">
        <v>9812</v>
      </c>
      <c r="H4457" s="57">
        <v>2</v>
      </c>
      <c r="I4457" s="57">
        <v>8</v>
      </c>
      <c r="J4457" s="57">
        <v>3</v>
      </c>
      <c r="K4457" s="57">
        <f t="shared" si="332"/>
        <v>11</v>
      </c>
      <c r="L4457" s="57">
        <f t="shared" si="333"/>
        <v>22</v>
      </c>
      <c r="M4457" s="4" t="s">
        <v>7439</v>
      </c>
      <c r="N4457" s="57" t="s">
        <v>488</v>
      </c>
      <c r="O4457" s="57"/>
      <c r="P4457" s="4" t="s">
        <v>7440</v>
      </c>
      <c r="Q4457" s="4"/>
    </row>
    <row r="4458" spans="1:17" s="1" customFormat="1" ht="18.649999999999999" customHeight="1" x14ac:dyDescent="0.35">
      <c r="A4458" s="3">
        <v>46253</v>
      </c>
      <c r="B4458" s="57">
        <f t="shared" si="334"/>
        <v>34</v>
      </c>
      <c r="C4458" s="57" t="str">
        <f t="shared" si="335"/>
        <v>Aug</v>
      </c>
      <c r="D4458" s="4" t="s">
        <v>4304</v>
      </c>
      <c r="E4458" s="57" t="s">
        <v>445</v>
      </c>
      <c r="F4458" s="57" t="s">
        <v>18</v>
      </c>
      <c r="G4458" s="57">
        <v>9812</v>
      </c>
      <c r="H4458" s="57">
        <v>1</v>
      </c>
      <c r="I4458" s="57">
        <v>8</v>
      </c>
      <c r="J4458" s="57">
        <v>3.5</v>
      </c>
      <c r="K4458" s="57">
        <f t="shared" si="332"/>
        <v>11.5</v>
      </c>
      <c r="L4458" s="57">
        <f t="shared" si="333"/>
        <v>11.5</v>
      </c>
      <c r="M4458" s="4" t="s">
        <v>7439</v>
      </c>
      <c r="N4458" s="57" t="s">
        <v>488</v>
      </c>
      <c r="O4458" s="57"/>
      <c r="P4458" s="4" t="s">
        <v>7440</v>
      </c>
      <c r="Q4458" s="4"/>
    </row>
    <row r="4459" spans="1:17" s="1" customFormat="1" ht="18.649999999999999" customHeight="1" x14ac:dyDescent="0.35">
      <c r="A4459" s="3">
        <v>46253</v>
      </c>
      <c r="B4459" s="57">
        <f t="shared" si="334"/>
        <v>34</v>
      </c>
      <c r="C4459" s="57" t="str">
        <f t="shared" si="335"/>
        <v>Aug</v>
      </c>
      <c r="D4459" s="4" t="s">
        <v>4304</v>
      </c>
      <c r="E4459" s="57" t="s">
        <v>445</v>
      </c>
      <c r="F4459" s="57" t="s">
        <v>18</v>
      </c>
      <c r="G4459" s="57">
        <v>9812</v>
      </c>
      <c r="H4459" s="57">
        <v>1</v>
      </c>
      <c r="I4459" s="57">
        <v>8</v>
      </c>
      <c r="J4459" s="57">
        <v>4</v>
      </c>
      <c r="K4459" s="57">
        <f t="shared" ref="K4459:K4522" si="336">I4459+J4459</f>
        <v>12</v>
      </c>
      <c r="L4459" s="57">
        <f t="shared" si="333"/>
        <v>12</v>
      </c>
      <c r="M4459" s="4" t="s">
        <v>7439</v>
      </c>
      <c r="N4459" s="57" t="s">
        <v>488</v>
      </c>
      <c r="O4459" s="57"/>
      <c r="P4459" s="4" t="s">
        <v>7440</v>
      </c>
      <c r="Q4459" s="4"/>
    </row>
    <row r="4460" spans="1:17" s="1" customFormat="1" ht="18.649999999999999" customHeight="1" x14ac:dyDescent="0.35">
      <c r="A4460" s="3">
        <v>46253</v>
      </c>
      <c r="B4460" s="57">
        <f t="shared" si="334"/>
        <v>34</v>
      </c>
      <c r="C4460" s="57" t="str">
        <f t="shared" si="335"/>
        <v>Aug</v>
      </c>
      <c r="D4460" s="4" t="s">
        <v>5405</v>
      </c>
      <c r="E4460" s="57" t="s">
        <v>445</v>
      </c>
      <c r="F4460" s="57" t="s">
        <v>17</v>
      </c>
      <c r="G4460" s="57">
        <v>9812</v>
      </c>
      <c r="H4460" s="57">
        <v>1</v>
      </c>
      <c r="I4460" s="57">
        <v>8</v>
      </c>
      <c r="J4460" s="57">
        <v>4</v>
      </c>
      <c r="K4460" s="57">
        <f t="shared" si="336"/>
        <v>12</v>
      </c>
      <c r="L4460" s="57">
        <f t="shared" si="333"/>
        <v>12</v>
      </c>
      <c r="M4460" s="4" t="s">
        <v>5102</v>
      </c>
      <c r="N4460" s="57" t="s">
        <v>52</v>
      </c>
      <c r="O4460" s="57"/>
      <c r="P4460" s="4" t="s">
        <v>5439</v>
      </c>
      <c r="Q4460" s="4"/>
    </row>
    <row r="4461" spans="1:17" s="1" customFormat="1" ht="18.649999999999999" customHeight="1" x14ac:dyDescent="0.35">
      <c r="A4461" s="3">
        <v>46253</v>
      </c>
      <c r="B4461" s="57">
        <f t="shared" si="334"/>
        <v>34</v>
      </c>
      <c r="C4461" s="57" t="str">
        <f t="shared" si="335"/>
        <v>Aug</v>
      </c>
      <c r="D4461" s="4" t="s">
        <v>971</v>
      </c>
      <c r="E4461" s="57" t="s">
        <v>34</v>
      </c>
      <c r="F4461" s="57" t="s">
        <v>17</v>
      </c>
      <c r="G4461" s="57">
        <v>9814</v>
      </c>
      <c r="H4461" s="57">
        <v>1</v>
      </c>
      <c r="I4461" s="57">
        <v>8</v>
      </c>
      <c r="J4461" s="57"/>
      <c r="K4461" s="57">
        <f t="shared" si="336"/>
        <v>8</v>
      </c>
      <c r="L4461" s="57">
        <f t="shared" si="333"/>
        <v>8</v>
      </c>
      <c r="M4461" s="4" t="s">
        <v>1903</v>
      </c>
      <c r="N4461" s="57" t="s">
        <v>442</v>
      </c>
      <c r="O4461" s="57"/>
      <c r="P4461" s="4"/>
      <c r="Q4461" s="4"/>
    </row>
    <row r="4462" spans="1:17" s="1" customFormat="1" ht="18.649999999999999" customHeight="1" x14ac:dyDescent="0.35">
      <c r="A4462" s="3">
        <v>46253</v>
      </c>
      <c r="B4462" s="57">
        <f t="shared" si="334"/>
        <v>34</v>
      </c>
      <c r="C4462" s="57" t="str">
        <f t="shared" si="335"/>
        <v>Aug</v>
      </c>
      <c r="D4462" s="4" t="s">
        <v>971</v>
      </c>
      <c r="E4462" s="57" t="s">
        <v>34</v>
      </c>
      <c r="F4462" s="57" t="s">
        <v>17</v>
      </c>
      <c r="G4462" s="57">
        <v>9814</v>
      </c>
      <c r="H4462" s="57">
        <v>2</v>
      </c>
      <c r="I4462" s="57">
        <v>8</v>
      </c>
      <c r="J4462" s="57">
        <v>4</v>
      </c>
      <c r="K4462" s="57">
        <f t="shared" si="336"/>
        <v>12</v>
      </c>
      <c r="L4462" s="57">
        <f t="shared" si="333"/>
        <v>24</v>
      </c>
      <c r="M4462" s="4" t="s">
        <v>1903</v>
      </c>
      <c r="N4462" s="57" t="s">
        <v>442</v>
      </c>
      <c r="O4462" s="57"/>
      <c r="P4462" s="4"/>
      <c r="Q4462" s="4"/>
    </row>
    <row r="4463" spans="1:17" s="1" customFormat="1" ht="18.649999999999999" customHeight="1" x14ac:dyDescent="0.35">
      <c r="A4463" s="3">
        <v>46253</v>
      </c>
      <c r="B4463" s="57">
        <f t="shared" si="334"/>
        <v>34</v>
      </c>
      <c r="C4463" s="57" t="str">
        <f t="shared" si="335"/>
        <v>Aug</v>
      </c>
      <c r="D4463" s="4" t="s">
        <v>971</v>
      </c>
      <c r="E4463" s="57" t="s">
        <v>34</v>
      </c>
      <c r="F4463" s="57" t="s">
        <v>17</v>
      </c>
      <c r="G4463" s="57">
        <v>9814</v>
      </c>
      <c r="H4463" s="57">
        <v>42</v>
      </c>
      <c r="I4463" s="57">
        <v>8</v>
      </c>
      <c r="J4463" s="57">
        <v>4</v>
      </c>
      <c r="K4463" s="57">
        <f t="shared" si="336"/>
        <v>12</v>
      </c>
      <c r="L4463" s="57">
        <f t="shared" si="333"/>
        <v>504</v>
      </c>
      <c r="M4463" s="4" t="s">
        <v>1903</v>
      </c>
      <c r="N4463" s="57" t="s">
        <v>443</v>
      </c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4"/>
        <v>0</v>
      </c>
      <c r="C4464" s="57" t="str">
        <f t="shared" si="335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6"/>
        <v>0</v>
      </c>
      <c r="L4464" s="57">
        <f t="shared" si="333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4"/>
        <v>0</v>
      </c>
      <c r="C4465" s="57" t="str">
        <f t="shared" si="335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6"/>
        <v>0</v>
      </c>
      <c r="L4465" s="57">
        <f t="shared" si="333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4"/>
        <v>0</v>
      </c>
      <c r="C4466" s="57" t="str">
        <f t="shared" si="335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6"/>
        <v>0</v>
      </c>
      <c r="L4466" s="57">
        <f t="shared" si="333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4"/>
        <v>0</v>
      </c>
      <c r="C4467" s="57" t="str">
        <f t="shared" si="335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6"/>
        <v>0</v>
      </c>
      <c r="L4467" s="57">
        <f t="shared" si="333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4"/>
        <v>0</v>
      </c>
      <c r="C4468" s="57" t="str">
        <f t="shared" si="335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6"/>
        <v>0</v>
      </c>
      <c r="L4468" s="57">
        <f t="shared" si="333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4"/>
        <v>0</v>
      </c>
      <c r="C4469" s="57" t="str">
        <f t="shared" si="335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6"/>
        <v>0</v>
      </c>
      <c r="L4469" s="57">
        <f t="shared" si="333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4"/>
        <v>0</v>
      </c>
      <c r="C4470" s="57" t="str">
        <f t="shared" si="335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6"/>
        <v>0</v>
      </c>
      <c r="L4470" s="57">
        <f t="shared" si="333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4"/>
        <v>0</v>
      </c>
      <c r="C4471" s="57" t="str">
        <f t="shared" si="335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6"/>
        <v>0</v>
      </c>
      <c r="L4471" s="57">
        <f t="shared" ref="L4471:L4534" si="337">H4471*K4471</f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4"/>
        <v>0</v>
      </c>
      <c r="C4472" s="57" t="str">
        <f t="shared" si="335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6"/>
        <v>0</v>
      </c>
      <c r="L4472" s="57">
        <f t="shared" si="337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4"/>
        <v>0</v>
      </c>
      <c r="C4473" s="57" t="str">
        <f t="shared" si="335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6"/>
        <v>0</v>
      </c>
      <c r="L4473" s="57">
        <f t="shared" si="337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4"/>
        <v>0</v>
      </c>
      <c r="C4474" s="57" t="str">
        <f t="shared" si="335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6"/>
        <v>0</v>
      </c>
      <c r="L4474" s="57">
        <f t="shared" si="337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4"/>
        <v>0</v>
      </c>
      <c r="C4475" s="57" t="str">
        <f t="shared" si="335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6"/>
        <v>0</v>
      </c>
      <c r="L4475" s="57">
        <f t="shared" si="337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4"/>
        <v>0</v>
      </c>
      <c r="C4476" s="57" t="str">
        <f t="shared" si="335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6"/>
        <v>0</v>
      </c>
      <c r="L4476" s="57">
        <f t="shared" si="337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4"/>
        <v>0</v>
      </c>
      <c r="C4477" s="57" t="str">
        <f t="shared" si="335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6"/>
        <v>0</v>
      </c>
      <c r="L4477" s="57">
        <f t="shared" si="337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4"/>
        <v>0</v>
      </c>
      <c r="C4478" s="57" t="str">
        <f t="shared" si="335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6"/>
        <v>0</v>
      </c>
      <c r="L4478" s="57">
        <f t="shared" si="337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4"/>
        <v>0</v>
      </c>
      <c r="C4479" s="57" t="str">
        <f t="shared" si="335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6"/>
        <v>0</v>
      </c>
      <c r="L4479" s="57">
        <f t="shared" si="337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4"/>
        <v>0</v>
      </c>
      <c r="C4480" s="57" t="str">
        <f t="shared" si="335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6"/>
        <v>0</v>
      </c>
      <c r="L4480" s="57">
        <f t="shared" si="337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4"/>
        <v>0</v>
      </c>
      <c r="C4481" s="57" t="str">
        <f t="shared" si="335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6"/>
        <v>0</v>
      </c>
      <c r="L4481" s="57">
        <f t="shared" si="337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4"/>
        <v>0</v>
      </c>
      <c r="C4482" s="57" t="str">
        <f t="shared" si="335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6"/>
        <v>0</v>
      </c>
      <c r="L4482" s="57">
        <f t="shared" si="337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4"/>
        <v>0</v>
      </c>
      <c r="C4483" s="57" t="str">
        <f t="shared" si="335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6"/>
        <v>0</v>
      </c>
      <c r="L4483" s="57">
        <f t="shared" si="337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4"/>
        <v>0</v>
      </c>
      <c r="C4484" s="57" t="str">
        <f t="shared" si="335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6"/>
        <v>0</v>
      </c>
      <c r="L4484" s="57">
        <f t="shared" si="337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4"/>
        <v>0</v>
      </c>
      <c r="C4485" s="57" t="str">
        <f t="shared" si="335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6"/>
        <v>0</v>
      </c>
      <c r="L4485" s="57">
        <f t="shared" si="337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4"/>
        <v>0</v>
      </c>
      <c r="C4486" s="57" t="str">
        <f t="shared" si="335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6"/>
        <v>0</v>
      </c>
      <c r="L4486" s="57">
        <f t="shared" si="337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4"/>
        <v>0</v>
      </c>
      <c r="C4487" s="57" t="str">
        <f t="shared" si="335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6"/>
        <v>0</v>
      </c>
      <c r="L4487" s="57">
        <f t="shared" si="337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4"/>
        <v>0</v>
      </c>
      <c r="C4488" s="57" t="str">
        <f t="shared" si="335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6"/>
        <v>0</v>
      </c>
      <c r="L4488" s="57">
        <f t="shared" si="337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4"/>
        <v>0</v>
      </c>
      <c r="C4489" s="57" t="str">
        <f t="shared" si="335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6"/>
        <v>0</v>
      </c>
      <c r="L4489" s="57">
        <f t="shared" si="337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4"/>
        <v>0</v>
      </c>
      <c r="C4490" s="57" t="str">
        <f t="shared" si="335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6"/>
        <v>0</v>
      </c>
      <c r="L4490" s="57">
        <f t="shared" si="337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4"/>
        <v>0</v>
      </c>
      <c r="C4491" s="57" t="str">
        <f t="shared" si="335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6"/>
        <v>0</v>
      </c>
      <c r="L4491" s="57">
        <f t="shared" si="337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4"/>
        <v>0</v>
      </c>
      <c r="C4492" s="57" t="str">
        <f t="shared" si="335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6"/>
        <v>0</v>
      </c>
      <c r="L4492" s="57">
        <f t="shared" si="337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4"/>
        <v>0</v>
      </c>
      <c r="C4493" s="57" t="str">
        <f t="shared" si="335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6"/>
        <v>0</v>
      </c>
      <c r="L4493" s="57">
        <f t="shared" si="337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4"/>
        <v>0</v>
      </c>
      <c r="C4494" s="57" t="str">
        <f t="shared" si="335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6"/>
        <v>0</v>
      </c>
      <c r="L4494" s="57">
        <f t="shared" si="337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4"/>
        <v>0</v>
      </c>
      <c r="C4495" s="57" t="str">
        <f t="shared" si="335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6"/>
        <v>0</v>
      </c>
      <c r="L4495" s="57">
        <f t="shared" si="337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4"/>
        <v>0</v>
      </c>
      <c r="C4496" s="57" t="str">
        <f t="shared" si="335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6"/>
        <v>0</v>
      </c>
      <c r="L4496" s="57">
        <f t="shared" si="337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4"/>
        <v>0</v>
      </c>
      <c r="C4497" s="57" t="str">
        <f t="shared" si="335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6"/>
        <v>0</v>
      </c>
      <c r="L4497" s="57">
        <f t="shared" si="337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4"/>
        <v>0</v>
      </c>
      <c r="C4498" s="57" t="str">
        <f t="shared" si="335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6"/>
        <v>0</v>
      </c>
      <c r="L4498" s="57">
        <f t="shared" si="337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4"/>
        <v>0</v>
      </c>
      <c r="C4499" s="57" t="str">
        <f t="shared" si="335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6"/>
        <v>0</v>
      </c>
      <c r="L4499" s="57">
        <f t="shared" si="337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4"/>
        <v>0</v>
      </c>
      <c r="C4500" s="57" t="str">
        <f t="shared" si="335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6"/>
        <v>0</v>
      </c>
      <c r="L4500" s="57">
        <f t="shared" si="337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4"/>
        <v>0</v>
      </c>
      <c r="C4501" s="57" t="str">
        <f t="shared" si="335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6"/>
        <v>0</v>
      </c>
      <c r="L4501" s="57">
        <f t="shared" si="337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4"/>
        <v>0</v>
      </c>
      <c r="C4502" s="57" t="str">
        <f t="shared" si="335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6"/>
        <v>0</v>
      </c>
      <c r="L4502" s="57">
        <f t="shared" si="337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4"/>
        <v>0</v>
      </c>
      <c r="C4503" s="57" t="str">
        <f t="shared" si="335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6"/>
        <v>0</v>
      </c>
      <c r="L4503" s="57">
        <f t="shared" si="337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4"/>
        <v>0</v>
      </c>
      <c r="C4504" s="57" t="str">
        <f t="shared" si="335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6"/>
        <v>0</v>
      </c>
      <c r="L4504" s="57">
        <f t="shared" si="337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4"/>
        <v>0</v>
      </c>
      <c r="C4505" s="57" t="str">
        <f t="shared" si="335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6"/>
        <v>0</v>
      </c>
      <c r="L4505" s="57">
        <f t="shared" si="337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4"/>
        <v>0</v>
      </c>
      <c r="C4506" s="57" t="str">
        <f t="shared" si="335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6"/>
        <v>0</v>
      </c>
      <c r="L4506" s="57">
        <f t="shared" si="337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34"/>
        <v>0</v>
      </c>
      <c r="C4507" s="57" t="str">
        <f t="shared" si="335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6"/>
        <v>0</v>
      </c>
      <c r="L4507" s="57">
        <f t="shared" si="337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34"/>
        <v>0</v>
      </c>
      <c r="C4508" s="57" t="str">
        <f t="shared" si="335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6"/>
        <v>0</v>
      </c>
      <c r="L4508" s="57">
        <f t="shared" si="337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34"/>
        <v>0</v>
      </c>
      <c r="C4509" s="57" t="str">
        <f t="shared" si="335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6"/>
        <v>0</v>
      </c>
      <c r="L4509" s="57">
        <f t="shared" si="337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34"/>
        <v>0</v>
      </c>
      <c r="C4510" s="57" t="str">
        <f t="shared" si="335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6"/>
        <v>0</v>
      </c>
      <c r="L4510" s="57">
        <f t="shared" si="337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34"/>
        <v>0</v>
      </c>
      <c r="C4511" s="57" t="str">
        <f t="shared" si="335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6"/>
        <v>0</v>
      </c>
      <c r="L4511" s="57">
        <f t="shared" si="337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ref="B4512:B4575" si="338">WEEKNUM(A4512)</f>
        <v>0</v>
      </c>
      <c r="C4512" s="57" t="str">
        <f t="shared" ref="C4512:C4575" si="339">TEXT(A4512,"Mmm")</f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6"/>
        <v>0</v>
      </c>
      <c r="L4512" s="57">
        <f t="shared" si="337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38"/>
        <v>0</v>
      </c>
      <c r="C4513" s="57" t="str">
        <f t="shared" si="339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6"/>
        <v>0</v>
      </c>
      <c r="L4513" s="57">
        <f t="shared" si="337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38"/>
        <v>0</v>
      </c>
      <c r="C4514" s="57" t="str">
        <f t="shared" si="339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6"/>
        <v>0</v>
      </c>
      <c r="L4514" s="57">
        <f t="shared" si="337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38"/>
        <v>0</v>
      </c>
      <c r="C4515" s="57" t="str">
        <f t="shared" si="339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6"/>
        <v>0</v>
      </c>
      <c r="L4515" s="57">
        <f t="shared" si="337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38"/>
        <v>0</v>
      </c>
      <c r="C4516" s="57" t="str">
        <f t="shared" si="339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6"/>
        <v>0</v>
      </c>
      <c r="L4516" s="57">
        <f t="shared" si="337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38"/>
        <v>0</v>
      </c>
      <c r="C4517" s="57" t="str">
        <f t="shared" si="339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6"/>
        <v>0</v>
      </c>
      <c r="L4517" s="57">
        <f t="shared" si="337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38"/>
        <v>0</v>
      </c>
      <c r="C4518" s="57" t="str">
        <f t="shared" si="339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6"/>
        <v>0</v>
      </c>
      <c r="L4518" s="57">
        <f t="shared" si="337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38"/>
        <v>0</v>
      </c>
      <c r="C4519" s="57" t="str">
        <f t="shared" si="339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36"/>
        <v>0</v>
      </c>
      <c r="L4519" s="57">
        <f t="shared" si="337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38"/>
        <v>0</v>
      </c>
      <c r="C4520" s="57" t="str">
        <f t="shared" si="339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36"/>
        <v>0</v>
      </c>
      <c r="L4520" s="57">
        <f t="shared" si="337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38"/>
        <v>0</v>
      </c>
      <c r="C4521" s="57" t="str">
        <f t="shared" si="339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36"/>
        <v>0</v>
      </c>
      <c r="L4521" s="57">
        <f t="shared" si="337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38"/>
        <v>0</v>
      </c>
      <c r="C4522" s="57" t="str">
        <f t="shared" si="339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36"/>
        <v>0</v>
      </c>
      <c r="L4522" s="57">
        <f t="shared" si="337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38"/>
        <v>0</v>
      </c>
      <c r="C4523" s="57" t="str">
        <f t="shared" si="339"/>
        <v>Jan</v>
      </c>
      <c r="D4523" s="4"/>
      <c r="E4523" s="57"/>
      <c r="F4523" s="57"/>
      <c r="G4523" s="57"/>
      <c r="H4523" s="57"/>
      <c r="I4523" s="57"/>
      <c r="J4523" s="57"/>
      <c r="K4523" s="57">
        <f t="shared" ref="K4523:K4586" si="340">I4523+J4523</f>
        <v>0</v>
      </c>
      <c r="L4523" s="57">
        <f t="shared" si="337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38"/>
        <v>0</v>
      </c>
      <c r="C4524" s="57" t="str">
        <f t="shared" si="339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0"/>
        <v>0</v>
      </c>
      <c r="L4524" s="57">
        <f t="shared" si="337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38"/>
        <v>0</v>
      </c>
      <c r="C4525" s="57" t="str">
        <f t="shared" si="339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0"/>
        <v>0</v>
      </c>
      <c r="L4525" s="57">
        <f t="shared" si="337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38"/>
        <v>0</v>
      </c>
      <c r="C4526" s="57" t="str">
        <f t="shared" si="339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0"/>
        <v>0</v>
      </c>
      <c r="L4526" s="57">
        <f t="shared" si="337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38"/>
        <v>0</v>
      </c>
      <c r="C4527" s="57" t="str">
        <f t="shared" si="339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0"/>
        <v>0</v>
      </c>
      <c r="L4527" s="57">
        <f t="shared" si="337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38"/>
        <v>0</v>
      </c>
      <c r="C4528" s="57" t="str">
        <f t="shared" si="339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0"/>
        <v>0</v>
      </c>
      <c r="L4528" s="57">
        <f t="shared" si="337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38"/>
        <v>0</v>
      </c>
      <c r="C4529" s="57" t="str">
        <f t="shared" si="339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0"/>
        <v>0</v>
      </c>
      <c r="L4529" s="57">
        <f t="shared" si="337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38"/>
        <v>0</v>
      </c>
      <c r="C4530" s="57" t="str">
        <f t="shared" si="339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0"/>
        <v>0</v>
      </c>
      <c r="L4530" s="57">
        <f t="shared" si="337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38"/>
        <v>0</v>
      </c>
      <c r="C4531" s="57" t="str">
        <f t="shared" si="339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0"/>
        <v>0</v>
      </c>
      <c r="L4531" s="57">
        <f t="shared" si="337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38"/>
        <v>0</v>
      </c>
      <c r="C4532" s="57" t="str">
        <f t="shared" si="339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0"/>
        <v>0</v>
      </c>
      <c r="L4532" s="57">
        <f t="shared" si="337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38"/>
        <v>0</v>
      </c>
      <c r="C4533" s="57" t="str">
        <f t="shared" si="339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0"/>
        <v>0</v>
      </c>
      <c r="L4533" s="57">
        <f t="shared" si="337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38"/>
        <v>0</v>
      </c>
      <c r="C4534" s="57" t="str">
        <f t="shared" si="339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0"/>
        <v>0</v>
      </c>
      <c r="L4534" s="57">
        <f t="shared" si="337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38"/>
        <v>0</v>
      </c>
      <c r="C4535" s="57" t="str">
        <f t="shared" si="339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0"/>
        <v>0</v>
      </c>
      <c r="L4535" s="57">
        <f t="shared" ref="L4535:L4598" si="341">H4535*K4535</f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38"/>
        <v>0</v>
      </c>
      <c r="C4536" s="57" t="str">
        <f t="shared" si="339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0"/>
        <v>0</v>
      </c>
      <c r="L4536" s="57">
        <f t="shared" si="341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38"/>
        <v>0</v>
      </c>
      <c r="C4537" s="57" t="str">
        <f t="shared" si="339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0"/>
        <v>0</v>
      </c>
      <c r="L4537" s="57">
        <f t="shared" si="341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38"/>
        <v>0</v>
      </c>
      <c r="C4538" s="57" t="str">
        <f t="shared" si="339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0"/>
        <v>0</v>
      </c>
      <c r="L4538" s="57">
        <f t="shared" si="341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38"/>
        <v>0</v>
      </c>
      <c r="C4539" s="57" t="str">
        <f t="shared" si="339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0"/>
        <v>0</v>
      </c>
      <c r="L4539" s="57">
        <f t="shared" si="341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38"/>
        <v>0</v>
      </c>
      <c r="C4540" s="57" t="str">
        <f t="shared" si="339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0"/>
        <v>0</v>
      </c>
      <c r="L4540" s="57">
        <f t="shared" si="341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38"/>
        <v>0</v>
      </c>
      <c r="C4541" s="57" t="str">
        <f t="shared" si="339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0"/>
        <v>0</v>
      </c>
      <c r="L4541" s="57">
        <f t="shared" si="341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38"/>
        <v>0</v>
      </c>
      <c r="C4542" s="57" t="str">
        <f t="shared" si="339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0"/>
        <v>0</v>
      </c>
      <c r="L4542" s="57">
        <f t="shared" si="341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38"/>
        <v>0</v>
      </c>
      <c r="C4543" s="57" t="str">
        <f t="shared" si="339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0"/>
        <v>0</v>
      </c>
      <c r="L4543" s="57">
        <f t="shared" si="341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38"/>
        <v>0</v>
      </c>
      <c r="C4544" s="57" t="str">
        <f t="shared" si="339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0"/>
        <v>0</v>
      </c>
      <c r="L4544" s="57">
        <f t="shared" si="341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38"/>
        <v>0</v>
      </c>
      <c r="C4545" s="57" t="str">
        <f t="shared" si="339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0"/>
        <v>0</v>
      </c>
      <c r="L4545" s="57">
        <f t="shared" si="341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38"/>
        <v>0</v>
      </c>
      <c r="C4546" s="57" t="str">
        <f t="shared" si="339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0"/>
        <v>0</v>
      </c>
      <c r="L4546" s="57">
        <f t="shared" si="341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38"/>
        <v>0</v>
      </c>
      <c r="C4547" s="57" t="str">
        <f t="shared" si="339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0"/>
        <v>0</v>
      </c>
      <c r="L4547" s="57">
        <f t="shared" si="341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38"/>
        <v>0</v>
      </c>
      <c r="C4548" s="57" t="str">
        <f t="shared" si="339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0"/>
        <v>0</v>
      </c>
      <c r="L4548" s="57">
        <f t="shared" si="341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38"/>
        <v>0</v>
      </c>
      <c r="C4549" s="57" t="str">
        <f t="shared" si="339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0"/>
        <v>0</v>
      </c>
      <c r="L4549" s="57">
        <f t="shared" si="341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38"/>
        <v>0</v>
      </c>
      <c r="C4550" s="57" t="str">
        <f t="shared" si="339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0"/>
        <v>0</v>
      </c>
      <c r="L4550" s="57">
        <f t="shared" si="341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38"/>
        <v>0</v>
      </c>
      <c r="C4551" s="57" t="str">
        <f t="shared" si="339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0"/>
        <v>0</v>
      </c>
      <c r="L4551" s="57">
        <f t="shared" si="341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38"/>
        <v>0</v>
      </c>
      <c r="C4552" s="57" t="str">
        <f t="shared" si="339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0"/>
        <v>0</v>
      </c>
      <c r="L4552" s="57">
        <f t="shared" si="341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38"/>
        <v>0</v>
      </c>
      <c r="C4553" s="57" t="str">
        <f t="shared" si="339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0"/>
        <v>0</v>
      </c>
      <c r="L4553" s="57">
        <f t="shared" si="341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38"/>
        <v>0</v>
      </c>
      <c r="C4554" s="57" t="str">
        <f t="shared" si="339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0"/>
        <v>0</v>
      </c>
      <c r="L4554" s="57">
        <f t="shared" si="341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38"/>
        <v>0</v>
      </c>
      <c r="C4555" s="57" t="str">
        <f t="shared" si="339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0"/>
        <v>0</v>
      </c>
      <c r="L4555" s="57">
        <f t="shared" si="341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38"/>
        <v>0</v>
      </c>
      <c r="C4556" s="57" t="str">
        <f t="shared" si="339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0"/>
        <v>0</v>
      </c>
      <c r="L4556" s="57">
        <f t="shared" si="341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38"/>
        <v>0</v>
      </c>
      <c r="C4557" s="57" t="str">
        <f t="shared" si="339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0"/>
        <v>0</v>
      </c>
      <c r="L4557" s="57">
        <f t="shared" si="341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38"/>
        <v>0</v>
      </c>
      <c r="C4558" s="57" t="str">
        <f t="shared" si="339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0"/>
        <v>0</v>
      </c>
      <c r="L4558" s="57">
        <f t="shared" si="341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38"/>
        <v>0</v>
      </c>
      <c r="C4559" s="57" t="str">
        <f t="shared" si="339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0"/>
        <v>0</v>
      </c>
      <c r="L4559" s="57">
        <f t="shared" si="341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38"/>
        <v>0</v>
      </c>
      <c r="C4560" s="57" t="str">
        <f t="shared" si="339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0"/>
        <v>0</v>
      </c>
      <c r="L4560" s="57">
        <f t="shared" si="341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38"/>
        <v>0</v>
      </c>
      <c r="C4561" s="57" t="str">
        <f t="shared" si="339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0"/>
        <v>0</v>
      </c>
      <c r="L4561" s="57">
        <f t="shared" si="341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38"/>
        <v>0</v>
      </c>
      <c r="C4562" s="57" t="str">
        <f t="shared" si="339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0"/>
        <v>0</v>
      </c>
      <c r="L4562" s="57">
        <f t="shared" si="341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38"/>
        <v>0</v>
      </c>
      <c r="C4563" s="57" t="str">
        <f t="shared" si="339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0"/>
        <v>0</v>
      </c>
      <c r="L4563" s="57">
        <f t="shared" si="341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38"/>
        <v>0</v>
      </c>
      <c r="C4564" s="57" t="str">
        <f t="shared" si="339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0"/>
        <v>0</v>
      </c>
      <c r="L4564" s="57">
        <f t="shared" si="341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38"/>
        <v>0</v>
      </c>
      <c r="C4565" s="57" t="str">
        <f t="shared" si="339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0"/>
        <v>0</v>
      </c>
      <c r="L4565" s="57">
        <f t="shared" si="341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38"/>
        <v>0</v>
      </c>
      <c r="C4566" s="57" t="str">
        <f t="shared" si="339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0"/>
        <v>0</v>
      </c>
      <c r="L4566" s="57">
        <f t="shared" si="341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38"/>
        <v>0</v>
      </c>
      <c r="C4567" s="57" t="str">
        <f t="shared" si="339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0"/>
        <v>0</v>
      </c>
      <c r="L4567" s="57">
        <f t="shared" si="341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38"/>
        <v>0</v>
      </c>
      <c r="C4568" s="57" t="str">
        <f t="shared" si="339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0"/>
        <v>0</v>
      </c>
      <c r="L4568" s="57">
        <f t="shared" si="341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38"/>
        <v>0</v>
      </c>
      <c r="C4569" s="57" t="str">
        <f t="shared" si="339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0"/>
        <v>0</v>
      </c>
      <c r="L4569" s="57">
        <f t="shared" si="341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38"/>
        <v>0</v>
      </c>
      <c r="C4570" s="57" t="str">
        <f t="shared" si="339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0"/>
        <v>0</v>
      </c>
      <c r="L4570" s="57">
        <f t="shared" si="341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38"/>
        <v>0</v>
      </c>
      <c r="C4571" s="57" t="str">
        <f t="shared" si="339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0"/>
        <v>0</v>
      </c>
      <c r="L4571" s="57">
        <f t="shared" si="341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38"/>
        <v>0</v>
      </c>
      <c r="C4572" s="57" t="str">
        <f t="shared" si="339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0"/>
        <v>0</v>
      </c>
      <c r="L4572" s="57">
        <f t="shared" si="341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38"/>
        <v>0</v>
      </c>
      <c r="C4573" s="57" t="str">
        <f t="shared" si="339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0"/>
        <v>0</v>
      </c>
      <c r="L4573" s="57">
        <f t="shared" si="341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38"/>
        <v>0</v>
      </c>
      <c r="C4574" s="57" t="str">
        <f t="shared" si="339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0"/>
        <v>0</v>
      </c>
      <c r="L4574" s="57">
        <f t="shared" si="341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38"/>
        <v>0</v>
      </c>
      <c r="C4575" s="57" t="str">
        <f t="shared" si="339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0"/>
        <v>0</v>
      </c>
      <c r="L4575" s="57">
        <f t="shared" si="341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ref="B4576:B4639" si="342">WEEKNUM(A4576)</f>
        <v>0</v>
      </c>
      <c r="C4576" s="57" t="str">
        <f t="shared" ref="C4576:C4639" si="343">TEXT(A4576,"Mmm")</f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0"/>
        <v>0</v>
      </c>
      <c r="L4576" s="57">
        <f t="shared" si="341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42"/>
        <v>0</v>
      </c>
      <c r="C4577" s="57" t="str">
        <f t="shared" si="343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0"/>
        <v>0</v>
      </c>
      <c r="L4577" s="57">
        <f t="shared" si="341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42"/>
        <v>0</v>
      </c>
      <c r="C4578" s="57" t="str">
        <f t="shared" si="343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0"/>
        <v>0</v>
      </c>
      <c r="L4578" s="57">
        <f t="shared" si="341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2"/>
        <v>0</v>
      </c>
      <c r="C4579" s="57" t="str">
        <f t="shared" si="343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0"/>
        <v>0</v>
      </c>
      <c r="L4579" s="57">
        <f t="shared" si="341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2"/>
        <v>0</v>
      </c>
      <c r="C4580" s="57" t="str">
        <f t="shared" si="343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0"/>
        <v>0</v>
      </c>
      <c r="L4580" s="57">
        <f t="shared" si="341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2"/>
        <v>0</v>
      </c>
      <c r="C4581" s="57" t="str">
        <f t="shared" si="343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0"/>
        <v>0</v>
      </c>
      <c r="L4581" s="57">
        <f t="shared" si="341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2"/>
        <v>0</v>
      </c>
      <c r="C4582" s="57" t="str">
        <f t="shared" si="343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40"/>
        <v>0</v>
      </c>
      <c r="L4582" s="57">
        <f t="shared" si="341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2"/>
        <v>0</v>
      </c>
      <c r="C4583" s="57" t="str">
        <f t="shared" si="343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0"/>
        <v>0</v>
      </c>
      <c r="L4583" s="57">
        <f t="shared" si="341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2"/>
        <v>0</v>
      </c>
      <c r="C4584" s="57" t="str">
        <f t="shared" si="343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0"/>
        <v>0</v>
      </c>
      <c r="L4584" s="57">
        <f t="shared" si="341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2"/>
        <v>0</v>
      </c>
      <c r="C4585" s="57" t="str">
        <f t="shared" si="343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0"/>
        <v>0</v>
      </c>
      <c r="L4585" s="57">
        <f t="shared" si="341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2"/>
        <v>0</v>
      </c>
      <c r="C4586" s="57" t="str">
        <f t="shared" si="343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0"/>
        <v>0</v>
      </c>
      <c r="L4586" s="57">
        <f t="shared" si="341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2"/>
        <v>0</v>
      </c>
      <c r="C4587" s="57" t="str">
        <f t="shared" si="343"/>
        <v>Jan</v>
      </c>
      <c r="D4587" s="4"/>
      <c r="E4587" s="57"/>
      <c r="F4587" s="57"/>
      <c r="G4587" s="57"/>
      <c r="H4587" s="57"/>
      <c r="I4587" s="57"/>
      <c r="J4587" s="57"/>
      <c r="K4587" s="57">
        <f t="shared" ref="K4587:K4650" si="344">I4587+J4587</f>
        <v>0</v>
      </c>
      <c r="L4587" s="57">
        <f t="shared" si="341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2"/>
        <v>0</v>
      </c>
      <c r="C4588" s="57" t="str">
        <f t="shared" si="343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4"/>
        <v>0</v>
      </c>
      <c r="L4588" s="57">
        <f t="shared" si="341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2"/>
        <v>0</v>
      </c>
      <c r="C4589" s="57" t="str">
        <f t="shared" si="343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4"/>
        <v>0</v>
      </c>
      <c r="L4589" s="57">
        <f t="shared" si="341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2"/>
        <v>0</v>
      </c>
      <c r="C4590" s="57" t="str">
        <f t="shared" si="343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4"/>
        <v>0</v>
      </c>
      <c r="L4590" s="57">
        <f t="shared" si="341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2"/>
        <v>0</v>
      </c>
      <c r="C4591" s="57" t="str">
        <f t="shared" si="343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4"/>
        <v>0</v>
      </c>
      <c r="L4591" s="57">
        <f t="shared" si="341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2"/>
        <v>0</v>
      </c>
      <c r="C4592" s="57" t="str">
        <f t="shared" si="343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4"/>
        <v>0</v>
      </c>
      <c r="L4592" s="57">
        <f t="shared" si="341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2"/>
        <v>0</v>
      </c>
      <c r="C4593" s="57" t="str">
        <f t="shared" si="343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4"/>
        <v>0</v>
      </c>
      <c r="L4593" s="57">
        <f t="shared" si="341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2"/>
        <v>0</v>
      </c>
      <c r="C4594" s="57" t="str">
        <f t="shared" si="343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4"/>
        <v>0</v>
      </c>
      <c r="L4594" s="57">
        <f t="shared" si="341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2"/>
        <v>0</v>
      </c>
      <c r="C4595" s="57" t="str">
        <f t="shared" si="343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4"/>
        <v>0</v>
      </c>
      <c r="L4595" s="57">
        <f t="shared" si="341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2"/>
        <v>0</v>
      </c>
      <c r="C4596" s="57" t="str">
        <f t="shared" si="343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4"/>
        <v>0</v>
      </c>
      <c r="L4596" s="57">
        <f t="shared" si="341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2"/>
        <v>0</v>
      </c>
      <c r="C4597" s="57" t="str">
        <f t="shared" si="343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4"/>
        <v>0</v>
      </c>
      <c r="L4597" s="57">
        <f t="shared" si="341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2"/>
        <v>0</v>
      </c>
      <c r="C4598" s="57" t="str">
        <f t="shared" si="343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4"/>
        <v>0</v>
      </c>
      <c r="L4598" s="57">
        <f t="shared" si="341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2"/>
        <v>0</v>
      </c>
      <c r="C4599" s="57" t="str">
        <f t="shared" si="343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4"/>
        <v>0</v>
      </c>
      <c r="L4599" s="57">
        <f t="shared" ref="L4599:L4662" si="345">H4599*K4599</f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2"/>
        <v>0</v>
      </c>
      <c r="C4600" s="57" t="str">
        <f t="shared" si="343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4"/>
        <v>0</v>
      </c>
      <c r="L4600" s="57">
        <f t="shared" si="345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2"/>
        <v>0</v>
      </c>
      <c r="C4601" s="57" t="str">
        <f t="shared" si="343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4"/>
        <v>0</v>
      </c>
      <c r="L4601" s="57">
        <f t="shared" si="345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2"/>
        <v>0</v>
      </c>
      <c r="C4602" s="57" t="str">
        <f t="shared" si="343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4"/>
        <v>0</v>
      </c>
      <c r="L4602" s="57">
        <f t="shared" si="345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2"/>
        <v>0</v>
      </c>
      <c r="C4603" s="57" t="str">
        <f t="shared" si="343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4"/>
        <v>0</v>
      </c>
      <c r="L4603" s="57">
        <f t="shared" si="345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2"/>
        <v>0</v>
      </c>
      <c r="C4604" s="57" t="str">
        <f t="shared" si="343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4"/>
        <v>0</v>
      </c>
      <c r="L4604" s="57">
        <f t="shared" si="345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2"/>
        <v>0</v>
      </c>
      <c r="C4605" s="57" t="str">
        <f t="shared" si="343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4"/>
        <v>0</v>
      </c>
      <c r="L4605" s="57">
        <f t="shared" si="345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2"/>
        <v>0</v>
      </c>
      <c r="C4606" s="57" t="str">
        <f t="shared" si="343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4"/>
        <v>0</v>
      </c>
      <c r="L4606" s="57">
        <f t="shared" si="345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2"/>
        <v>0</v>
      </c>
      <c r="C4607" s="57" t="str">
        <f t="shared" si="343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4"/>
        <v>0</v>
      </c>
      <c r="L4607" s="57">
        <f t="shared" si="345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2"/>
        <v>0</v>
      </c>
      <c r="C4608" s="57" t="str">
        <f t="shared" si="343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4"/>
        <v>0</v>
      </c>
      <c r="L4608" s="57">
        <f t="shared" si="345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2"/>
        <v>0</v>
      </c>
      <c r="C4609" s="57" t="str">
        <f t="shared" si="343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4"/>
        <v>0</v>
      </c>
      <c r="L4609" s="57">
        <f t="shared" si="345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2"/>
        <v>0</v>
      </c>
      <c r="C4610" s="57" t="str">
        <f t="shared" si="343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4"/>
        <v>0</v>
      </c>
      <c r="L4610" s="57">
        <f t="shared" si="345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2"/>
        <v>0</v>
      </c>
      <c r="C4611" s="57" t="str">
        <f t="shared" si="343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4"/>
        <v>0</v>
      </c>
      <c r="L4611" s="57">
        <f t="shared" si="345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2"/>
        <v>0</v>
      </c>
      <c r="C4612" s="57" t="str">
        <f t="shared" si="343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4"/>
        <v>0</v>
      </c>
      <c r="L4612" s="57">
        <f t="shared" si="345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2"/>
        <v>0</v>
      </c>
      <c r="C4613" s="57" t="str">
        <f t="shared" si="343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4"/>
        <v>0</v>
      </c>
      <c r="L4613" s="57">
        <f t="shared" si="345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2"/>
        <v>0</v>
      </c>
      <c r="C4614" s="57" t="str">
        <f t="shared" si="343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4"/>
        <v>0</v>
      </c>
      <c r="L4614" s="57">
        <f t="shared" si="345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2"/>
        <v>0</v>
      </c>
      <c r="C4615" s="57" t="str">
        <f t="shared" si="343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4"/>
        <v>0</v>
      </c>
      <c r="L4615" s="57">
        <f t="shared" si="345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2"/>
        <v>0</v>
      </c>
      <c r="C4616" s="57" t="str">
        <f t="shared" si="343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4"/>
        <v>0</v>
      </c>
      <c r="L4616" s="57">
        <f t="shared" si="345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2"/>
        <v>0</v>
      </c>
      <c r="C4617" s="57" t="str">
        <f t="shared" si="343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4"/>
        <v>0</v>
      </c>
      <c r="L4617" s="57">
        <f t="shared" si="345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2"/>
        <v>0</v>
      </c>
      <c r="C4618" s="57" t="str">
        <f t="shared" si="343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4"/>
        <v>0</v>
      </c>
      <c r="L4618" s="57">
        <f t="shared" si="345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2"/>
        <v>0</v>
      </c>
      <c r="C4619" s="57" t="str">
        <f t="shared" si="343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4"/>
        <v>0</v>
      </c>
      <c r="L4619" s="57">
        <f t="shared" si="345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2"/>
        <v>0</v>
      </c>
      <c r="C4620" s="57" t="str">
        <f t="shared" si="343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4"/>
        <v>0</v>
      </c>
      <c r="L4620" s="57">
        <f t="shared" si="345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2"/>
        <v>0</v>
      </c>
      <c r="C4621" s="57" t="str">
        <f t="shared" si="343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4"/>
        <v>0</v>
      </c>
      <c r="L4621" s="57">
        <f t="shared" si="345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2"/>
        <v>0</v>
      </c>
      <c r="C4622" s="57" t="str">
        <f t="shared" si="343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4"/>
        <v>0</v>
      </c>
      <c r="L4622" s="57">
        <f t="shared" si="345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2"/>
        <v>0</v>
      </c>
      <c r="C4623" s="57" t="str">
        <f t="shared" si="343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4"/>
        <v>0</v>
      </c>
      <c r="L4623" s="57">
        <f t="shared" si="345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2"/>
        <v>0</v>
      </c>
      <c r="C4624" s="57" t="str">
        <f t="shared" si="343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4"/>
        <v>0</v>
      </c>
      <c r="L4624" s="57">
        <f t="shared" si="345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2"/>
        <v>0</v>
      </c>
      <c r="C4625" s="57" t="str">
        <f t="shared" si="343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4"/>
        <v>0</v>
      </c>
      <c r="L4625" s="57">
        <f t="shared" si="345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2"/>
        <v>0</v>
      </c>
      <c r="C4626" s="57" t="str">
        <f t="shared" si="343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4"/>
        <v>0</v>
      </c>
      <c r="L4626" s="57">
        <f t="shared" si="345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2"/>
        <v>0</v>
      </c>
      <c r="C4627" s="57" t="str">
        <f t="shared" si="343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4"/>
        <v>0</v>
      </c>
      <c r="L4627" s="57">
        <f t="shared" si="345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2"/>
        <v>0</v>
      </c>
      <c r="C4628" s="57" t="str">
        <f t="shared" si="343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4"/>
        <v>0</v>
      </c>
      <c r="L4628" s="57">
        <f t="shared" si="345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2"/>
        <v>0</v>
      </c>
      <c r="C4629" s="57" t="str">
        <f t="shared" si="343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4"/>
        <v>0</v>
      </c>
      <c r="L4629" s="57">
        <f t="shared" si="345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2"/>
        <v>0</v>
      </c>
      <c r="C4630" s="57" t="str">
        <f t="shared" si="343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4"/>
        <v>0</v>
      </c>
      <c r="L4630" s="57">
        <f t="shared" si="345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2"/>
        <v>0</v>
      </c>
      <c r="C4631" s="57" t="str">
        <f t="shared" si="343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4"/>
        <v>0</v>
      </c>
      <c r="L4631" s="57">
        <f t="shared" si="345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2"/>
        <v>0</v>
      </c>
      <c r="C4632" s="57" t="str">
        <f t="shared" si="343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4"/>
        <v>0</v>
      </c>
      <c r="L4632" s="57">
        <f t="shared" si="345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2"/>
        <v>0</v>
      </c>
      <c r="C4633" s="57" t="str">
        <f t="shared" si="343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4"/>
        <v>0</v>
      </c>
      <c r="L4633" s="57">
        <f t="shared" si="345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2"/>
        <v>0</v>
      </c>
      <c r="C4634" s="57" t="str">
        <f t="shared" si="343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4"/>
        <v>0</v>
      </c>
      <c r="L4634" s="57">
        <f t="shared" si="345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42"/>
        <v>0</v>
      </c>
      <c r="C4635" s="57" t="str">
        <f t="shared" si="343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4"/>
        <v>0</v>
      </c>
      <c r="L4635" s="57">
        <f t="shared" si="345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42"/>
        <v>0</v>
      </c>
      <c r="C4636" s="57" t="str">
        <f t="shared" si="343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4"/>
        <v>0</v>
      </c>
      <c r="L4636" s="57">
        <f t="shared" si="345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2"/>
        <v>0</v>
      </c>
      <c r="C4637" s="57" t="str">
        <f t="shared" si="343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4"/>
        <v>0</v>
      </c>
      <c r="L4637" s="57">
        <f t="shared" si="345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2"/>
        <v>0</v>
      </c>
      <c r="C4638" s="57" t="str">
        <f t="shared" si="343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4"/>
        <v>0</v>
      </c>
      <c r="L4638" s="57">
        <f t="shared" si="345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2"/>
        <v>0</v>
      </c>
      <c r="C4639" s="57" t="str">
        <f t="shared" si="343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4"/>
        <v>0</v>
      </c>
      <c r="L4639" s="57">
        <f t="shared" si="345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ref="B4640:B4703" si="346">WEEKNUM(A4640)</f>
        <v>0</v>
      </c>
      <c r="C4640" s="57" t="str">
        <f t="shared" ref="C4640:C4703" si="347">TEXT(A4640,"Mmm")</f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4"/>
        <v>0</v>
      </c>
      <c r="L4640" s="57">
        <f t="shared" si="345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6"/>
        <v>0</v>
      </c>
      <c r="C4641" s="57" t="str">
        <f t="shared" si="347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4"/>
        <v>0</v>
      </c>
      <c r="L4641" s="57">
        <f t="shared" si="345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6"/>
        <v>0</v>
      </c>
      <c r="C4642" s="57" t="str">
        <f t="shared" si="347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4"/>
        <v>0</v>
      </c>
      <c r="L4642" s="57">
        <f t="shared" si="345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6"/>
        <v>0</v>
      </c>
      <c r="C4643" s="57" t="str">
        <f t="shared" si="347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4"/>
        <v>0</v>
      </c>
      <c r="L4643" s="57">
        <f t="shared" si="345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6"/>
        <v>0</v>
      </c>
      <c r="C4644" s="57" t="str">
        <f t="shared" si="347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4"/>
        <v>0</v>
      </c>
      <c r="L4644" s="57">
        <f t="shared" si="345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6"/>
        <v>0</v>
      </c>
      <c r="C4645" s="57" t="str">
        <f t="shared" si="347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4"/>
        <v>0</v>
      </c>
      <c r="L4645" s="57">
        <f t="shared" si="345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6"/>
        <v>0</v>
      </c>
      <c r="C4646" s="57" t="str">
        <f t="shared" si="347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44"/>
        <v>0</v>
      </c>
      <c r="L4646" s="57">
        <f t="shared" si="345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6"/>
        <v>0</v>
      </c>
      <c r="C4647" s="57" t="str">
        <f t="shared" si="347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44"/>
        <v>0</v>
      </c>
      <c r="L4647" s="57">
        <f t="shared" si="345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6"/>
        <v>0</v>
      </c>
      <c r="C4648" s="57" t="str">
        <f t="shared" si="347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44"/>
        <v>0</v>
      </c>
      <c r="L4648" s="57">
        <f t="shared" si="345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6"/>
        <v>0</v>
      </c>
      <c r="C4649" s="57" t="str">
        <f t="shared" si="347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44"/>
        <v>0</v>
      </c>
      <c r="L4649" s="57">
        <f t="shared" si="345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6"/>
        <v>0</v>
      </c>
      <c r="C4650" s="57" t="str">
        <f t="shared" si="347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44"/>
        <v>0</v>
      </c>
      <c r="L4650" s="57">
        <f t="shared" si="345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6"/>
        <v>0</v>
      </c>
      <c r="C4651" s="57" t="str">
        <f t="shared" si="347"/>
        <v>Jan</v>
      </c>
      <c r="D4651" s="4"/>
      <c r="E4651" s="57"/>
      <c r="F4651" s="57"/>
      <c r="G4651" s="57"/>
      <c r="H4651" s="57"/>
      <c r="I4651" s="57"/>
      <c r="J4651" s="57"/>
      <c r="K4651" s="57">
        <f t="shared" ref="K4651:K4714" si="348">I4651+J4651</f>
        <v>0</v>
      </c>
      <c r="L4651" s="57">
        <f t="shared" si="345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6"/>
        <v>0</v>
      </c>
      <c r="C4652" s="57" t="str">
        <f t="shared" si="347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48"/>
        <v>0</v>
      </c>
      <c r="L4652" s="57">
        <f t="shared" si="345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6"/>
        <v>0</v>
      </c>
      <c r="C4653" s="57" t="str">
        <f t="shared" si="347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48"/>
        <v>0</v>
      </c>
      <c r="L4653" s="57">
        <f t="shared" si="345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6"/>
        <v>0</v>
      </c>
      <c r="C4654" s="57" t="str">
        <f t="shared" si="347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48"/>
        <v>0</v>
      </c>
      <c r="L4654" s="57">
        <f t="shared" si="345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6"/>
        <v>0</v>
      </c>
      <c r="C4655" s="57" t="str">
        <f t="shared" si="347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48"/>
        <v>0</v>
      </c>
      <c r="L4655" s="57">
        <f t="shared" si="345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6"/>
        <v>0</v>
      </c>
      <c r="C4656" s="57" t="str">
        <f t="shared" si="347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48"/>
        <v>0</v>
      </c>
      <c r="L4656" s="57">
        <f t="shared" si="345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6"/>
        <v>0</v>
      </c>
      <c r="C4657" s="57" t="str">
        <f t="shared" si="347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48"/>
        <v>0</v>
      </c>
      <c r="L4657" s="57">
        <f t="shared" si="345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6"/>
        <v>0</v>
      </c>
      <c r="C4658" s="57" t="str">
        <f t="shared" si="347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48"/>
        <v>0</v>
      </c>
      <c r="L4658" s="57">
        <f t="shared" si="345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6"/>
        <v>0</v>
      </c>
      <c r="C4659" s="57" t="str">
        <f t="shared" si="347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48"/>
        <v>0</v>
      </c>
      <c r="L4659" s="57">
        <f t="shared" si="345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6"/>
        <v>0</v>
      </c>
      <c r="C4660" s="57" t="str">
        <f t="shared" si="347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48"/>
        <v>0</v>
      </c>
      <c r="L4660" s="57">
        <f t="shared" si="345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6"/>
        <v>0</v>
      </c>
      <c r="C4661" s="57" t="str">
        <f t="shared" si="347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48"/>
        <v>0</v>
      </c>
      <c r="L4661" s="57">
        <f t="shared" si="345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6"/>
        <v>0</v>
      </c>
      <c r="C4662" s="57" t="str">
        <f t="shared" si="347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48"/>
        <v>0</v>
      </c>
      <c r="L4662" s="57">
        <f t="shared" si="345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6"/>
        <v>0</v>
      </c>
      <c r="C4663" s="57" t="str">
        <f t="shared" si="347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48"/>
        <v>0</v>
      </c>
      <c r="L4663" s="57">
        <f t="shared" ref="L4663:L4726" si="349">H4663*K4663</f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6"/>
        <v>0</v>
      </c>
      <c r="C4664" s="57" t="str">
        <f t="shared" si="347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48"/>
        <v>0</v>
      </c>
      <c r="L4664" s="57">
        <f t="shared" si="349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6"/>
        <v>0</v>
      </c>
      <c r="C4665" s="57" t="str">
        <f t="shared" si="347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48"/>
        <v>0</v>
      </c>
      <c r="L4665" s="57">
        <f t="shared" si="349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6"/>
        <v>0</v>
      </c>
      <c r="C4666" s="57" t="str">
        <f t="shared" si="347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48"/>
        <v>0</v>
      </c>
      <c r="L4666" s="57">
        <f t="shared" si="349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6"/>
        <v>0</v>
      </c>
      <c r="C4667" s="57" t="str">
        <f t="shared" si="347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48"/>
        <v>0</v>
      </c>
      <c r="L4667" s="57">
        <f t="shared" si="349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6"/>
        <v>0</v>
      </c>
      <c r="C4668" s="57" t="str">
        <f t="shared" si="347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48"/>
        <v>0</v>
      </c>
      <c r="L4668" s="57">
        <f t="shared" si="349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6"/>
        <v>0</v>
      </c>
      <c r="C4669" s="57" t="str">
        <f t="shared" si="347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48"/>
        <v>0</v>
      </c>
      <c r="L4669" s="57">
        <f t="shared" si="349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6"/>
        <v>0</v>
      </c>
      <c r="C4670" s="57" t="str">
        <f t="shared" si="347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48"/>
        <v>0</v>
      </c>
      <c r="L4670" s="57">
        <f t="shared" si="349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6"/>
        <v>0</v>
      </c>
      <c r="C4671" s="57" t="str">
        <f t="shared" si="347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48"/>
        <v>0</v>
      </c>
      <c r="L4671" s="57">
        <f t="shared" si="349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6"/>
        <v>0</v>
      </c>
      <c r="C4672" s="57" t="str">
        <f t="shared" si="347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48"/>
        <v>0</v>
      </c>
      <c r="L4672" s="57">
        <f t="shared" si="349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6"/>
        <v>0</v>
      </c>
      <c r="C4673" s="57" t="str">
        <f t="shared" si="347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48"/>
        <v>0</v>
      </c>
      <c r="L4673" s="57">
        <f t="shared" si="349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6"/>
        <v>0</v>
      </c>
      <c r="C4674" s="57" t="str">
        <f t="shared" si="347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48"/>
        <v>0</v>
      </c>
      <c r="L4674" s="57">
        <f t="shared" si="349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6"/>
        <v>0</v>
      </c>
      <c r="C4675" s="57" t="str">
        <f t="shared" si="347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48"/>
        <v>0</v>
      </c>
      <c r="L4675" s="57">
        <f t="shared" si="349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6"/>
        <v>0</v>
      </c>
      <c r="C4676" s="57" t="str">
        <f t="shared" si="347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48"/>
        <v>0</v>
      </c>
      <c r="L4676" s="57">
        <f t="shared" si="349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6"/>
        <v>0</v>
      </c>
      <c r="C4677" s="57" t="str">
        <f t="shared" si="347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48"/>
        <v>0</v>
      </c>
      <c r="L4677" s="57">
        <f t="shared" si="349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6"/>
        <v>0</v>
      </c>
      <c r="C4678" s="57" t="str">
        <f t="shared" si="347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48"/>
        <v>0</v>
      </c>
      <c r="L4678" s="57">
        <f t="shared" si="349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6"/>
        <v>0</v>
      </c>
      <c r="C4679" s="57" t="str">
        <f t="shared" si="347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48"/>
        <v>0</v>
      </c>
      <c r="L4679" s="57">
        <f t="shared" si="349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6"/>
        <v>0</v>
      </c>
      <c r="C4680" s="57" t="str">
        <f t="shared" si="347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48"/>
        <v>0</v>
      </c>
      <c r="L4680" s="57">
        <f t="shared" si="349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6"/>
        <v>0</v>
      </c>
      <c r="C4681" s="57" t="str">
        <f t="shared" si="347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48"/>
        <v>0</v>
      </c>
      <c r="L4681" s="57">
        <f t="shared" si="349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6"/>
        <v>0</v>
      </c>
      <c r="C4682" s="57" t="str">
        <f t="shared" si="347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48"/>
        <v>0</v>
      </c>
      <c r="L4682" s="57">
        <f t="shared" si="349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6"/>
        <v>0</v>
      </c>
      <c r="C4683" s="57" t="str">
        <f t="shared" si="347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48"/>
        <v>0</v>
      </c>
      <c r="L4683" s="57">
        <f t="shared" si="349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6"/>
        <v>0</v>
      </c>
      <c r="C4684" s="57" t="str">
        <f t="shared" si="347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48"/>
        <v>0</v>
      </c>
      <c r="L4684" s="57">
        <f t="shared" si="349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6"/>
        <v>0</v>
      </c>
      <c r="C4685" s="57" t="str">
        <f t="shared" si="347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48"/>
        <v>0</v>
      </c>
      <c r="L4685" s="57">
        <f t="shared" si="349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6"/>
        <v>0</v>
      </c>
      <c r="C4686" s="57" t="str">
        <f t="shared" si="347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48"/>
        <v>0</v>
      </c>
      <c r="L4686" s="57">
        <f t="shared" si="349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6"/>
        <v>0</v>
      </c>
      <c r="C4687" s="57" t="str">
        <f t="shared" si="347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48"/>
        <v>0</v>
      </c>
      <c r="L4687" s="57">
        <f t="shared" si="349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6"/>
        <v>0</v>
      </c>
      <c r="C4688" s="57" t="str">
        <f t="shared" si="347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48"/>
        <v>0</v>
      </c>
      <c r="L4688" s="57">
        <f t="shared" si="349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6"/>
        <v>0</v>
      </c>
      <c r="C4689" s="57" t="str">
        <f t="shared" si="347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48"/>
        <v>0</v>
      </c>
      <c r="L4689" s="57">
        <f t="shared" si="349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6"/>
        <v>0</v>
      </c>
      <c r="C4690" s="57" t="str">
        <f t="shared" si="347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48"/>
        <v>0</v>
      </c>
      <c r="L4690" s="57">
        <f t="shared" si="349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6"/>
        <v>0</v>
      </c>
      <c r="C4691" s="57" t="str">
        <f t="shared" si="347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48"/>
        <v>0</v>
      </c>
      <c r="L4691" s="57">
        <f t="shared" si="349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6"/>
        <v>0</v>
      </c>
      <c r="C4692" s="57" t="str">
        <f t="shared" si="347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48"/>
        <v>0</v>
      </c>
      <c r="L4692" s="57">
        <f t="shared" si="349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6"/>
        <v>0</v>
      </c>
      <c r="C4693" s="57" t="str">
        <f t="shared" si="347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48"/>
        <v>0</v>
      </c>
      <c r="L4693" s="57">
        <f t="shared" si="349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6"/>
        <v>0</v>
      </c>
      <c r="C4694" s="57" t="str">
        <f t="shared" si="347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48"/>
        <v>0</v>
      </c>
      <c r="L4694" s="57">
        <f t="shared" si="349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6"/>
        <v>0</v>
      </c>
      <c r="C4695" s="57" t="str">
        <f t="shared" si="347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48"/>
        <v>0</v>
      </c>
      <c r="L4695" s="57">
        <f t="shared" si="349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6"/>
        <v>0</v>
      </c>
      <c r="C4696" s="57" t="str">
        <f t="shared" si="347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48"/>
        <v>0</v>
      </c>
      <c r="L4696" s="57">
        <f t="shared" si="349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6"/>
        <v>0</v>
      </c>
      <c r="C4697" s="57" t="str">
        <f t="shared" si="347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48"/>
        <v>0</v>
      </c>
      <c r="L4697" s="57">
        <f t="shared" si="349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6"/>
        <v>0</v>
      </c>
      <c r="C4698" s="57" t="str">
        <f t="shared" si="347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48"/>
        <v>0</v>
      </c>
      <c r="L4698" s="57">
        <f t="shared" si="349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6"/>
        <v>0</v>
      </c>
      <c r="C4699" s="57" t="str">
        <f t="shared" si="347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48"/>
        <v>0</v>
      </c>
      <c r="L4699" s="57">
        <f t="shared" si="349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46"/>
        <v>0</v>
      </c>
      <c r="C4700" s="57" t="str">
        <f t="shared" si="347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48"/>
        <v>0</v>
      </c>
      <c r="L4700" s="57">
        <f t="shared" si="349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46"/>
        <v>0</v>
      </c>
      <c r="C4701" s="57" t="str">
        <f t="shared" si="347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48"/>
        <v>0</v>
      </c>
      <c r="L4701" s="57">
        <f t="shared" si="349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46"/>
        <v>0</v>
      </c>
      <c r="C4702" s="57" t="str">
        <f t="shared" si="347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48"/>
        <v>0</v>
      </c>
      <c r="L4702" s="57">
        <f t="shared" si="349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46"/>
        <v>0</v>
      </c>
      <c r="C4703" s="57" t="str">
        <f t="shared" si="347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48"/>
        <v>0</v>
      </c>
      <c r="L4703" s="57">
        <f t="shared" si="349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ref="B4704:B4767" si="350">WEEKNUM(A4704)</f>
        <v>0</v>
      </c>
      <c r="C4704" s="57" t="str">
        <f t="shared" ref="C4704:C4767" si="351">TEXT(A4704,"Mmm")</f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48"/>
        <v>0</v>
      </c>
      <c r="L4704" s="57">
        <f t="shared" si="349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50"/>
        <v>0</v>
      </c>
      <c r="C4705" s="57" t="str">
        <f t="shared" si="351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48"/>
        <v>0</v>
      </c>
      <c r="L4705" s="57">
        <f t="shared" si="349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50"/>
        <v>0</v>
      </c>
      <c r="C4706" s="57" t="str">
        <f t="shared" si="351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48"/>
        <v>0</v>
      </c>
      <c r="L4706" s="57">
        <f t="shared" si="349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0"/>
        <v>0</v>
      </c>
      <c r="C4707" s="57" t="str">
        <f t="shared" si="351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48"/>
        <v>0</v>
      </c>
      <c r="L4707" s="57">
        <f t="shared" si="349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0"/>
        <v>0</v>
      </c>
      <c r="C4708" s="57" t="str">
        <f t="shared" si="351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48"/>
        <v>0</v>
      </c>
      <c r="L4708" s="57">
        <f t="shared" si="349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0"/>
        <v>0</v>
      </c>
      <c r="C4709" s="57" t="str">
        <f t="shared" si="351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48"/>
        <v>0</v>
      </c>
      <c r="L4709" s="57">
        <f t="shared" si="349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0"/>
        <v>0</v>
      </c>
      <c r="C4710" s="57" t="str">
        <f t="shared" si="351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48"/>
        <v>0</v>
      </c>
      <c r="L4710" s="57">
        <f t="shared" si="349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0"/>
        <v>0</v>
      </c>
      <c r="C4711" s="57" t="str">
        <f t="shared" si="351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48"/>
        <v>0</v>
      </c>
      <c r="L4711" s="57">
        <f t="shared" si="349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0"/>
        <v>0</v>
      </c>
      <c r="C4712" s="57" t="str">
        <f t="shared" si="351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48"/>
        <v>0</v>
      </c>
      <c r="L4712" s="57">
        <f t="shared" si="349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0"/>
        <v>0</v>
      </c>
      <c r="C4713" s="57" t="str">
        <f t="shared" si="351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48"/>
        <v>0</v>
      </c>
      <c r="L4713" s="57">
        <f t="shared" si="349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0"/>
        <v>0</v>
      </c>
      <c r="C4714" s="57" t="str">
        <f t="shared" si="351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48"/>
        <v>0</v>
      </c>
      <c r="L4714" s="57">
        <f t="shared" si="349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0"/>
        <v>0</v>
      </c>
      <c r="C4715" s="57" t="str">
        <f t="shared" si="351"/>
        <v>Jan</v>
      </c>
      <c r="D4715" s="4"/>
      <c r="E4715" s="57"/>
      <c r="F4715" s="57"/>
      <c r="G4715" s="57"/>
      <c r="H4715" s="57"/>
      <c r="I4715" s="57"/>
      <c r="J4715" s="57"/>
      <c r="K4715" s="57">
        <f t="shared" ref="K4715:K4778" si="352">I4715+J4715</f>
        <v>0</v>
      </c>
      <c r="L4715" s="57">
        <f t="shared" si="349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0"/>
        <v>0</v>
      </c>
      <c r="C4716" s="57" t="str">
        <f t="shared" si="351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2"/>
        <v>0</v>
      </c>
      <c r="L4716" s="57">
        <f t="shared" si="349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0"/>
        <v>0</v>
      </c>
      <c r="C4717" s="57" t="str">
        <f t="shared" si="351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2"/>
        <v>0</v>
      </c>
      <c r="L4717" s="57">
        <f t="shared" si="349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0"/>
        <v>0</v>
      </c>
      <c r="C4718" s="57" t="str">
        <f t="shared" si="351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2"/>
        <v>0</v>
      </c>
      <c r="L4718" s="57">
        <f t="shared" si="349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0"/>
        <v>0</v>
      </c>
      <c r="C4719" s="57" t="str">
        <f t="shared" si="351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2"/>
        <v>0</v>
      </c>
      <c r="L4719" s="57">
        <f t="shared" si="349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0"/>
        <v>0</v>
      </c>
      <c r="C4720" s="57" t="str">
        <f t="shared" si="351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2"/>
        <v>0</v>
      </c>
      <c r="L4720" s="57">
        <f t="shared" si="349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0"/>
        <v>0</v>
      </c>
      <c r="C4721" s="57" t="str">
        <f t="shared" si="351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2"/>
        <v>0</v>
      </c>
      <c r="L4721" s="57">
        <f t="shared" si="349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0"/>
        <v>0</v>
      </c>
      <c r="C4722" s="57" t="str">
        <f t="shared" si="351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2"/>
        <v>0</v>
      </c>
      <c r="L4722" s="57">
        <f t="shared" si="349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0"/>
        <v>0</v>
      </c>
      <c r="C4723" s="57" t="str">
        <f t="shared" si="351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2"/>
        <v>0</v>
      </c>
      <c r="L4723" s="57">
        <f t="shared" si="349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0"/>
        <v>0</v>
      </c>
      <c r="C4724" s="57" t="str">
        <f t="shared" si="351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2"/>
        <v>0</v>
      </c>
      <c r="L4724" s="57">
        <f t="shared" si="349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0"/>
        <v>0</v>
      </c>
      <c r="C4725" s="57" t="str">
        <f t="shared" si="351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2"/>
        <v>0</v>
      </c>
      <c r="L4725" s="57">
        <f t="shared" si="349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0"/>
        <v>0</v>
      </c>
      <c r="C4726" s="57" t="str">
        <f t="shared" si="351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2"/>
        <v>0</v>
      </c>
      <c r="L4726" s="57">
        <f t="shared" si="349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0"/>
        <v>0</v>
      </c>
      <c r="C4727" s="57" t="str">
        <f t="shared" si="351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2"/>
        <v>0</v>
      </c>
      <c r="L4727" s="57">
        <f t="shared" ref="L4727:L4790" si="353">H4727*K4727</f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0"/>
        <v>0</v>
      </c>
      <c r="C4728" s="57" t="str">
        <f t="shared" si="351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2"/>
        <v>0</v>
      </c>
      <c r="L4728" s="57">
        <f t="shared" si="353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0"/>
        <v>0</v>
      </c>
      <c r="C4729" s="57" t="str">
        <f t="shared" si="351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2"/>
        <v>0</v>
      </c>
      <c r="L4729" s="57">
        <f t="shared" si="353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0"/>
        <v>0</v>
      </c>
      <c r="C4730" s="57" t="str">
        <f t="shared" si="351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2"/>
        <v>0</v>
      </c>
      <c r="L4730" s="57">
        <f t="shared" si="353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0"/>
        <v>0</v>
      </c>
      <c r="C4731" s="57" t="str">
        <f t="shared" si="351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2"/>
        <v>0</v>
      </c>
      <c r="L4731" s="57">
        <f t="shared" si="353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0"/>
        <v>0</v>
      </c>
      <c r="C4732" s="57" t="str">
        <f t="shared" si="351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2"/>
        <v>0</v>
      </c>
      <c r="L4732" s="57">
        <f t="shared" si="353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0"/>
        <v>0</v>
      </c>
      <c r="C4733" s="57" t="str">
        <f t="shared" si="351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2"/>
        <v>0</v>
      </c>
      <c r="L4733" s="57">
        <f t="shared" si="353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0"/>
        <v>0</v>
      </c>
      <c r="C4734" s="57" t="str">
        <f t="shared" si="351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2"/>
        <v>0</v>
      </c>
      <c r="L4734" s="57">
        <f t="shared" si="353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0"/>
        <v>0</v>
      </c>
      <c r="C4735" s="57" t="str">
        <f t="shared" si="351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2"/>
        <v>0</v>
      </c>
      <c r="L4735" s="57">
        <f t="shared" si="353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0"/>
        <v>0</v>
      </c>
      <c r="C4736" s="57" t="str">
        <f t="shared" si="351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2"/>
        <v>0</v>
      </c>
      <c r="L4736" s="57">
        <f t="shared" si="353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0"/>
        <v>0</v>
      </c>
      <c r="C4737" s="57" t="str">
        <f t="shared" si="351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2"/>
        <v>0</v>
      </c>
      <c r="L4737" s="57">
        <f t="shared" si="353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0"/>
        <v>0</v>
      </c>
      <c r="C4738" s="57" t="str">
        <f t="shared" si="351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2"/>
        <v>0</v>
      </c>
      <c r="L4738" s="57">
        <f t="shared" si="353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0"/>
        <v>0</v>
      </c>
      <c r="C4739" s="57" t="str">
        <f t="shared" si="351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2"/>
        <v>0</v>
      </c>
      <c r="L4739" s="57">
        <f t="shared" si="353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0"/>
        <v>0</v>
      </c>
      <c r="C4740" s="57" t="str">
        <f t="shared" si="351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2"/>
        <v>0</v>
      </c>
      <c r="L4740" s="57">
        <f t="shared" si="353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0"/>
        <v>0</v>
      </c>
      <c r="C4741" s="57" t="str">
        <f t="shared" si="351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2"/>
        <v>0</v>
      </c>
      <c r="L4741" s="57">
        <f t="shared" si="353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0"/>
        <v>0</v>
      </c>
      <c r="C4742" s="57" t="str">
        <f t="shared" si="351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2"/>
        <v>0</v>
      </c>
      <c r="L4742" s="57">
        <f t="shared" si="353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0"/>
        <v>0</v>
      </c>
      <c r="C4743" s="57" t="str">
        <f t="shared" si="351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2"/>
        <v>0</v>
      </c>
      <c r="L4743" s="57">
        <f t="shared" si="353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0"/>
        <v>0</v>
      </c>
      <c r="C4744" s="57" t="str">
        <f t="shared" si="351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2"/>
        <v>0</v>
      </c>
      <c r="L4744" s="57">
        <f t="shared" si="353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0"/>
        <v>0</v>
      </c>
      <c r="C4745" s="57" t="str">
        <f t="shared" si="351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2"/>
        <v>0</v>
      </c>
      <c r="L4745" s="57">
        <f t="shared" si="353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0"/>
        <v>0</v>
      </c>
      <c r="C4746" s="57" t="str">
        <f t="shared" si="351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2"/>
        <v>0</v>
      </c>
      <c r="L4746" s="57">
        <f t="shared" si="353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0"/>
        <v>0</v>
      </c>
      <c r="C4747" s="57" t="str">
        <f t="shared" si="351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2"/>
        <v>0</v>
      </c>
      <c r="L4747" s="57">
        <f t="shared" si="353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0"/>
        <v>0</v>
      </c>
      <c r="C4748" s="57" t="str">
        <f t="shared" si="351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2"/>
        <v>0</v>
      </c>
      <c r="L4748" s="57">
        <f t="shared" si="353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0"/>
        <v>0</v>
      </c>
      <c r="C4749" s="57" t="str">
        <f t="shared" si="351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2"/>
        <v>0</v>
      </c>
      <c r="L4749" s="57">
        <f t="shared" si="353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0"/>
        <v>0</v>
      </c>
      <c r="C4750" s="57" t="str">
        <f t="shared" si="351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2"/>
        <v>0</v>
      </c>
      <c r="L4750" s="57">
        <f t="shared" si="353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0"/>
        <v>0</v>
      </c>
      <c r="C4751" s="57" t="str">
        <f t="shared" si="351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2"/>
        <v>0</v>
      </c>
      <c r="L4751" s="57">
        <f t="shared" si="353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0"/>
        <v>0</v>
      </c>
      <c r="C4752" s="57" t="str">
        <f t="shared" si="351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2"/>
        <v>0</v>
      </c>
      <c r="L4752" s="57">
        <f t="shared" si="353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0"/>
        <v>0</v>
      </c>
      <c r="C4753" s="57" t="str">
        <f t="shared" si="351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2"/>
        <v>0</v>
      </c>
      <c r="L4753" s="57">
        <f t="shared" si="353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0"/>
        <v>0</v>
      </c>
      <c r="C4754" s="57" t="str">
        <f t="shared" si="351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2"/>
        <v>0</v>
      </c>
      <c r="L4754" s="57">
        <f t="shared" si="353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0"/>
        <v>0</v>
      </c>
      <c r="C4755" s="57" t="str">
        <f t="shared" si="351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2"/>
        <v>0</v>
      </c>
      <c r="L4755" s="57">
        <f t="shared" si="353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0"/>
        <v>0</v>
      </c>
      <c r="C4756" s="57" t="str">
        <f t="shared" si="351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2"/>
        <v>0</v>
      </c>
      <c r="L4756" s="57">
        <f t="shared" si="353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0"/>
        <v>0</v>
      </c>
      <c r="C4757" s="57" t="str">
        <f t="shared" si="351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2"/>
        <v>0</v>
      </c>
      <c r="L4757" s="57">
        <f t="shared" si="353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0"/>
        <v>0</v>
      </c>
      <c r="C4758" s="57" t="str">
        <f t="shared" si="351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2"/>
        <v>0</v>
      </c>
      <c r="L4758" s="57">
        <f t="shared" si="353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0"/>
        <v>0</v>
      </c>
      <c r="C4759" s="57" t="str">
        <f t="shared" si="351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2"/>
        <v>0</v>
      </c>
      <c r="L4759" s="57">
        <f t="shared" si="353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0"/>
        <v>0</v>
      </c>
      <c r="C4760" s="57" t="str">
        <f t="shared" si="351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2"/>
        <v>0</v>
      </c>
      <c r="L4760" s="57">
        <f t="shared" si="353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0"/>
        <v>0</v>
      </c>
      <c r="C4761" s="57" t="str">
        <f t="shared" si="351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2"/>
        <v>0</v>
      </c>
      <c r="L4761" s="57">
        <f t="shared" si="353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0"/>
        <v>0</v>
      </c>
      <c r="C4762" s="57" t="str">
        <f t="shared" si="351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2"/>
        <v>0</v>
      </c>
      <c r="L4762" s="57">
        <f t="shared" si="353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50"/>
        <v>0</v>
      </c>
      <c r="C4763" s="57" t="str">
        <f t="shared" si="351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2"/>
        <v>0</v>
      </c>
      <c r="L4763" s="57">
        <f t="shared" si="353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50"/>
        <v>0</v>
      </c>
      <c r="C4764" s="57" t="str">
        <f t="shared" si="351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2"/>
        <v>0</v>
      </c>
      <c r="L4764" s="57">
        <f t="shared" si="353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0"/>
        <v>0</v>
      </c>
      <c r="C4765" s="57" t="str">
        <f t="shared" si="351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2"/>
        <v>0</v>
      </c>
      <c r="L4765" s="57">
        <f t="shared" si="353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0"/>
        <v>0</v>
      </c>
      <c r="C4766" s="57" t="str">
        <f t="shared" si="351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2"/>
        <v>0</v>
      </c>
      <c r="L4766" s="57">
        <f t="shared" si="353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0"/>
        <v>0</v>
      </c>
      <c r="C4767" s="57" t="str">
        <f t="shared" si="351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2"/>
        <v>0</v>
      </c>
      <c r="L4767" s="57">
        <f t="shared" si="353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ref="B4768:B4831" si="354">WEEKNUM(A4768)</f>
        <v>0</v>
      </c>
      <c r="C4768" s="57" t="str">
        <f t="shared" ref="C4768:C4831" si="355">TEXT(A4768,"Mmm")</f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2"/>
        <v>0</v>
      </c>
      <c r="L4768" s="57">
        <f t="shared" si="353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4"/>
        <v>0</v>
      </c>
      <c r="C4769" s="57" t="str">
        <f t="shared" si="355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2"/>
        <v>0</v>
      </c>
      <c r="L4769" s="57">
        <f t="shared" si="353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4"/>
        <v>0</v>
      </c>
      <c r="C4770" s="57" t="str">
        <f t="shared" si="355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2"/>
        <v>0</v>
      </c>
      <c r="L4770" s="57">
        <f t="shared" si="353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4"/>
        <v>0</v>
      </c>
      <c r="C4771" s="57" t="str">
        <f t="shared" si="355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2"/>
        <v>0</v>
      </c>
      <c r="L4771" s="57">
        <f t="shared" si="353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4"/>
        <v>0</v>
      </c>
      <c r="C4772" s="57" t="str">
        <f t="shared" si="355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2"/>
        <v>0</v>
      </c>
      <c r="L4772" s="57">
        <f t="shared" si="353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4"/>
        <v>0</v>
      </c>
      <c r="C4773" s="57" t="str">
        <f t="shared" si="355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2"/>
        <v>0</v>
      </c>
      <c r="L4773" s="57">
        <f t="shared" si="353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4"/>
        <v>0</v>
      </c>
      <c r="C4774" s="57" t="str">
        <f t="shared" si="355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52"/>
        <v>0</v>
      </c>
      <c r="L4774" s="57">
        <f t="shared" si="353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4"/>
        <v>0</v>
      </c>
      <c r="C4775" s="57" t="str">
        <f t="shared" si="355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52"/>
        <v>0</v>
      </c>
      <c r="L4775" s="57">
        <f t="shared" si="353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4"/>
        <v>0</v>
      </c>
      <c r="C4776" s="57" t="str">
        <f t="shared" si="355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2"/>
        <v>0</v>
      </c>
      <c r="L4776" s="57">
        <f t="shared" si="353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4"/>
        <v>0</v>
      </c>
      <c r="C4777" s="57" t="str">
        <f t="shared" si="355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2"/>
        <v>0</v>
      </c>
      <c r="L4777" s="57">
        <f t="shared" si="353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4"/>
        <v>0</v>
      </c>
      <c r="C4778" s="57" t="str">
        <f t="shared" si="355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2"/>
        <v>0</v>
      </c>
      <c r="L4778" s="57">
        <f t="shared" si="353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4"/>
        <v>0</v>
      </c>
      <c r="C4779" s="57" t="str">
        <f t="shared" si="355"/>
        <v>Jan</v>
      </c>
      <c r="D4779" s="4"/>
      <c r="E4779" s="57"/>
      <c r="F4779" s="57"/>
      <c r="G4779" s="57"/>
      <c r="H4779" s="57"/>
      <c r="I4779" s="57"/>
      <c r="J4779" s="57"/>
      <c r="K4779" s="57">
        <f t="shared" ref="K4779:K4842" si="356">I4779+J4779</f>
        <v>0</v>
      </c>
      <c r="L4779" s="57">
        <f t="shared" si="353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4"/>
        <v>0</v>
      </c>
      <c r="C4780" s="57" t="str">
        <f t="shared" si="355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6"/>
        <v>0</v>
      </c>
      <c r="L4780" s="57">
        <f t="shared" si="353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4"/>
        <v>0</v>
      </c>
      <c r="C4781" s="57" t="str">
        <f t="shared" si="355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6"/>
        <v>0</v>
      </c>
      <c r="L4781" s="57">
        <f t="shared" si="353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4"/>
        <v>0</v>
      </c>
      <c r="C4782" s="57" t="str">
        <f t="shared" si="355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6"/>
        <v>0</v>
      </c>
      <c r="L4782" s="57">
        <f t="shared" si="353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4"/>
        <v>0</v>
      </c>
      <c r="C4783" s="57" t="str">
        <f t="shared" si="355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6"/>
        <v>0</v>
      </c>
      <c r="L4783" s="57">
        <f t="shared" si="353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4"/>
        <v>0</v>
      </c>
      <c r="C4784" s="57" t="str">
        <f t="shared" si="355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6"/>
        <v>0</v>
      </c>
      <c r="L4784" s="57">
        <f t="shared" si="353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4"/>
        <v>0</v>
      </c>
      <c r="C4785" s="57" t="str">
        <f t="shared" si="355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6"/>
        <v>0</v>
      </c>
      <c r="L4785" s="57">
        <f t="shared" si="353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4"/>
        <v>0</v>
      </c>
      <c r="C4786" s="57" t="str">
        <f t="shared" si="355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6"/>
        <v>0</v>
      </c>
      <c r="L4786" s="57">
        <f t="shared" si="353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4"/>
        <v>0</v>
      </c>
      <c r="C4787" s="57" t="str">
        <f t="shared" si="355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6"/>
        <v>0</v>
      </c>
      <c r="L4787" s="57">
        <f t="shared" si="353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4"/>
        <v>0</v>
      </c>
      <c r="C4788" s="57" t="str">
        <f t="shared" si="355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6"/>
        <v>0</v>
      </c>
      <c r="L4788" s="57">
        <f t="shared" si="353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4"/>
        <v>0</v>
      </c>
      <c r="C4789" s="57" t="str">
        <f t="shared" si="355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6"/>
        <v>0</v>
      </c>
      <c r="L4789" s="57">
        <f t="shared" si="353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4"/>
        <v>0</v>
      </c>
      <c r="C4790" s="57" t="str">
        <f t="shared" si="355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6"/>
        <v>0</v>
      </c>
      <c r="L4790" s="57">
        <f t="shared" si="353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4"/>
        <v>0</v>
      </c>
      <c r="C4791" s="57" t="str">
        <f t="shared" si="355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6"/>
        <v>0</v>
      </c>
      <c r="L4791" s="57">
        <f t="shared" ref="L4791:L4854" si="357">H4791*K4791</f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4"/>
        <v>0</v>
      </c>
      <c r="C4792" s="57" t="str">
        <f t="shared" si="355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6"/>
        <v>0</v>
      </c>
      <c r="L4792" s="57">
        <f t="shared" si="357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4"/>
        <v>0</v>
      </c>
      <c r="C4793" s="57" t="str">
        <f t="shared" si="355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6"/>
        <v>0</v>
      </c>
      <c r="L4793" s="57">
        <f t="shared" si="357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4"/>
        <v>0</v>
      </c>
      <c r="C4794" s="57" t="str">
        <f t="shared" si="355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6"/>
        <v>0</v>
      </c>
      <c r="L4794" s="57">
        <f t="shared" si="357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4"/>
        <v>0</v>
      </c>
      <c r="C4795" s="57" t="str">
        <f t="shared" si="355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6"/>
        <v>0</v>
      </c>
      <c r="L4795" s="57">
        <f t="shared" si="357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4"/>
        <v>0</v>
      </c>
      <c r="C4796" s="57" t="str">
        <f t="shared" si="355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6"/>
        <v>0</v>
      </c>
      <c r="L4796" s="57">
        <f t="shared" si="357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4"/>
        <v>0</v>
      </c>
      <c r="C4797" s="57" t="str">
        <f t="shared" si="355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6"/>
        <v>0</v>
      </c>
      <c r="L4797" s="57">
        <f t="shared" si="357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4"/>
        <v>0</v>
      </c>
      <c r="C4798" s="57" t="str">
        <f t="shared" si="355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6"/>
        <v>0</v>
      </c>
      <c r="L4798" s="57">
        <f t="shared" si="357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4"/>
        <v>0</v>
      </c>
      <c r="C4799" s="57" t="str">
        <f t="shared" si="355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6"/>
        <v>0</v>
      </c>
      <c r="L4799" s="57">
        <f t="shared" si="357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4"/>
        <v>0</v>
      </c>
      <c r="C4800" s="57" t="str">
        <f t="shared" si="355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6"/>
        <v>0</v>
      </c>
      <c r="L4800" s="57">
        <f t="shared" si="357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4"/>
        <v>0</v>
      </c>
      <c r="C4801" s="57" t="str">
        <f t="shared" si="355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6"/>
        <v>0</v>
      </c>
      <c r="L4801" s="57">
        <f t="shared" si="357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4"/>
        <v>0</v>
      </c>
      <c r="C4802" s="57" t="str">
        <f t="shared" si="355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6"/>
        <v>0</v>
      </c>
      <c r="L4802" s="57">
        <f t="shared" si="357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4"/>
        <v>0</v>
      </c>
      <c r="C4803" s="57" t="str">
        <f t="shared" si="355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6"/>
        <v>0</v>
      </c>
      <c r="L4803" s="57">
        <f t="shared" si="357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4"/>
        <v>0</v>
      </c>
      <c r="C4804" s="57" t="str">
        <f t="shared" si="355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6"/>
        <v>0</v>
      </c>
      <c r="L4804" s="57">
        <f t="shared" si="357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4"/>
        <v>0</v>
      </c>
      <c r="C4805" s="57" t="str">
        <f t="shared" si="355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6"/>
        <v>0</v>
      </c>
      <c r="L4805" s="57">
        <f t="shared" si="357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4"/>
        <v>0</v>
      </c>
      <c r="C4806" s="57" t="str">
        <f t="shared" si="355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6"/>
        <v>0</v>
      </c>
      <c r="L4806" s="57">
        <f t="shared" si="357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4"/>
        <v>0</v>
      </c>
      <c r="C4807" s="57" t="str">
        <f t="shared" si="355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6"/>
        <v>0</v>
      </c>
      <c r="L4807" s="57">
        <f t="shared" si="357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4"/>
        <v>0</v>
      </c>
      <c r="C4808" s="57" t="str">
        <f t="shared" si="355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6"/>
        <v>0</v>
      </c>
      <c r="L4808" s="57">
        <f t="shared" si="357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4"/>
        <v>0</v>
      </c>
      <c r="C4809" s="57" t="str">
        <f t="shared" si="355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6"/>
        <v>0</v>
      </c>
      <c r="L4809" s="57">
        <f t="shared" si="357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4"/>
        <v>0</v>
      </c>
      <c r="C4810" s="57" t="str">
        <f t="shared" si="355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6"/>
        <v>0</v>
      </c>
      <c r="L4810" s="57">
        <f t="shared" si="357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4"/>
        <v>0</v>
      </c>
      <c r="C4811" s="57" t="str">
        <f t="shared" si="355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6"/>
        <v>0</v>
      </c>
      <c r="L4811" s="57">
        <f t="shared" si="357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4"/>
        <v>0</v>
      </c>
      <c r="C4812" s="57" t="str">
        <f t="shared" si="355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6"/>
        <v>0</v>
      </c>
      <c r="L4812" s="57">
        <f t="shared" si="357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4"/>
        <v>0</v>
      </c>
      <c r="C4813" s="57" t="str">
        <f t="shared" si="355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6"/>
        <v>0</v>
      </c>
      <c r="L4813" s="57">
        <f t="shared" si="357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4"/>
        <v>0</v>
      </c>
      <c r="C4814" s="57" t="str">
        <f t="shared" si="355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6"/>
        <v>0</v>
      </c>
      <c r="L4814" s="57">
        <f t="shared" si="357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4"/>
        <v>0</v>
      </c>
      <c r="C4815" s="57" t="str">
        <f t="shared" si="355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6"/>
        <v>0</v>
      </c>
      <c r="L4815" s="57">
        <f t="shared" si="357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4"/>
        <v>0</v>
      </c>
      <c r="C4816" s="57" t="str">
        <f t="shared" si="355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6"/>
        <v>0</v>
      </c>
      <c r="L4816" s="57">
        <f t="shared" si="357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4"/>
        <v>0</v>
      </c>
      <c r="C4817" s="57" t="str">
        <f t="shared" si="355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6"/>
        <v>0</v>
      </c>
      <c r="L4817" s="57">
        <f t="shared" si="357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4"/>
        <v>0</v>
      </c>
      <c r="C4818" s="57" t="str">
        <f t="shared" si="355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6"/>
        <v>0</v>
      </c>
      <c r="L4818" s="57">
        <f t="shared" si="357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4"/>
        <v>0</v>
      </c>
      <c r="C4819" s="57" t="str">
        <f t="shared" si="355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6"/>
        <v>0</v>
      </c>
      <c r="L4819" s="57">
        <f t="shared" si="357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4"/>
        <v>0</v>
      </c>
      <c r="C4820" s="57" t="str">
        <f t="shared" si="355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6"/>
        <v>0</v>
      </c>
      <c r="L4820" s="57">
        <f t="shared" si="357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4"/>
        <v>0</v>
      </c>
      <c r="C4821" s="57" t="str">
        <f t="shared" si="355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6"/>
        <v>0</v>
      </c>
      <c r="L4821" s="57">
        <f t="shared" si="357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4"/>
        <v>0</v>
      </c>
      <c r="C4822" s="57" t="str">
        <f t="shared" si="355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6"/>
        <v>0</v>
      </c>
      <c r="L4822" s="57">
        <f t="shared" si="357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4"/>
        <v>0</v>
      </c>
      <c r="C4823" s="57" t="str">
        <f t="shared" si="355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6"/>
        <v>0</v>
      </c>
      <c r="L4823" s="57">
        <f t="shared" si="357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4"/>
        <v>0</v>
      </c>
      <c r="C4824" s="57" t="str">
        <f t="shared" si="355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6"/>
        <v>0</v>
      </c>
      <c r="L4824" s="57">
        <f t="shared" si="357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4"/>
        <v>0</v>
      </c>
      <c r="C4825" s="57" t="str">
        <f t="shared" si="355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6"/>
        <v>0</v>
      </c>
      <c r="L4825" s="57">
        <f t="shared" si="357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4"/>
        <v>0</v>
      </c>
      <c r="C4826" s="57" t="str">
        <f t="shared" si="355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6"/>
        <v>0</v>
      </c>
      <c r="L4826" s="57">
        <f t="shared" si="357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54"/>
        <v>0</v>
      </c>
      <c r="C4827" s="57" t="str">
        <f t="shared" si="355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6"/>
        <v>0</v>
      </c>
      <c r="L4827" s="57">
        <f t="shared" si="357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54"/>
        <v>0</v>
      </c>
      <c r="C4828" s="57" t="str">
        <f t="shared" si="355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6"/>
        <v>0</v>
      </c>
      <c r="L4828" s="57">
        <f t="shared" si="357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54"/>
        <v>0</v>
      </c>
      <c r="C4829" s="57" t="str">
        <f t="shared" si="355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6"/>
        <v>0</v>
      </c>
      <c r="L4829" s="57">
        <f t="shared" si="357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54"/>
        <v>0</v>
      </c>
      <c r="C4830" s="57" t="str">
        <f t="shared" si="355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6"/>
        <v>0</v>
      </c>
      <c r="L4830" s="57">
        <f t="shared" si="357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54"/>
        <v>0</v>
      </c>
      <c r="C4831" s="57" t="str">
        <f t="shared" si="355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6"/>
        <v>0</v>
      </c>
      <c r="L4831" s="57">
        <f t="shared" si="357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ref="B4832:B4895" si="358">WEEKNUM(A4832)</f>
        <v>0</v>
      </c>
      <c r="C4832" s="57" t="str">
        <f t="shared" ref="C4832:C4895" si="359">TEXT(A4832,"Mmm")</f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6"/>
        <v>0</v>
      </c>
      <c r="L4832" s="57">
        <f t="shared" si="357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58"/>
        <v>0</v>
      </c>
      <c r="C4833" s="57" t="str">
        <f t="shared" si="359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6"/>
        <v>0</v>
      </c>
      <c r="L4833" s="57">
        <f t="shared" si="357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58"/>
        <v>0</v>
      </c>
      <c r="C4834" s="57" t="str">
        <f t="shared" si="359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6"/>
        <v>0</v>
      </c>
      <c r="L4834" s="57">
        <f t="shared" si="357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58"/>
        <v>0</v>
      </c>
      <c r="C4835" s="57" t="str">
        <f t="shared" si="359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6"/>
        <v>0</v>
      </c>
      <c r="L4835" s="57">
        <f t="shared" si="357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58"/>
        <v>0</v>
      </c>
      <c r="C4836" s="57" t="str">
        <f t="shared" si="359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6"/>
        <v>0</v>
      </c>
      <c r="L4836" s="57">
        <f t="shared" si="357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58"/>
        <v>0</v>
      </c>
      <c r="C4837" s="57" t="str">
        <f t="shared" si="359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6"/>
        <v>0</v>
      </c>
      <c r="L4837" s="57">
        <f t="shared" si="357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58"/>
        <v>0</v>
      </c>
      <c r="C4838" s="57" t="str">
        <f t="shared" si="359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6"/>
        <v>0</v>
      </c>
      <c r="L4838" s="57">
        <f t="shared" si="357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58"/>
        <v>0</v>
      </c>
      <c r="C4839" s="57" t="str">
        <f t="shared" si="359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56"/>
        <v>0</v>
      </c>
      <c r="L4839" s="57">
        <f t="shared" si="357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58"/>
        <v>0</v>
      </c>
      <c r="C4840" s="57" t="str">
        <f t="shared" si="359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56"/>
        <v>0</v>
      </c>
      <c r="L4840" s="57">
        <f t="shared" si="357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58"/>
        <v>0</v>
      </c>
      <c r="C4841" s="57" t="str">
        <f t="shared" si="359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56"/>
        <v>0</v>
      </c>
      <c r="L4841" s="57">
        <f t="shared" si="357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58"/>
        <v>0</v>
      </c>
      <c r="C4842" s="57" t="str">
        <f t="shared" si="359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56"/>
        <v>0</v>
      </c>
      <c r="L4842" s="57">
        <f t="shared" si="357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58"/>
        <v>0</v>
      </c>
      <c r="C4843" s="57" t="str">
        <f t="shared" si="359"/>
        <v>Jan</v>
      </c>
      <c r="D4843" s="4"/>
      <c r="E4843" s="57"/>
      <c r="F4843" s="57"/>
      <c r="G4843" s="57"/>
      <c r="H4843" s="57"/>
      <c r="I4843" s="57"/>
      <c r="J4843" s="57"/>
      <c r="K4843" s="57">
        <f t="shared" ref="K4843:K4906" si="360">I4843+J4843</f>
        <v>0</v>
      </c>
      <c r="L4843" s="57">
        <f t="shared" si="357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58"/>
        <v>0</v>
      </c>
      <c r="C4844" s="57" t="str">
        <f t="shared" si="359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0"/>
        <v>0</v>
      </c>
      <c r="L4844" s="57">
        <f t="shared" si="357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58"/>
        <v>0</v>
      </c>
      <c r="C4845" s="57" t="str">
        <f t="shared" si="359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0"/>
        <v>0</v>
      </c>
      <c r="L4845" s="57">
        <f t="shared" si="357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58"/>
        <v>0</v>
      </c>
      <c r="C4846" s="57" t="str">
        <f t="shared" si="359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0"/>
        <v>0</v>
      </c>
      <c r="L4846" s="57">
        <f t="shared" si="357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58"/>
        <v>0</v>
      </c>
      <c r="C4847" s="57" t="str">
        <f t="shared" si="359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0"/>
        <v>0</v>
      </c>
      <c r="L4847" s="57">
        <f t="shared" si="357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58"/>
        <v>0</v>
      </c>
      <c r="C4848" s="57" t="str">
        <f t="shared" si="359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0"/>
        <v>0</v>
      </c>
      <c r="L4848" s="57">
        <f t="shared" si="357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58"/>
        <v>0</v>
      </c>
      <c r="C4849" s="57" t="str">
        <f t="shared" si="359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0"/>
        <v>0</v>
      </c>
      <c r="L4849" s="57">
        <f t="shared" si="357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58"/>
        <v>0</v>
      </c>
      <c r="C4850" s="57" t="str">
        <f t="shared" si="359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0"/>
        <v>0</v>
      </c>
      <c r="L4850" s="57">
        <f t="shared" si="357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58"/>
        <v>0</v>
      </c>
      <c r="C4851" s="57" t="str">
        <f t="shared" si="359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0"/>
        <v>0</v>
      </c>
      <c r="L4851" s="57">
        <f t="shared" si="357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58"/>
        <v>0</v>
      </c>
      <c r="C4852" s="57" t="str">
        <f t="shared" si="359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0"/>
        <v>0</v>
      </c>
      <c r="L4852" s="57">
        <f t="shared" si="357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58"/>
        <v>0</v>
      </c>
      <c r="C4853" s="57" t="str">
        <f t="shared" si="359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0"/>
        <v>0</v>
      </c>
      <c r="L4853" s="57">
        <f t="shared" si="357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58"/>
        <v>0</v>
      </c>
      <c r="C4854" s="57" t="str">
        <f t="shared" si="359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0"/>
        <v>0</v>
      </c>
      <c r="L4854" s="57">
        <f t="shared" si="357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58"/>
        <v>0</v>
      </c>
      <c r="C4855" s="57" t="str">
        <f t="shared" si="359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0"/>
        <v>0</v>
      </c>
      <c r="L4855" s="57">
        <f t="shared" ref="L4855:L4918" si="361">H4855*K4855</f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58"/>
        <v>0</v>
      </c>
      <c r="C4856" s="57" t="str">
        <f t="shared" si="359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0"/>
        <v>0</v>
      </c>
      <c r="L4856" s="57">
        <f t="shared" si="361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58"/>
        <v>0</v>
      </c>
      <c r="C4857" s="57" t="str">
        <f t="shared" si="359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0"/>
        <v>0</v>
      </c>
      <c r="L4857" s="57">
        <f t="shared" si="361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58"/>
        <v>0</v>
      </c>
      <c r="C4858" s="57" t="str">
        <f t="shared" si="359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0"/>
        <v>0</v>
      </c>
      <c r="L4858" s="57">
        <f t="shared" si="361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58"/>
        <v>0</v>
      </c>
      <c r="C4859" s="57" t="str">
        <f t="shared" si="359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0"/>
        <v>0</v>
      </c>
      <c r="L4859" s="57">
        <f t="shared" si="361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58"/>
        <v>0</v>
      </c>
      <c r="C4860" s="57" t="str">
        <f t="shared" si="359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0"/>
        <v>0</v>
      </c>
      <c r="L4860" s="57">
        <f t="shared" si="361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58"/>
        <v>0</v>
      </c>
      <c r="C4861" s="57" t="str">
        <f t="shared" si="359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0"/>
        <v>0</v>
      </c>
      <c r="L4861" s="57">
        <f t="shared" si="361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58"/>
        <v>0</v>
      </c>
      <c r="C4862" s="57" t="str">
        <f t="shared" si="359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0"/>
        <v>0</v>
      </c>
      <c r="L4862" s="57">
        <f t="shared" si="361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58"/>
        <v>0</v>
      </c>
      <c r="C4863" s="57" t="str">
        <f t="shared" si="359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0"/>
        <v>0</v>
      </c>
      <c r="L4863" s="57">
        <f t="shared" si="361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58"/>
        <v>0</v>
      </c>
      <c r="C4864" s="57" t="str">
        <f t="shared" si="359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0"/>
        <v>0</v>
      </c>
      <c r="L4864" s="57">
        <f t="shared" si="361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58"/>
        <v>0</v>
      </c>
      <c r="C4865" s="57" t="str">
        <f t="shared" si="359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0"/>
        <v>0</v>
      </c>
      <c r="L4865" s="57">
        <f t="shared" si="361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58"/>
        <v>0</v>
      </c>
      <c r="C4866" s="57" t="str">
        <f t="shared" si="359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0"/>
        <v>0</v>
      </c>
      <c r="L4866" s="57">
        <f t="shared" si="361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58"/>
        <v>0</v>
      </c>
      <c r="C4867" s="57" t="str">
        <f t="shared" si="359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0"/>
        <v>0</v>
      </c>
      <c r="L4867" s="57">
        <f t="shared" si="361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58"/>
        <v>0</v>
      </c>
      <c r="C4868" s="57" t="str">
        <f t="shared" si="359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0"/>
        <v>0</v>
      </c>
      <c r="L4868" s="57">
        <f t="shared" si="361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58"/>
        <v>0</v>
      </c>
      <c r="C4869" s="57" t="str">
        <f t="shared" si="359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0"/>
        <v>0</v>
      </c>
      <c r="L4869" s="57">
        <f t="shared" si="361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58"/>
        <v>0</v>
      </c>
      <c r="C4870" s="57" t="str">
        <f t="shared" si="359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0"/>
        <v>0</v>
      </c>
      <c r="L4870" s="57">
        <f t="shared" si="361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58"/>
        <v>0</v>
      </c>
      <c r="C4871" s="57" t="str">
        <f t="shared" si="359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0"/>
        <v>0</v>
      </c>
      <c r="L4871" s="57">
        <f t="shared" si="361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58"/>
        <v>0</v>
      </c>
      <c r="C4872" s="57" t="str">
        <f t="shared" si="359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0"/>
        <v>0</v>
      </c>
      <c r="L4872" s="57">
        <f t="shared" si="361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58"/>
        <v>0</v>
      </c>
      <c r="C4873" s="57" t="str">
        <f t="shared" si="359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0"/>
        <v>0</v>
      </c>
      <c r="L4873" s="57">
        <f t="shared" si="361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58"/>
        <v>0</v>
      </c>
      <c r="C4874" s="57" t="str">
        <f t="shared" si="359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0"/>
        <v>0</v>
      </c>
      <c r="L4874" s="57">
        <f t="shared" si="361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58"/>
        <v>0</v>
      </c>
      <c r="C4875" s="57" t="str">
        <f t="shared" si="359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0"/>
        <v>0</v>
      </c>
      <c r="L4875" s="57">
        <f t="shared" si="361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58"/>
        <v>0</v>
      </c>
      <c r="C4876" s="57" t="str">
        <f t="shared" si="359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0"/>
        <v>0</v>
      </c>
      <c r="L4876" s="57">
        <f t="shared" si="361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58"/>
        <v>0</v>
      </c>
      <c r="C4877" s="57" t="str">
        <f t="shared" si="359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0"/>
        <v>0</v>
      </c>
      <c r="L4877" s="57">
        <f t="shared" si="361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58"/>
        <v>0</v>
      </c>
      <c r="C4878" s="57" t="str">
        <f t="shared" si="359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0"/>
        <v>0</v>
      </c>
      <c r="L4878" s="57">
        <f t="shared" si="361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58"/>
        <v>0</v>
      </c>
      <c r="C4879" s="57" t="str">
        <f t="shared" si="359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0"/>
        <v>0</v>
      </c>
      <c r="L4879" s="57">
        <f t="shared" si="361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58"/>
        <v>0</v>
      </c>
      <c r="C4880" s="57" t="str">
        <f t="shared" si="359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0"/>
        <v>0</v>
      </c>
      <c r="L4880" s="57">
        <f t="shared" si="361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58"/>
        <v>0</v>
      </c>
      <c r="C4881" s="57" t="str">
        <f t="shared" si="359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0"/>
        <v>0</v>
      </c>
      <c r="L4881" s="57">
        <f t="shared" si="361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58"/>
        <v>0</v>
      </c>
      <c r="C4882" s="57" t="str">
        <f t="shared" si="359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0"/>
        <v>0</v>
      </c>
      <c r="L4882" s="57">
        <f t="shared" si="361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58"/>
        <v>0</v>
      </c>
      <c r="C4883" s="57" t="str">
        <f t="shared" si="359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0"/>
        <v>0</v>
      </c>
      <c r="L4883" s="57">
        <f t="shared" si="361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58"/>
        <v>0</v>
      </c>
      <c r="C4884" s="57" t="str">
        <f t="shared" si="359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0"/>
        <v>0</v>
      </c>
      <c r="L4884" s="57">
        <f t="shared" si="361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58"/>
        <v>0</v>
      </c>
      <c r="C4885" s="57" t="str">
        <f t="shared" si="359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0"/>
        <v>0</v>
      </c>
      <c r="L4885" s="57">
        <f t="shared" si="361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58"/>
        <v>0</v>
      </c>
      <c r="C4886" s="57" t="str">
        <f t="shared" si="359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0"/>
        <v>0</v>
      </c>
      <c r="L4886" s="57">
        <f t="shared" si="361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58"/>
        <v>0</v>
      </c>
      <c r="C4887" s="57" t="str">
        <f t="shared" si="359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0"/>
        <v>0</v>
      </c>
      <c r="L4887" s="57">
        <f t="shared" si="361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58"/>
        <v>0</v>
      </c>
      <c r="C4888" s="57" t="str">
        <f t="shared" si="359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0"/>
        <v>0</v>
      </c>
      <c r="L4888" s="57">
        <f t="shared" si="361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58"/>
        <v>0</v>
      </c>
      <c r="C4889" s="57" t="str">
        <f t="shared" si="359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0"/>
        <v>0</v>
      </c>
      <c r="L4889" s="57">
        <f t="shared" si="361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58"/>
        <v>0</v>
      </c>
      <c r="C4890" s="57" t="str">
        <f t="shared" si="359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0"/>
        <v>0</v>
      </c>
      <c r="L4890" s="57">
        <f t="shared" si="361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58"/>
        <v>0</v>
      </c>
      <c r="C4891" s="57" t="str">
        <f t="shared" si="359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0"/>
        <v>0</v>
      </c>
      <c r="L4891" s="57">
        <f t="shared" si="361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58"/>
        <v>0</v>
      </c>
      <c r="C4892" s="57" t="str">
        <f t="shared" si="359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0"/>
        <v>0</v>
      </c>
      <c r="L4892" s="57">
        <f t="shared" si="361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58"/>
        <v>0</v>
      </c>
      <c r="C4893" s="57" t="str">
        <f t="shared" si="359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0"/>
        <v>0</v>
      </c>
      <c r="L4893" s="57">
        <f t="shared" si="361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58"/>
        <v>0</v>
      </c>
      <c r="C4894" s="57" t="str">
        <f t="shared" si="359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0"/>
        <v>0</v>
      </c>
      <c r="L4894" s="57">
        <f t="shared" si="361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58"/>
        <v>0</v>
      </c>
      <c r="C4895" s="57" t="str">
        <f t="shared" si="359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0"/>
        <v>0</v>
      </c>
      <c r="L4895" s="57">
        <f t="shared" si="361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ref="B4896:B4959" si="362">WEEKNUM(A4896)</f>
        <v>0</v>
      </c>
      <c r="C4896" s="57" t="str">
        <f t="shared" ref="C4896:C4959" si="363">TEXT(A4896,"Mmm")</f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0"/>
        <v>0</v>
      </c>
      <c r="L4896" s="57">
        <f t="shared" si="361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62"/>
        <v>0</v>
      </c>
      <c r="C4897" s="57" t="str">
        <f t="shared" si="363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0"/>
        <v>0</v>
      </c>
      <c r="L4897" s="57">
        <f t="shared" si="361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62"/>
        <v>0</v>
      </c>
      <c r="C4898" s="57" t="str">
        <f t="shared" si="363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0"/>
        <v>0</v>
      </c>
      <c r="L4898" s="57">
        <f t="shared" si="361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2"/>
        <v>0</v>
      </c>
      <c r="C4899" s="57" t="str">
        <f t="shared" si="363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0"/>
        <v>0</v>
      </c>
      <c r="L4899" s="57">
        <f t="shared" si="361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2"/>
        <v>0</v>
      </c>
      <c r="C4900" s="57" t="str">
        <f t="shared" si="363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0"/>
        <v>0</v>
      </c>
      <c r="L4900" s="57">
        <f t="shared" si="361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2"/>
        <v>0</v>
      </c>
      <c r="C4901" s="57" t="str">
        <f t="shared" si="363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0"/>
        <v>0</v>
      </c>
      <c r="L4901" s="57">
        <f t="shared" si="361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2"/>
        <v>0</v>
      </c>
      <c r="C4902" s="57" t="str">
        <f t="shared" si="363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60"/>
        <v>0</v>
      </c>
      <c r="L4902" s="57">
        <f t="shared" si="361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2"/>
        <v>0</v>
      </c>
      <c r="C4903" s="57" t="str">
        <f t="shared" si="363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0"/>
        <v>0</v>
      </c>
      <c r="L4903" s="57">
        <f t="shared" si="361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2"/>
        <v>0</v>
      </c>
      <c r="C4904" s="57" t="str">
        <f t="shared" si="363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0"/>
        <v>0</v>
      </c>
      <c r="L4904" s="57">
        <f t="shared" si="361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2"/>
        <v>0</v>
      </c>
      <c r="C4905" s="57" t="str">
        <f t="shared" si="363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0"/>
        <v>0</v>
      </c>
      <c r="L4905" s="57">
        <f t="shared" si="361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2"/>
        <v>0</v>
      </c>
      <c r="C4906" s="57" t="str">
        <f t="shared" si="363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0"/>
        <v>0</v>
      </c>
      <c r="L4906" s="57">
        <f t="shared" si="361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2"/>
        <v>0</v>
      </c>
      <c r="C4907" s="57" t="str">
        <f t="shared" si="363"/>
        <v>Jan</v>
      </c>
      <c r="D4907" s="4"/>
      <c r="E4907" s="57"/>
      <c r="F4907" s="57"/>
      <c r="G4907" s="57"/>
      <c r="H4907" s="57"/>
      <c r="I4907" s="57"/>
      <c r="J4907" s="57"/>
      <c r="K4907" s="57">
        <f t="shared" ref="K4907:K4970" si="364">I4907+J4907</f>
        <v>0</v>
      </c>
      <c r="L4907" s="57">
        <f t="shared" si="361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2"/>
        <v>0</v>
      </c>
      <c r="C4908" s="57" t="str">
        <f t="shared" si="363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4"/>
        <v>0</v>
      </c>
      <c r="L4908" s="57">
        <f t="shared" si="361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2"/>
        <v>0</v>
      </c>
      <c r="C4909" s="57" t="str">
        <f t="shared" si="363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4"/>
        <v>0</v>
      </c>
      <c r="L4909" s="57">
        <f t="shared" si="361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2"/>
        <v>0</v>
      </c>
      <c r="C4910" s="57" t="str">
        <f t="shared" si="363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4"/>
        <v>0</v>
      </c>
      <c r="L4910" s="57">
        <f t="shared" si="361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2"/>
        <v>0</v>
      </c>
      <c r="C4911" s="57" t="str">
        <f t="shared" si="363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4"/>
        <v>0</v>
      </c>
      <c r="L4911" s="57">
        <f t="shared" si="361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2"/>
        <v>0</v>
      </c>
      <c r="C4912" s="57" t="str">
        <f t="shared" si="363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4"/>
        <v>0</v>
      </c>
      <c r="L4912" s="57">
        <f t="shared" si="361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2"/>
        <v>0</v>
      </c>
      <c r="C4913" s="57" t="str">
        <f t="shared" si="363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4"/>
        <v>0</v>
      </c>
      <c r="L4913" s="57">
        <f t="shared" si="361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2"/>
        <v>0</v>
      </c>
      <c r="C4914" s="57" t="str">
        <f t="shared" si="363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4"/>
        <v>0</v>
      </c>
      <c r="L4914" s="57">
        <f t="shared" si="361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2"/>
        <v>0</v>
      </c>
      <c r="C4915" s="57" t="str">
        <f t="shared" si="363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4"/>
        <v>0</v>
      </c>
      <c r="L4915" s="57">
        <f t="shared" si="361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2"/>
        <v>0</v>
      </c>
      <c r="C4916" s="57" t="str">
        <f t="shared" si="363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4"/>
        <v>0</v>
      </c>
      <c r="L4916" s="57">
        <f t="shared" si="361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2"/>
        <v>0</v>
      </c>
      <c r="C4917" s="57" t="str">
        <f t="shared" si="363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4"/>
        <v>0</v>
      </c>
      <c r="L4917" s="57">
        <f t="shared" si="361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2"/>
        <v>0</v>
      </c>
      <c r="C4918" s="57" t="str">
        <f t="shared" si="363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4"/>
        <v>0</v>
      </c>
      <c r="L4918" s="57">
        <f t="shared" si="361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2"/>
        <v>0</v>
      </c>
      <c r="C4919" s="57" t="str">
        <f t="shared" si="363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4"/>
        <v>0</v>
      </c>
      <c r="L4919" s="57">
        <f t="shared" ref="L4919:L4982" si="365">H4919*K4919</f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2"/>
        <v>0</v>
      </c>
      <c r="C4920" s="57" t="str">
        <f t="shared" si="363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4"/>
        <v>0</v>
      </c>
      <c r="L4920" s="57">
        <f t="shared" si="365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2"/>
        <v>0</v>
      </c>
      <c r="C4921" s="57" t="str">
        <f t="shared" si="363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4"/>
        <v>0</v>
      </c>
      <c r="L4921" s="57">
        <f t="shared" si="365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2"/>
        <v>0</v>
      </c>
      <c r="C4922" s="57" t="str">
        <f t="shared" si="363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4"/>
        <v>0</v>
      </c>
      <c r="L4922" s="57">
        <f t="shared" si="365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2"/>
        <v>0</v>
      </c>
      <c r="C4923" s="57" t="str">
        <f t="shared" si="363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4"/>
        <v>0</v>
      </c>
      <c r="L4923" s="57">
        <f t="shared" si="365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2"/>
        <v>0</v>
      </c>
      <c r="C4924" s="57" t="str">
        <f t="shared" si="363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4"/>
        <v>0</v>
      </c>
      <c r="L4924" s="57">
        <f t="shared" si="365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2"/>
        <v>0</v>
      </c>
      <c r="C4925" s="57" t="str">
        <f t="shared" si="363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4"/>
        <v>0</v>
      </c>
      <c r="L4925" s="57">
        <f t="shared" si="365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2"/>
        <v>0</v>
      </c>
      <c r="C4926" s="57" t="str">
        <f t="shared" si="363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4"/>
        <v>0</v>
      </c>
      <c r="L4926" s="57">
        <f t="shared" si="365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2"/>
        <v>0</v>
      </c>
      <c r="C4927" s="57" t="str">
        <f t="shared" si="363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4"/>
        <v>0</v>
      </c>
      <c r="L4927" s="57">
        <f t="shared" si="365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2"/>
        <v>0</v>
      </c>
      <c r="C4928" s="57" t="str">
        <f t="shared" si="363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4"/>
        <v>0</v>
      </c>
      <c r="L4928" s="57">
        <f t="shared" si="365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2"/>
        <v>0</v>
      </c>
      <c r="C4929" s="57" t="str">
        <f t="shared" si="363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4"/>
        <v>0</v>
      </c>
      <c r="L4929" s="57">
        <f t="shared" si="365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2"/>
        <v>0</v>
      </c>
      <c r="C4930" s="57" t="str">
        <f t="shared" si="363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4"/>
        <v>0</v>
      </c>
      <c r="L4930" s="57">
        <f t="shared" si="365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2"/>
        <v>0</v>
      </c>
      <c r="C4931" s="57" t="str">
        <f t="shared" si="363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4"/>
        <v>0</v>
      </c>
      <c r="L4931" s="57">
        <f t="shared" si="365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2"/>
        <v>0</v>
      </c>
      <c r="C4932" s="57" t="str">
        <f t="shared" si="363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4"/>
        <v>0</v>
      </c>
      <c r="L4932" s="57">
        <f t="shared" si="365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2"/>
        <v>0</v>
      </c>
      <c r="C4933" s="57" t="str">
        <f t="shared" si="363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4"/>
        <v>0</v>
      </c>
      <c r="L4933" s="57">
        <f t="shared" si="365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2"/>
        <v>0</v>
      </c>
      <c r="C4934" s="57" t="str">
        <f t="shared" si="363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4"/>
        <v>0</v>
      </c>
      <c r="L4934" s="57">
        <f t="shared" si="365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2"/>
        <v>0</v>
      </c>
      <c r="C4935" s="57" t="str">
        <f t="shared" si="363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4"/>
        <v>0</v>
      </c>
      <c r="L4935" s="57">
        <f t="shared" si="365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2"/>
        <v>0</v>
      </c>
      <c r="C4936" s="57" t="str">
        <f t="shared" si="363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4"/>
        <v>0</v>
      </c>
      <c r="L4936" s="57">
        <f t="shared" si="365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2"/>
        <v>0</v>
      </c>
      <c r="C4937" s="57" t="str">
        <f t="shared" si="363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4"/>
        <v>0</v>
      </c>
      <c r="L4937" s="57">
        <f t="shared" si="365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2"/>
        <v>0</v>
      </c>
      <c r="C4938" s="57" t="str">
        <f t="shared" si="363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4"/>
        <v>0</v>
      </c>
      <c r="L4938" s="57">
        <f t="shared" si="365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2"/>
        <v>0</v>
      </c>
      <c r="C4939" s="57" t="str">
        <f t="shared" si="363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4"/>
        <v>0</v>
      </c>
      <c r="L4939" s="57">
        <f t="shared" si="365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2"/>
        <v>0</v>
      </c>
      <c r="C4940" s="57" t="str">
        <f t="shared" si="363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4"/>
        <v>0</v>
      </c>
      <c r="L4940" s="57">
        <f t="shared" si="365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2"/>
        <v>0</v>
      </c>
      <c r="C4941" s="57" t="str">
        <f t="shared" si="363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4"/>
        <v>0</v>
      </c>
      <c r="L4941" s="57">
        <f t="shared" si="365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2"/>
        <v>0</v>
      </c>
      <c r="C4942" s="57" t="str">
        <f t="shared" si="363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4"/>
        <v>0</v>
      </c>
      <c r="L4942" s="57">
        <f t="shared" si="365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2"/>
        <v>0</v>
      </c>
      <c r="C4943" s="57" t="str">
        <f t="shared" si="363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4"/>
        <v>0</v>
      </c>
      <c r="L4943" s="57">
        <f t="shared" si="365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2"/>
        <v>0</v>
      </c>
      <c r="C4944" s="57" t="str">
        <f t="shared" si="363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4"/>
        <v>0</v>
      </c>
      <c r="L4944" s="57">
        <f t="shared" si="365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2"/>
        <v>0</v>
      </c>
      <c r="C4945" s="57" t="str">
        <f t="shared" si="363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4"/>
        <v>0</v>
      </c>
      <c r="L4945" s="57">
        <f t="shared" si="365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2"/>
        <v>0</v>
      </c>
      <c r="C4946" s="57" t="str">
        <f t="shared" si="363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4"/>
        <v>0</v>
      </c>
      <c r="L4946" s="57">
        <f t="shared" si="365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2"/>
        <v>0</v>
      </c>
      <c r="C4947" s="57" t="str">
        <f t="shared" si="363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4"/>
        <v>0</v>
      </c>
      <c r="L4947" s="57">
        <f t="shared" si="365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2"/>
        <v>0</v>
      </c>
      <c r="C4948" s="57" t="str">
        <f t="shared" si="363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4"/>
        <v>0</v>
      </c>
      <c r="L4948" s="57">
        <f t="shared" si="365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2"/>
        <v>0</v>
      </c>
      <c r="C4949" s="57" t="str">
        <f t="shared" si="363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4"/>
        <v>0</v>
      </c>
      <c r="L4949" s="57">
        <f t="shared" si="365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2"/>
        <v>0</v>
      </c>
      <c r="C4950" s="57" t="str">
        <f t="shared" si="363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4"/>
        <v>0</v>
      </c>
      <c r="L4950" s="57">
        <f t="shared" si="365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2"/>
        <v>0</v>
      </c>
      <c r="C4951" s="57" t="str">
        <f t="shared" si="363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4"/>
        <v>0</v>
      </c>
      <c r="L4951" s="57">
        <f t="shared" si="365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2"/>
        <v>0</v>
      </c>
      <c r="C4952" s="57" t="str">
        <f t="shared" si="363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4"/>
        <v>0</v>
      </c>
      <c r="L4952" s="57">
        <f t="shared" si="365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2"/>
        <v>0</v>
      </c>
      <c r="C4953" s="57" t="str">
        <f t="shared" si="363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4"/>
        <v>0</v>
      </c>
      <c r="L4953" s="57">
        <f t="shared" si="365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2"/>
        <v>0</v>
      </c>
      <c r="C4954" s="57" t="str">
        <f t="shared" si="363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4"/>
        <v>0</v>
      </c>
      <c r="L4954" s="57">
        <f t="shared" si="365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62"/>
        <v>0</v>
      </c>
      <c r="C4955" s="57" t="str">
        <f t="shared" si="363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4"/>
        <v>0</v>
      </c>
      <c r="L4955" s="57">
        <f t="shared" si="365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62"/>
        <v>0</v>
      </c>
      <c r="C4956" s="57" t="str">
        <f t="shared" si="363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4"/>
        <v>0</v>
      </c>
      <c r="L4956" s="57">
        <f t="shared" si="365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2"/>
        <v>0</v>
      </c>
      <c r="C4957" s="57" t="str">
        <f t="shared" si="363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4"/>
        <v>0</v>
      </c>
      <c r="L4957" s="57">
        <f t="shared" si="365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2"/>
        <v>0</v>
      </c>
      <c r="C4958" s="57" t="str">
        <f t="shared" si="363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4"/>
        <v>0</v>
      </c>
      <c r="L4958" s="57">
        <f t="shared" si="365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2"/>
        <v>0</v>
      </c>
      <c r="C4959" s="57" t="str">
        <f t="shared" si="363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4"/>
        <v>0</v>
      </c>
      <c r="L4959" s="57">
        <f t="shared" si="365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ref="B4960:B5023" si="366">WEEKNUM(A4960)</f>
        <v>0</v>
      </c>
      <c r="C4960" s="57" t="str">
        <f t="shared" ref="C4960:C5023" si="367">TEXT(A4960,"Mmm")</f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4"/>
        <v>0</v>
      </c>
      <c r="L4960" s="57">
        <f t="shared" si="365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6"/>
        <v>0</v>
      </c>
      <c r="C4961" s="57" t="str">
        <f t="shared" si="367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4"/>
        <v>0</v>
      </c>
      <c r="L4961" s="57">
        <f t="shared" si="365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6"/>
        <v>0</v>
      </c>
      <c r="C4962" s="57" t="str">
        <f t="shared" si="367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4"/>
        <v>0</v>
      </c>
      <c r="L4962" s="57">
        <f t="shared" si="365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6"/>
        <v>0</v>
      </c>
      <c r="C4963" s="57" t="str">
        <f t="shared" si="367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4"/>
        <v>0</v>
      </c>
      <c r="L4963" s="57">
        <f t="shared" si="365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6"/>
        <v>0</v>
      </c>
      <c r="C4964" s="57" t="str">
        <f t="shared" si="367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4"/>
        <v>0</v>
      </c>
      <c r="L4964" s="57">
        <f t="shared" si="365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6"/>
        <v>0</v>
      </c>
      <c r="C4965" s="57" t="str">
        <f t="shared" si="367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4"/>
        <v>0</v>
      </c>
      <c r="L4965" s="57">
        <f t="shared" si="365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6"/>
        <v>0</v>
      </c>
      <c r="C4966" s="57" t="str">
        <f t="shared" si="367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64"/>
        <v>0</v>
      </c>
      <c r="L4966" s="57">
        <f t="shared" si="365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6"/>
        <v>0</v>
      </c>
      <c r="C4967" s="57" t="str">
        <f t="shared" si="367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64"/>
        <v>0</v>
      </c>
      <c r="L4967" s="57">
        <f t="shared" si="365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6"/>
        <v>0</v>
      </c>
      <c r="C4968" s="57" t="str">
        <f t="shared" si="367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64"/>
        <v>0</v>
      </c>
      <c r="L4968" s="57">
        <f t="shared" si="365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6"/>
        <v>0</v>
      </c>
      <c r="C4969" s="57" t="str">
        <f t="shared" si="367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64"/>
        <v>0</v>
      </c>
      <c r="L4969" s="57">
        <f t="shared" si="365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6"/>
        <v>0</v>
      </c>
      <c r="C4970" s="57" t="str">
        <f t="shared" si="367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64"/>
        <v>0</v>
      </c>
      <c r="L4970" s="57">
        <f t="shared" si="365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6"/>
        <v>0</v>
      </c>
      <c r="C4971" s="57" t="str">
        <f t="shared" si="367"/>
        <v>Jan</v>
      </c>
      <c r="D4971" s="4"/>
      <c r="E4971" s="57"/>
      <c r="F4971" s="57"/>
      <c r="G4971" s="57"/>
      <c r="H4971" s="57"/>
      <c r="I4971" s="57"/>
      <c r="J4971" s="57"/>
      <c r="K4971" s="57">
        <f t="shared" ref="K4971:K5034" si="368">I4971+J4971</f>
        <v>0</v>
      </c>
      <c r="L4971" s="57">
        <f t="shared" si="365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6"/>
        <v>0</v>
      </c>
      <c r="C4972" s="57" t="str">
        <f t="shared" si="367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68"/>
        <v>0</v>
      </c>
      <c r="L4972" s="57">
        <f t="shared" si="365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6"/>
        <v>0</v>
      </c>
      <c r="C4973" s="57" t="str">
        <f t="shared" si="367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68"/>
        <v>0</v>
      </c>
      <c r="L4973" s="57">
        <f t="shared" si="365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6"/>
        <v>0</v>
      </c>
      <c r="C4974" s="57" t="str">
        <f t="shared" si="367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68"/>
        <v>0</v>
      </c>
      <c r="L4974" s="57">
        <f t="shared" si="365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6"/>
        <v>0</v>
      </c>
      <c r="C4975" s="57" t="str">
        <f t="shared" si="367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68"/>
        <v>0</v>
      </c>
      <c r="L4975" s="57">
        <f t="shared" si="365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6"/>
        <v>0</v>
      </c>
      <c r="C4976" s="57" t="str">
        <f t="shared" si="367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68"/>
        <v>0</v>
      </c>
      <c r="L4976" s="57">
        <f t="shared" si="365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6"/>
        <v>0</v>
      </c>
      <c r="C4977" s="57" t="str">
        <f t="shared" si="367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68"/>
        <v>0</v>
      </c>
      <c r="L4977" s="57">
        <f t="shared" si="365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6"/>
        <v>0</v>
      </c>
      <c r="C4978" s="57" t="str">
        <f t="shared" si="367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68"/>
        <v>0</v>
      </c>
      <c r="L4978" s="57">
        <f t="shared" si="365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6"/>
        <v>0</v>
      </c>
      <c r="C4979" s="57" t="str">
        <f t="shared" si="367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68"/>
        <v>0</v>
      </c>
      <c r="L4979" s="57">
        <f t="shared" si="365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6"/>
        <v>0</v>
      </c>
      <c r="C4980" s="57" t="str">
        <f t="shared" si="367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68"/>
        <v>0</v>
      </c>
      <c r="L4980" s="57">
        <f t="shared" si="365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6"/>
        <v>0</v>
      </c>
      <c r="C4981" s="57" t="str">
        <f t="shared" si="367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68"/>
        <v>0</v>
      </c>
      <c r="L4981" s="57">
        <f t="shared" si="365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6"/>
        <v>0</v>
      </c>
      <c r="C4982" s="57" t="str">
        <f t="shared" si="367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68"/>
        <v>0</v>
      </c>
      <c r="L4982" s="57">
        <f t="shared" si="365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6"/>
        <v>0</v>
      </c>
      <c r="C4983" s="57" t="str">
        <f t="shared" si="367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68"/>
        <v>0</v>
      </c>
      <c r="L4983" s="57">
        <f t="shared" ref="L4983:L5046" si="369">H4983*K4983</f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6"/>
        <v>0</v>
      </c>
      <c r="C4984" s="57" t="str">
        <f t="shared" si="367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68"/>
        <v>0</v>
      </c>
      <c r="L4984" s="57">
        <f t="shared" si="369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6"/>
        <v>0</v>
      </c>
      <c r="C4985" s="57" t="str">
        <f t="shared" si="367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68"/>
        <v>0</v>
      </c>
      <c r="L4985" s="57">
        <f t="shared" si="369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6"/>
        <v>0</v>
      </c>
      <c r="C4986" s="57" t="str">
        <f t="shared" si="367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68"/>
        <v>0</v>
      </c>
      <c r="L4986" s="57">
        <f t="shared" si="369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6"/>
        <v>0</v>
      </c>
      <c r="C4987" s="57" t="str">
        <f t="shared" si="367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68"/>
        <v>0</v>
      </c>
      <c r="L4987" s="57">
        <f t="shared" si="369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6"/>
        <v>0</v>
      </c>
      <c r="C4988" s="57" t="str">
        <f t="shared" si="367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68"/>
        <v>0</v>
      </c>
      <c r="L4988" s="57">
        <f t="shared" si="369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6"/>
        <v>0</v>
      </c>
      <c r="C4989" s="57" t="str">
        <f t="shared" si="367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68"/>
        <v>0</v>
      </c>
      <c r="L4989" s="57">
        <f t="shared" si="369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6"/>
        <v>0</v>
      </c>
      <c r="C4990" s="57" t="str">
        <f t="shared" si="367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68"/>
        <v>0</v>
      </c>
      <c r="L4990" s="57">
        <f t="shared" si="369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6"/>
        <v>0</v>
      </c>
      <c r="C4991" s="57" t="str">
        <f t="shared" si="367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68"/>
        <v>0</v>
      </c>
      <c r="L4991" s="57">
        <f t="shared" si="369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6"/>
        <v>0</v>
      </c>
      <c r="C4992" s="57" t="str">
        <f t="shared" si="367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68"/>
        <v>0</v>
      </c>
      <c r="L4992" s="57">
        <f t="shared" si="369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6"/>
        <v>0</v>
      </c>
      <c r="C4993" s="57" t="str">
        <f t="shared" si="367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68"/>
        <v>0</v>
      </c>
      <c r="L4993" s="57">
        <f t="shared" si="369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6"/>
        <v>0</v>
      </c>
      <c r="C4994" s="57" t="str">
        <f t="shared" si="367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68"/>
        <v>0</v>
      </c>
      <c r="L4994" s="57">
        <f t="shared" si="369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6"/>
        <v>0</v>
      </c>
      <c r="C4995" s="57" t="str">
        <f t="shared" si="367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68"/>
        <v>0</v>
      </c>
      <c r="L4995" s="57">
        <f t="shared" si="369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6"/>
        <v>0</v>
      </c>
      <c r="C4996" s="57" t="str">
        <f t="shared" si="367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68"/>
        <v>0</v>
      </c>
      <c r="L4996" s="57">
        <f t="shared" si="369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6"/>
        <v>0</v>
      </c>
      <c r="C4997" s="57" t="str">
        <f t="shared" si="367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68"/>
        <v>0</v>
      </c>
      <c r="L4997" s="57">
        <f t="shared" si="369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6"/>
        <v>0</v>
      </c>
      <c r="C4998" s="57" t="str">
        <f t="shared" si="367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68"/>
        <v>0</v>
      </c>
      <c r="L4998" s="57">
        <f t="shared" si="369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6"/>
        <v>0</v>
      </c>
      <c r="C4999" s="57" t="str">
        <f t="shared" si="367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68"/>
        <v>0</v>
      </c>
      <c r="L4999" s="57">
        <f t="shared" si="369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6"/>
        <v>0</v>
      </c>
      <c r="C5000" s="57" t="str">
        <f t="shared" si="367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68"/>
        <v>0</v>
      </c>
      <c r="L5000" s="57">
        <f t="shared" si="369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6"/>
        <v>0</v>
      </c>
      <c r="C5001" s="57" t="str">
        <f t="shared" si="367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68"/>
        <v>0</v>
      </c>
      <c r="L5001" s="57">
        <f t="shared" si="369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6"/>
        <v>0</v>
      </c>
      <c r="C5002" s="57" t="str">
        <f t="shared" si="367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68"/>
        <v>0</v>
      </c>
      <c r="L5002" s="57">
        <f t="shared" si="369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6"/>
        <v>0</v>
      </c>
      <c r="C5003" s="57" t="str">
        <f t="shared" si="367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68"/>
        <v>0</v>
      </c>
      <c r="L5003" s="57">
        <f t="shared" si="369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6"/>
        <v>0</v>
      </c>
      <c r="C5004" s="57" t="str">
        <f t="shared" si="367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68"/>
        <v>0</v>
      </c>
      <c r="L5004" s="57">
        <f t="shared" si="369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6"/>
        <v>0</v>
      </c>
      <c r="C5005" s="57" t="str">
        <f t="shared" si="367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68"/>
        <v>0</v>
      </c>
      <c r="L5005" s="57">
        <f t="shared" si="369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6"/>
        <v>0</v>
      </c>
      <c r="C5006" s="57" t="str">
        <f t="shared" si="367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68"/>
        <v>0</v>
      </c>
      <c r="L5006" s="57">
        <f t="shared" si="369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6"/>
        <v>0</v>
      </c>
      <c r="C5007" s="57" t="str">
        <f t="shared" si="367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68"/>
        <v>0</v>
      </c>
      <c r="L5007" s="57">
        <f t="shared" si="369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6"/>
        <v>0</v>
      </c>
      <c r="C5008" s="57" t="str">
        <f t="shared" si="367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68"/>
        <v>0</v>
      </c>
      <c r="L5008" s="57">
        <f t="shared" si="369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6"/>
        <v>0</v>
      </c>
      <c r="C5009" s="57" t="str">
        <f t="shared" si="367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68"/>
        <v>0</v>
      </c>
      <c r="L5009" s="57">
        <f t="shared" si="369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6"/>
        <v>0</v>
      </c>
      <c r="C5010" s="57" t="str">
        <f t="shared" si="367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68"/>
        <v>0</v>
      </c>
      <c r="L5010" s="57">
        <f t="shared" si="369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6"/>
        <v>0</v>
      </c>
      <c r="C5011" s="57" t="str">
        <f t="shared" si="367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68"/>
        <v>0</v>
      </c>
      <c r="L5011" s="57">
        <f t="shared" si="369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6"/>
        <v>0</v>
      </c>
      <c r="C5012" s="57" t="str">
        <f t="shared" si="367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68"/>
        <v>0</v>
      </c>
      <c r="L5012" s="57">
        <f t="shared" si="369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6"/>
        <v>0</v>
      </c>
      <c r="C5013" s="57" t="str">
        <f t="shared" si="367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68"/>
        <v>0</v>
      </c>
      <c r="L5013" s="57">
        <f t="shared" si="369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6"/>
        <v>0</v>
      </c>
      <c r="C5014" s="57" t="str">
        <f t="shared" si="367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68"/>
        <v>0</v>
      </c>
      <c r="L5014" s="57">
        <f t="shared" si="369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6"/>
        <v>0</v>
      </c>
      <c r="C5015" s="57" t="str">
        <f t="shared" si="367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68"/>
        <v>0</v>
      </c>
      <c r="L5015" s="57">
        <f t="shared" si="369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6"/>
        <v>0</v>
      </c>
      <c r="C5016" s="57" t="str">
        <f t="shared" si="367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68"/>
        <v>0</v>
      </c>
      <c r="L5016" s="57">
        <f t="shared" si="369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6"/>
        <v>0</v>
      </c>
      <c r="C5017" s="57" t="str">
        <f t="shared" si="367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68"/>
        <v>0</v>
      </c>
      <c r="L5017" s="57">
        <f t="shared" si="369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6"/>
        <v>0</v>
      </c>
      <c r="C5018" s="57" t="str">
        <f t="shared" si="367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68"/>
        <v>0</v>
      </c>
      <c r="L5018" s="57">
        <f t="shared" si="369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6"/>
        <v>0</v>
      </c>
      <c r="C5019" s="57" t="str">
        <f t="shared" si="367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68"/>
        <v>0</v>
      </c>
      <c r="L5019" s="57">
        <f t="shared" si="369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66"/>
        <v>0</v>
      </c>
      <c r="C5020" s="57" t="str">
        <f t="shared" si="367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68"/>
        <v>0</v>
      </c>
      <c r="L5020" s="57">
        <f t="shared" si="369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66"/>
        <v>0</v>
      </c>
      <c r="C5021" s="57" t="str">
        <f t="shared" si="367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68"/>
        <v>0</v>
      </c>
      <c r="L5021" s="57">
        <f t="shared" si="369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66"/>
        <v>0</v>
      </c>
      <c r="C5022" s="57" t="str">
        <f t="shared" si="367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68"/>
        <v>0</v>
      </c>
      <c r="L5022" s="57">
        <f t="shared" si="369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66"/>
        <v>0</v>
      </c>
      <c r="C5023" s="57" t="str">
        <f t="shared" si="367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68"/>
        <v>0</v>
      </c>
      <c r="L5023" s="57">
        <f t="shared" si="369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ref="B5024:B5087" si="370">WEEKNUM(A5024)</f>
        <v>0</v>
      </c>
      <c r="C5024" s="57" t="str">
        <f t="shared" ref="C5024:C5087" si="371">TEXT(A5024,"Mmm")</f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68"/>
        <v>0</v>
      </c>
      <c r="L5024" s="57">
        <f t="shared" si="369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70"/>
        <v>0</v>
      </c>
      <c r="C5025" s="57" t="str">
        <f t="shared" si="371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68"/>
        <v>0</v>
      </c>
      <c r="L5025" s="57">
        <f t="shared" si="369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70"/>
        <v>0</v>
      </c>
      <c r="C5026" s="57" t="str">
        <f t="shared" si="371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68"/>
        <v>0</v>
      </c>
      <c r="L5026" s="57">
        <f t="shared" si="369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0"/>
        <v>0</v>
      </c>
      <c r="C5027" s="57" t="str">
        <f t="shared" si="371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68"/>
        <v>0</v>
      </c>
      <c r="L5027" s="57">
        <f t="shared" si="369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0"/>
        <v>0</v>
      </c>
      <c r="C5028" s="57" t="str">
        <f t="shared" si="371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68"/>
        <v>0</v>
      </c>
      <c r="L5028" s="57">
        <f t="shared" si="369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0"/>
        <v>0</v>
      </c>
      <c r="C5029" s="57" t="str">
        <f t="shared" si="371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68"/>
        <v>0</v>
      </c>
      <c r="L5029" s="57">
        <f t="shared" si="369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0"/>
        <v>0</v>
      </c>
      <c r="C5030" s="57" t="str">
        <f t="shared" si="371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68"/>
        <v>0</v>
      </c>
      <c r="L5030" s="57">
        <f t="shared" si="369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0"/>
        <v>0</v>
      </c>
      <c r="C5031" s="57" t="str">
        <f t="shared" si="371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68"/>
        <v>0</v>
      </c>
      <c r="L5031" s="57">
        <f t="shared" si="369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0"/>
        <v>0</v>
      </c>
      <c r="C5032" s="57" t="str">
        <f t="shared" si="371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68"/>
        <v>0</v>
      </c>
      <c r="L5032" s="57">
        <f t="shared" si="369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0"/>
        <v>0</v>
      </c>
      <c r="C5033" s="57" t="str">
        <f t="shared" si="371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68"/>
        <v>0</v>
      </c>
      <c r="L5033" s="57">
        <f t="shared" si="369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0"/>
        <v>0</v>
      </c>
      <c r="C5034" s="57" t="str">
        <f t="shared" si="371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68"/>
        <v>0</v>
      </c>
      <c r="L5034" s="57">
        <f t="shared" si="369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0"/>
        <v>0</v>
      </c>
      <c r="C5035" s="57" t="str">
        <f t="shared" si="371"/>
        <v>Jan</v>
      </c>
      <c r="D5035" s="4"/>
      <c r="E5035" s="57"/>
      <c r="F5035" s="57"/>
      <c r="G5035" s="57"/>
      <c r="H5035" s="57"/>
      <c r="I5035" s="57"/>
      <c r="J5035" s="57"/>
      <c r="K5035" s="57">
        <f t="shared" ref="K5035:K5098" si="372">I5035+J5035</f>
        <v>0</v>
      </c>
      <c r="L5035" s="57">
        <f t="shared" si="369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0"/>
        <v>0</v>
      </c>
      <c r="C5036" s="57" t="str">
        <f t="shared" si="371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2"/>
        <v>0</v>
      </c>
      <c r="L5036" s="57">
        <f t="shared" si="369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0"/>
        <v>0</v>
      </c>
      <c r="C5037" s="57" t="str">
        <f t="shared" si="371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2"/>
        <v>0</v>
      </c>
      <c r="L5037" s="57">
        <f t="shared" si="369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0"/>
        <v>0</v>
      </c>
      <c r="C5038" s="57" t="str">
        <f t="shared" si="371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2"/>
        <v>0</v>
      </c>
      <c r="L5038" s="57">
        <f t="shared" si="369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0"/>
        <v>0</v>
      </c>
      <c r="C5039" s="57" t="str">
        <f t="shared" si="371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2"/>
        <v>0</v>
      </c>
      <c r="L5039" s="57">
        <f t="shared" si="369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0"/>
        <v>0</v>
      </c>
      <c r="C5040" s="57" t="str">
        <f t="shared" si="371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2"/>
        <v>0</v>
      </c>
      <c r="L5040" s="57">
        <f t="shared" si="369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0"/>
        <v>0</v>
      </c>
      <c r="C5041" s="57" t="str">
        <f t="shared" si="371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2"/>
        <v>0</v>
      </c>
      <c r="L5041" s="57">
        <f t="shared" si="369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0"/>
        <v>0</v>
      </c>
      <c r="C5042" s="57" t="str">
        <f t="shared" si="371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2"/>
        <v>0</v>
      </c>
      <c r="L5042" s="57">
        <f t="shared" si="369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0"/>
        <v>0</v>
      </c>
      <c r="C5043" s="57" t="str">
        <f t="shared" si="371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2"/>
        <v>0</v>
      </c>
      <c r="L5043" s="57">
        <f t="shared" si="369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0"/>
        <v>0</v>
      </c>
      <c r="C5044" s="57" t="str">
        <f t="shared" si="371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2"/>
        <v>0</v>
      </c>
      <c r="L5044" s="57">
        <f t="shared" si="369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0"/>
        <v>0</v>
      </c>
      <c r="C5045" s="57" t="str">
        <f t="shared" si="371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2"/>
        <v>0</v>
      </c>
      <c r="L5045" s="57">
        <f t="shared" si="369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0"/>
        <v>0</v>
      </c>
      <c r="C5046" s="57" t="str">
        <f t="shared" si="371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2"/>
        <v>0</v>
      </c>
      <c r="L5046" s="57">
        <f t="shared" si="369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0"/>
        <v>0</v>
      </c>
      <c r="C5047" s="57" t="str">
        <f t="shared" si="371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2"/>
        <v>0</v>
      </c>
      <c r="L5047" s="57">
        <f t="shared" ref="L5047:L5110" si="373">H5047*K5047</f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0"/>
        <v>0</v>
      </c>
      <c r="C5048" s="57" t="str">
        <f t="shared" si="371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2"/>
        <v>0</v>
      </c>
      <c r="L5048" s="57">
        <f t="shared" si="373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0"/>
        <v>0</v>
      </c>
      <c r="C5049" s="57" t="str">
        <f t="shared" si="371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2"/>
        <v>0</v>
      </c>
      <c r="L5049" s="57">
        <f t="shared" si="373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0"/>
        <v>0</v>
      </c>
      <c r="C5050" s="57" t="str">
        <f t="shared" si="371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2"/>
        <v>0</v>
      </c>
      <c r="L5050" s="57">
        <f t="shared" si="373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0"/>
        <v>0</v>
      </c>
      <c r="C5051" s="57" t="str">
        <f t="shared" si="371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2"/>
        <v>0</v>
      </c>
      <c r="L5051" s="57">
        <f t="shared" si="373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0"/>
        <v>0</v>
      </c>
      <c r="C5052" s="57" t="str">
        <f t="shared" si="371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2"/>
        <v>0</v>
      </c>
      <c r="L5052" s="57">
        <f t="shared" si="373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0"/>
        <v>0</v>
      </c>
      <c r="C5053" s="57" t="str">
        <f t="shared" si="371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2"/>
        <v>0</v>
      </c>
      <c r="L5053" s="57">
        <f t="shared" si="373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0"/>
        <v>0</v>
      </c>
      <c r="C5054" s="57" t="str">
        <f t="shared" si="371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2"/>
        <v>0</v>
      </c>
      <c r="L5054" s="57">
        <f t="shared" si="373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0"/>
        <v>0</v>
      </c>
      <c r="C5055" s="57" t="str">
        <f t="shared" si="371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2"/>
        <v>0</v>
      </c>
      <c r="L5055" s="57">
        <f t="shared" si="373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0"/>
        <v>0</v>
      </c>
      <c r="C5056" s="57" t="str">
        <f t="shared" si="371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2"/>
        <v>0</v>
      </c>
      <c r="L5056" s="57">
        <f t="shared" si="373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0"/>
        <v>0</v>
      </c>
      <c r="C5057" s="57" t="str">
        <f t="shared" si="371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2"/>
        <v>0</v>
      </c>
      <c r="L5057" s="57">
        <f t="shared" si="373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0"/>
        <v>0</v>
      </c>
      <c r="C5058" s="57" t="str">
        <f t="shared" si="371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2"/>
        <v>0</v>
      </c>
      <c r="L5058" s="57">
        <f t="shared" si="373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0"/>
        <v>0</v>
      </c>
      <c r="C5059" s="57" t="str">
        <f t="shared" si="371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2"/>
        <v>0</v>
      </c>
      <c r="L5059" s="57">
        <f t="shared" si="373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0"/>
        <v>0</v>
      </c>
      <c r="C5060" s="57" t="str">
        <f t="shared" si="371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2"/>
        <v>0</v>
      </c>
      <c r="L5060" s="57">
        <f t="shared" si="373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0"/>
        <v>0</v>
      </c>
      <c r="C5061" s="57" t="str">
        <f t="shared" si="371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2"/>
        <v>0</v>
      </c>
      <c r="L5061" s="57">
        <f t="shared" si="373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0"/>
        <v>0</v>
      </c>
      <c r="C5062" s="57" t="str">
        <f t="shared" si="371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2"/>
        <v>0</v>
      </c>
      <c r="L5062" s="57">
        <f t="shared" si="373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0"/>
        <v>0</v>
      </c>
      <c r="C5063" s="57" t="str">
        <f t="shared" si="371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2"/>
        <v>0</v>
      </c>
      <c r="L5063" s="57">
        <f t="shared" si="373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0"/>
        <v>0</v>
      </c>
      <c r="C5064" s="57" t="str">
        <f t="shared" si="371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2"/>
        <v>0</v>
      </c>
      <c r="L5064" s="57">
        <f t="shared" si="373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0"/>
        <v>0</v>
      </c>
      <c r="C5065" s="57" t="str">
        <f t="shared" si="371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2"/>
        <v>0</v>
      </c>
      <c r="L5065" s="57">
        <f t="shared" si="373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0"/>
        <v>0</v>
      </c>
      <c r="C5066" s="57" t="str">
        <f t="shared" si="371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2"/>
        <v>0</v>
      </c>
      <c r="L5066" s="57">
        <f t="shared" si="373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0"/>
        <v>0</v>
      </c>
      <c r="C5067" s="57" t="str">
        <f t="shared" si="371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2"/>
        <v>0</v>
      </c>
      <c r="L5067" s="57">
        <f t="shared" si="373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0"/>
        <v>0</v>
      </c>
      <c r="C5068" s="57" t="str">
        <f t="shared" si="371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2"/>
        <v>0</v>
      </c>
      <c r="L5068" s="57">
        <f t="shared" si="373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0"/>
        <v>0</v>
      </c>
      <c r="C5069" s="57" t="str">
        <f t="shared" si="371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2"/>
        <v>0</v>
      </c>
      <c r="L5069" s="57">
        <f t="shared" si="373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0"/>
        <v>0</v>
      </c>
      <c r="C5070" s="57" t="str">
        <f t="shared" si="371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2"/>
        <v>0</v>
      </c>
      <c r="L5070" s="57">
        <f t="shared" si="373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0"/>
        <v>0</v>
      </c>
      <c r="C5071" s="57" t="str">
        <f t="shared" si="371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2"/>
        <v>0</v>
      </c>
      <c r="L5071" s="57">
        <f t="shared" si="373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0"/>
        <v>0</v>
      </c>
      <c r="C5072" s="57" t="str">
        <f t="shared" si="371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2"/>
        <v>0</v>
      </c>
      <c r="L5072" s="57">
        <f t="shared" si="373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0"/>
        <v>0</v>
      </c>
      <c r="C5073" s="57" t="str">
        <f t="shared" si="371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2"/>
        <v>0</v>
      </c>
      <c r="L5073" s="57">
        <f t="shared" si="373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0"/>
        <v>0</v>
      </c>
      <c r="C5074" s="57" t="str">
        <f t="shared" si="371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2"/>
        <v>0</v>
      </c>
      <c r="L5074" s="57">
        <f t="shared" si="373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0"/>
        <v>0</v>
      </c>
      <c r="C5075" s="57" t="str">
        <f t="shared" si="371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2"/>
        <v>0</v>
      </c>
      <c r="L5075" s="57">
        <f t="shared" si="373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0"/>
        <v>0</v>
      </c>
      <c r="C5076" s="57" t="str">
        <f t="shared" si="371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2"/>
        <v>0</v>
      </c>
      <c r="L5076" s="57">
        <f t="shared" si="373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0"/>
        <v>0</v>
      </c>
      <c r="C5077" s="57" t="str">
        <f t="shared" si="371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2"/>
        <v>0</v>
      </c>
      <c r="L5077" s="57">
        <f t="shared" si="373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0"/>
        <v>0</v>
      </c>
      <c r="C5078" s="57" t="str">
        <f t="shared" si="371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2"/>
        <v>0</v>
      </c>
      <c r="L5078" s="57">
        <f t="shared" si="373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0"/>
        <v>0</v>
      </c>
      <c r="C5079" s="57" t="str">
        <f t="shared" si="371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2"/>
        <v>0</v>
      </c>
      <c r="L5079" s="57">
        <f t="shared" si="373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0"/>
        <v>0</v>
      </c>
      <c r="C5080" s="57" t="str">
        <f t="shared" si="371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2"/>
        <v>0</v>
      </c>
      <c r="L5080" s="57">
        <f t="shared" si="373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0"/>
        <v>0</v>
      </c>
      <c r="C5081" s="57" t="str">
        <f t="shared" si="371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2"/>
        <v>0</v>
      </c>
      <c r="L5081" s="57">
        <f t="shared" si="373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0"/>
        <v>0</v>
      </c>
      <c r="C5082" s="57" t="str">
        <f t="shared" si="371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2"/>
        <v>0</v>
      </c>
      <c r="L5082" s="57">
        <f t="shared" si="373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70"/>
        <v>0</v>
      </c>
      <c r="C5083" s="57" t="str">
        <f t="shared" si="371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2"/>
        <v>0</v>
      </c>
      <c r="L5083" s="57">
        <f t="shared" si="373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70"/>
        <v>0</v>
      </c>
      <c r="C5084" s="57" t="str">
        <f t="shared" si="371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2"/>
        <v>0</v>
      </c>
      <c r="L5084" s="57">
        <f t="shared" si="373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0"/>
        <v>0</v>
      </c>
      <c r="C5085" s="57" t="str">
        <f t="shared" si="371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2"/>
        <v>0</v>
      </c>
      <c r="L5085" s="57">
        <f t="shared" si="373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0"/>
        <v>0</v>
      </c>
      <c r="C5086" s="57" t="str">
        <f t="shared" si="371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2"/>
        <v>0</v>
      </c>
      <c r="L5086" s="57">
        <f t="shared" si="373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0"/>
        <v>0</v>
      </c>
      <c r="C5087" s="57" t="str">
        <f t="shared" si="371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2"/>
        <v>0</v>
      </c>
      <c r="L5087" s="57">
        <f t="shared" si="373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ref="B5088:B5151" si="374">WEEKNUM(A5088)</f>
        <v>0</v>
      </c>
      <c r="C5088" s="57" t="str">
        <f t="shared" ref="C5088:C5151" si="375">TEXT(A5088,"Mmm")</f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2"/>
        <v>0</v>
      </c>
      <c r="L5088" s="57">
        <f t="shared" si="373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4"/>
        <v>0</v>
      </c>
      <c r="C5089" s="57" t="str">
        <f t="shared" si="375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2"/>
        <v>0</v>
      </c>
      <c r="L5089" s="57">
        <f t="shared" si="373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4"/>
        <v>0</v>
      </c>
      <c r="C5090" s="57" t="str">
        <f t="shared" si="375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2"/>
        <v>0</v>
      </c>
      <c r="L5090" s="57">
        <f t="shared" si="373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4"/>
        <v>0</v>
      </c>
      <c r="C5091" s="57" t="str">
        <f t="shared" si="375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2"/>
        <v>0</v>
      </c>
      <c r="L5091" s="57">
        <f t="shared" si="373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4"/>
        <v>0</v>
      </c>
      <c r="C5092" s="57" t="str">
        <f t="shared" si="375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2"/>
        <v>0</v>
      </c>
      <c r="L5092" s="57">
        <f t="shared" si="373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4"/>
        <v>0</v>
      </c>
      <c r="C5093" s="57" t="str">
        <f t="shared" si="375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2"/>
        <v>0</v>
      </c>
      <c r="L5093" s="57">
        <f t="shared" si="373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4"/>
        <v>0</v>
      </c>
      <c r="C5094" s="57" t="str">
        <f t="shared" si="375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72"/>
        <v>0</v>
      </c>
      <c r="L5094" s="57">
        <f t="shared" si="373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4"/>
        <v>0</v>
      </c>
      <c r="C5095" s="57" t="str">
        <f t="shared" si="375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72"/>
        <v>0</v>
      </c>
      <c r="L5095" s="57">
        <f t="shared" si="373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4"/>
        <v>0</v>
      </c>
      <c r="C5096" s="57" t="str">
        <f t="shared" si="375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2"/>
        <v>0</v>
      </c>
      <c r="L5096" s="57">
        <f t="shared" si="373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4"/>
        <v>0</v>
      </c>
      <c r="C5097" s="57" t="str">
        <f t="shared" si="375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2"/>
        <v>0</v>
      </c>
      <c r="L5097" s="57">
        <f t="shared" si="373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4"/>
        <v>0</v>
      </c>
      <c r="C5098" s="57" t="str">
        <f t="shared" si="375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2"/>
        <v>0</v>
      </c>
      <c r="L5098" s="57">
        <f t="shared" si="373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4"/>
        <v>0</v>
      </c>
      <c r="C5099" s="57" t="str">
        <f t="shared" si="375"/>
        <v>Jan</v>
      </c>
      <c r="D5099" s="4"/>
      <c r="E5099" s="57"/>
      <c r="F5099" s="57"/>
      <c r="G5099" s="57"/>
      <c r="H5099" s="57"/>
      <c r="I5099" s="57"/>
      <c r="J5099" s="57"/>
      <c r="K5099" s="57">
        <f t="shared" ref="K5099:K5162" si="376">I5099+J5099</f>
        <v>0</v>
      </c>
      <c r="L5099" s="57">
        <f t="shared" si="373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4"/>
        <v>0</v>
      </c>
      <c r="C5100" s="57" t="str">
        <f t="shared" si="375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6"/>
        <v>0</v>
      </c>
      <c r="L5100" s="57">
        <f t="shared" si="373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4"/>
        <v>0</v>
      </c>
      <c r="C5101" s="57" t="str">
        <f t="shared" si="375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6"/>
        <v>0</v>
      </c>
      <c r="L5101" s="57">
        <f t="shared" si="373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4"/>
        <v>0</v>
      </c>
      <c r="C5102" s="57" t="str">
        <f t="shared" si="375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6"/>
        <v>0</v>
      </c>
      <c r="L5102" s="57">
        <f t="shared" si="373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4"/>
        <v>0</v>
      </c>
      <c r="C5103" s="57" t="str">
        <f t="shared" si="375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6"/>
        <v>0</v>
      </c>
      <c r="L5103" s="57">
        <f t="shared" si="373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4"/>
        <v>0</v>
      </c>
      <c r="C5104" s="57" t="str">
        <f t="shared" si="375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6"/>
        <v>0</v>
      </c>
      <c r="L5104" s="57">
        <f t="shared" si="373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4"/>
        <v>0</v>
      </c>
      <c r="C5105" s="57" t="str">
        <f t="shared" si="375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6"/>
        <v>0</v>
      </c>
      <c r="L5105" s="57">
        <f t="shared" si="373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4"/>
        <v>0</v>
      </c>
      <c r="C5106" s="57" t="str">
        <f t="shared" si="375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6"/>
        <v>0</v>
      </c>
      <c r="L5106" s="57">
        <f t="shared" si="373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4"/>
        <v>0</v>
      </c>
      <c r="C5107" s="57" t="str">
        <f t="shared" si="375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6"/>
        <v>0</v>
      </c>
      <c r="L5107" s="57">
        <f t="shared" si="373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4"/>
        <v>0</v>
      </c>
      <c r="C5108" s="57" t="str">
        <f t="shared" si="375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6"/>
        <v>0</v>
      </c>
      <c r="L5108" s="57">
        <f t="shared" si="373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4"/>
        <v>0</v>
      </c>
      <c r="C5109" s="57" t="str">
        <f t="shared" si="375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6"/>
        <v>0</v>
      </c>
      <c r="L5109" s="57">
        <f t="shared" si="373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4"/>
        <v>0</v>
      </c>
      <c r="C5110" s="57" t="str">
        <f t="shared" si="375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6"/>
        <v>0</v>
      </c>
      <c r="L5110" s="57">
        <f t="shared" si="373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4"/>
        <v>0</v>
      </c>
      <c r="C5111" s="57" t="str">
        <f t="shared" si="375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6"/>
        <v>0</v>
      </c>
      <c r="L5111" s="57">
        <f t="shared" ref="L5111:L5174" si="377">H5111*K5111</f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4"/>
        <v>0</v>
      </c>
      <c r="C5112" s="57" t="str">
        <f t="shared" si="375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6"/>
        <v>0</v>
      </c>
      <c r="L5112" s="57">
        <f t="shared" si="377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4"/>
        <v>0</v>
      </c>
      <c r="C5113" s="57" t="str">
        <f t="shared" si="375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6"/>
        <v>0</v>
      </c>
      <c r="L5113" s="57">
        <f t="shared" si="377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4"/>
        <v>0</v>
      </c>
      <c r="C5114" s="57" t="str">
        <f t="shared" si="375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6"/>
        <v>0</v>
      </c>
      <c r="L5114" s="57">
        <f t="shared" si="377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4"/>
        <v>0</v>
      </c>
      <c r="C5115" s="57" t="str">
        <f t="shared" si="375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6"/>
        <v>0</v>
      </c>
      <c r="L5115" s="57">
        <f t="shared" si="377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4"/>
        <v>0</v>
      </c>
      <c r="C5116" s="57" t="str">
        <f t="shared" si="375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6"/>
        <v>0</v>
      </c>
      <c r="L5116" s="57">
        <f t="shared" si="377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4"/>
        <v>0</v>
      </c>
      <c r="C5117" s="57" t="str">
        <f t="shared" si="375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6"/>
        <v>0</v>
      </c>
      <c r="L5117" s="57">
        <f t="shared" si="377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4"/>
        <v>0</v>
      </c>
      <c r="C5118" s="57" t="str">
        <f t="shared" si="375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6"/>
        <v>0</v>
      </c>
      <c r="L5118" s="57">
        <f t="shared" si="377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4"/>
        <v>0</v>
      </c>
      <c r="C5119" s="57" t="str">
        <f t="shared" si="375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6"/>
        <v>0</v>
      </c>
      <c r="L5119" s="57">
        <f t="shared" si="377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4"/>
        <v>0</v>
      </c>
      <c r="C5120" s="57" t="str">
        <f t="shared" si="375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6"/>
        <v>0</v>
      </c>
      <c r="L5120" s="57">
        <f t="shared" si="377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4"/>
        <v>0</v>
      </c>
      <c r="C5121" s="57" t="str">
        <f t="shared" si="375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6"/>
        <v>0</v>
      </c>
      <c r="L5121" s="57">
        <f t="shared" si="377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4"/>
        <v>0</v>
      </c>
      <c r="C5122" s="57" t="str">
        <f t="shared" si="375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6"/>
        <v>0</v>
      </c>
      <c r="L5122" s="57">
        <f t="shared" si="377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4"/>
        <v>0</v>
      </c>
      <c r="C5123" s="57" t="str">
        <f t="shared" si="375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6"/>
        <v>0</v>
      </c>
      <c r="L5123" s="57">
        <f t="shared" si="377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4"/>
        <v>0</v>
      </c>
      <c r="C5124" s="57" t="str">
        <f t="shared" si="375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6"/>
        <v>0</v>
      </c>
      <c r="L5124" s="57">
        <f t="shared" si="377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4"/>
        <v>0</v>
      </c>
      <c r="C5125" s="57" t="str">
        <f t="shared" si="375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6"/>
        <v>0</v>
      </c>
      <c r="L5125" s="57">
        <f t="shared" si="377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4"/>
        <v>0</v>
      </c>
      <c r="C5126" s="57" t="str">
        <f t="shared" si="375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6"/>
        <v>0</v>
      </c>
      <c r="L5126" s="57">
        <f t="shared" si="377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4"/>
        <v>0</v>
      </c>
      <c r="C5127" s="57" t="str">
        <f t="shared" si="375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6"/>
        <v>0</v>
      </c>
      <c r="L5127" s="57">
        <f t="shared" si="377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4"/>
        <v>0</v>
      </c>
      <c r="C5128" s="57" t="str">
        <f t="shared" si="375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6"/>
        <v>0</v>
      </c>
      <c r="L5128" s="57">
        <f t="shared" si="377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4"/>
        <v>0</v>
      </c>
      <c r="C5129" s="57" t="str">
        <f t="shared" si="375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6"/>
        <v>0</v>
      </c>
      <c r="L5129" s="57">
        <f t="shared" si="377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4"/>
        <v>0</v>
      </c>
      <c r="C5130" s="57" t="str">
        <f t="shared" si="375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6"/>
        <v>0</v>
      </c>
      <c r="L5130" s="57">
        <f t="shared" si="377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4"/>
        <v>0</v>
      </c>
      <c r="C5131" s="57" t="str">
        <f t="shared" si="375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6"/>
        <v>0</v>
      </c>
      <c r="L5131" s="57">
        <f t="shared" si="377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4"/>
        <v>0</v>
      </c>
      <c r="C5132" s="57" t="str">
        <f t="shared" si="375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6"/>
        <v>0</v>
      </c>
      <c r="L5132" s="57">
        <f t="shared" si="377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4"/>
        <v>0</v>
      </c>
      <c r="C5133" s="57" t="str">
        <f t="shared" si="375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6"/>
        <v>0</v>
      </c>
      <c r="L5133" s="57">
        <f t="shared" si="377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4"/>
        <v>0</v>
      </c>
      <c r="C5134" s="57" t="str">
        <f t="shared" si="375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6"/>
        <v>0</v>
      </c>
      <c r="L5134" s="57">
        <f t="shared" si="377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4"/>
        <v>0</v>
      </c>
      <c r="C5135" s="57" t="str">
        <f t="shared" si="375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6"/>
        <v>0</v>
      </c>
      <c r="L5135" s="57">
        <f t="shared" si="377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4"/>
        <v>0</v>
      </c>
      <c r="C5136" s="57" t="str">
        <f t="shared" si="375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6"/>
        <v>0</v>
      </c>
      <c r="L5136" s="57">
        <f t="shared" si="377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4"/>
        <v>0</v>
      </c>
      <c r="C5137" s="57" t="str">
        <f t="shared" si="375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6"/>
        <v>0</v>
      </c>
      <c r="L5137" s="57">
        <f t="shared" si="377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4"/>
        <v>0</v>
      </c>
      <c r="C5138" s="57" t="str">
        <f t="shared" si="375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6"/>
        <v>0</v>
      </c>
      <c r="L5138" s="57">
        <f t="shared" si="377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4"/>
        <v>0</v>
      </c>
      <c r="C5139" s="57" t="str">
        <f t="shared" si="375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6"/>
        <v>0</v>
      </c>
      <c r="L5139" s="57">
        <f t="shared" si="377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4"/>
        <v>0</v>
      </c>
      <c r="C5140" s="57" t="str">
        <f t="shared" si="375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6"/>
        <v>0</v>
      </c>
      <c r="L5140" s="57">
        <f t="shared" si="377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4"/>
        <v>0</v>
      </c>
      <c r="C5141" s="57" t="str">
        <f t="shared" si="375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6"/>
        <v>0</v>
      </c>
      <c r="L5141" s="57">
        <f t="shared" si="377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4"/>
        <v>0</v>
      </c>
      <c r="C5142" s="57" t="str">
        <f t="shared" si="375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6"/>
        <v>0</v>
      </c>
      <c r="L5142" s="57">
        <f t="shared" si="377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4"/>
        <v>0</v>
      </c>
      <c r="C5143" s="57" t="str">
        <f t="shared" si="375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6"/>
        <v>0</v>
      </c>
      <c r="L5143" s="57">
        <f t="shared" si="377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4"/>
        <v>0</v>
      </c>
      <c r="C5144" s="57" t="str">
        <f t="shared" si="375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6"/>
        <v>0</v>
      </c>
      <c r="L5144" s="57">
        <f t="shared" si="377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4"/>
        <v>0</v>
      </c>
      <c r="C5145" s="57" t="str">
        <f t="shared" si="375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6"/>
        <v>0</v>
      </c>
      <c r="L5145" s="57">
        <f t="shared" si="377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4"/>
        <v>0</v>
      </c>
      <c r="C5146" s="57" t="str">
        <f t="shared" si="375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6"/>
        <v>0</v>
      </c>
      <c r="L5146" s="57">
        <f t="shared" si="377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74"/>
        <v>0</v>
      </c>
      <c r="C5147" s="57" t="str">
        <f t="shared" si="375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6"/>
        <v>0</v>
      </c>
      <c r="L5147" s="57">
        <f t="shared" si="377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74"/>
        <v>0</v>
      </c>
      <c r="C5148" s="57" t="str">
        <f t="shared" si="375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6"/>
        <v>0</v>
      </c>
      <c r="L5148" s="57">
        <f t="shared" si="377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74"/>
        <v>0</v>
      </c>
      <c r="C5149" s="57" t="str">
        <f t="shared" si="375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6"/>
        <v>0</v>
      </c>
      <c r="L5149" s="57">
        <f t="shared" si="377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74"/>
        <v>0</v>
      </c>
      <c r="C5150" s="57" t="str">
        <f t="shared" si="375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6"/>
        <v>0</v>
      </c>
      <c r="L5150" s="57">
        <f t="shared" si="377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74"/>
        <v>0</v>
      </c>
      <c r="C5151" s="57" t="str">
        <f t="shared" si="375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6"/>
        <v>0</v>
      </c>
      <c r="L5151" s="57">
        <f t="shared" si="377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ref="B5152:B5215" si="378">WEEKNUM(A5152)</f>
        <v>0</v>
      </c>
      <c r="C5152" s="57" t="str">
        <f t="shared" ref="C5152:C5215" si="379">TEXT(A5152,"Mmm")</f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6"/>
        <v>0</v>
      </c>
      <c r="L5152" s="57">
        <f t="shared" si="377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78"/>
        <v>0</v>
      </c>
      <c r="C5153" s="57" t="str">
        <f t="shared" si="379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6"/>
        <v>0</v>
      </c>
      <c r="L5153" s="57">
        <f t="shared" si="377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78"/>
        <v>0</v>
      </c>
      <c r="C5154" s="57" t="str">
        <f t="shared" si="379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6"/>
        <v>0</v>
      </c>
      <c r="L5154" s="57">
        <f t="shared" si="377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78"/>
        <v>0</v>
      </c>
      <c r="C5155" s="57" t="str">
        <f t="shared" si="379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6"/>
        <v>0</v>
      </c>
      <c r="L5155" s="57">
        <f t="shared" si="377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78"/>
        <v>0</v>
      </c>
      <c r="C5156" s="57" t="str">
        <f t="shared" si="379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6"/>
        <v>0</v>
      </c>
      <c r="L5156" s="57">
        <f t="shared" si="377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78"/>
        <v>0</v>
      </c>
      <c r="C5157" s="57" t="str">
        <f t="shared" si="379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6"/>
        <v>0</v>
      </c>
      <c r="L5157" s="57">
        <f t="shared" si="377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78"/>
        <v>0</v>
      </c>
      <c r="C5158" s="57" t="str">
        <f t="shared" si="379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6"/>
        <v>0</v>
      </c>
      <c r="L5158" s="57">
        <f t="shared" si="377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78"/>
        <v>0</v>
      </c>
      <c r="C5159" s="57" t="str">
        <f t="shared" si="379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76"/>
        <v>0</v>
      </c>
      <c r="L5159" s="57">
        <f t="shared" si="377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78"/>
        <v>0</v>
      </c>
      <c r="C5160" s="57" t="str">
        <f t="shared" si="379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76"/>
        <v>0</v>
      </c>
      <c r="L5160" s="57">
        <f t="shared" si="377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78"/>
        <v>0</v>
      </c>
      <c r="C5161" s="57" t="str">
        <f t="shared" si="379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76"/>
        <v>0</v>
      </c>
      <c r="L5161" s="57">
        <f t="shared" si="377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78"/>
        <v>0</v>
      </c>
      <c r="C5162" s="57" t="str">
        <f t="shared" si="379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76"/>
        <v>0</v>
      </c>
      <c r="L5162" s="57">
        <f t="shared" si="377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78"/>
        <v>0</v>
      </c>
      <c r="C5163" s="57" t="str">
        <f t="shared" si="379"/>
        <v>Jan</v>
      </c>
      <c r="D5163" s="4"/>
      <c r="E5163" s="57"/>
      <c r="F5163" s="57"/>
      <c r="G5163" s="57"/>
      <c r="H5163" s="57"/>
      <c r="I5163" s="57"/>
      <c r="J5163" s="57"/>
      <c r="K5163" s="57">
        <f t="shared" ref="K5163:K5226" si="380">I5163+J5163</f>
        <v>0</v>
      </c>
      <c r="L5163" s="57">
        <f t="shared" si="377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78"/>
        <v>0</v>
      </c>
      <c r="C5164" s="57" t="str">
        <f t="shared" si="379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0"/>
        <v>0</v>
      </c>
      <c r="L5164" s="57">
        <f t="shared" si="377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78"/>
        <v>0</v>
      </c>
      <c r="C5165" s="57" t="str">
        <f t="shared" si="379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0"/>
        <v>0</v>
      </c>
      <c r="L5165" s="57">
        <f t="shared" si="377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78"/>
        <v>0</v>
      </c>
      <c r="C5166" s="57" t="str">
        <f t="shared" si="379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0"/>
        <v>0</v>
      </c>
      <c r="L5166" s="57">
        <f t="shared" si="377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78"/>
        <v>0</v>
      </c>
      <c r="C5167" s="57" t="str">
        <f t="shared" si="379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0"/>
        <v>0</v>
      </c>
      <c r="L5167" s="57">
        <f t="shared" si="377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78"/>
        <v>0</v>
      </c>
      <c r="C5168" s="57" t="str">
        <f t="shared" si="379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0"/>
        <v>0</v>
      </c>
      <c r="L5168" s="57">
        <f t="shared" si="377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78"/>
        <v>0</v>
      </c>
      <c r="C5169" s="57" t="str">
        <f t="shared" si="379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0"/>
        <v>0</v>
      </c>
      <c r="L5169" s="57">
        <f t="shared" si="377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78"/>
        <v>0</v>
      </c>
      <c r="C5170" s="57" t="str">
        <f t="shared" si="379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0"/>
        <v>0</v>
      </c>
      <c r="L5170" s="57">
        <f t="shared" si="377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78"/>
        <v>0</v>
      </c>
      <c r="C5171" s="57" t="str">
        <f t="shared" si="379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0"/>
        <v>0</v>
      </c>
      <c r="L5171" s="57">
        <f t="shared" si="377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78"/>
        <v>0</v>
      </c>
      <c r="C5172" s="57" t="str">
        <f t="shared" si="379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0"/>
        <v>0</v>
      </c>
      <c r="L5172" s="57">
        <f t="shared" si="377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78"/>
        <v>0</v>
      </c>
      <c r="C5173" s="57" t="str">
        <f t="shared" si="379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0"/>
        <v>0</v>
      </c>
      <c r="L5173" s="57">
        <f t="shared" si="377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78"/>
        <v>0</v>
      </c>
      <c r="C5174" s="57" t="str">
        <f t="shared" si="379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0"/>
        <v>0</v>
      </c>
      <c r="L5174" s="57">
        <f t="shared" si="377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78"/>
        <v>0</v>
      </c>
      <c r="C5175" s="57" t="str">
        <f t="shared" si="379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0"/>
        <v>0</v>
      </c>
      <c r="L5175" s="57">
        <f t="shared" ref="L5175:L5238" si="381">H5175*K5175</f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78"/>
        <v>0</v>
      </c>
      <c r="C5176" s="57" t="str">
        <f t="shared" si="379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0"/>
        <v>0</v>
      </c>
      <c r="L5176" s="57">
        <f t="shared" si="381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78"/>
        <v>0</v>
      </c>
      <c r="C5177" s="57" t="str">
        <f t="shared" si="379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0"/>
        <v>0</v>
      </c>
      <c r="L5177" s="57">
        <f t="shared" si="381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78"/>
        <v>0</v>
      </c>
      <c r="C5178" s="57" t="str">
        <f t="shared" si="379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0"/>
        <v>0</v>
      </c>
      <c r="L5178" s="57">
        <f t="shared" si="381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78"/>
        <v>0</v>
      </c>
      <c r="C5179" s="57" t="str">
        <f t="shared" si="379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0"/>
        <v>0</v>
      </c>
      <c r="L5179" s="57">
        <f t="shared" si="381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78"/>
        <v>0</v>
      </c>
      <c r="C5180" s="57" t="str">
        <f t="shared" si="379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0"/>
        <v>0</v>
      </c>
      <c r="L5180" s="57">
        <f t="shared" si="381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78"/>
        <v>0</v>
      </c>
      <c r="C5181" s="57" t="str">
        <f t="shared" si="379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0"/>
        <v>0</v>
      </c>
      <c r="L5181" s="57">
        <f t="shared" si="381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78"/>
        <v>0</v>
      </c>
      <c r="C5182" s="57" t="str">
        <f t="shared" si="379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0"/>
        <v>0</v>
      </c>
      <c r="L5182" s="57">
        <f t="shared" si="381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78"/>
        <v>0</v>
      </c>
      <c r="C5183" s="57" t="str">
        <f t="shared" si="379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0"/>
        <v>0</v>
      </c>
      <c r="L5183" s="57">
        <f t="shared" si="381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78"/>
        <v>0</v>
      </c>
      <c r="C5184" s="57" t="str">
        <f t="shared" si="379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0"/>
        <v>0</v>
      </c>
      <c r="L5184" s="57">
        <f t="shared" si="381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78"/>
        <v>0</v>
      </c>
      <c r="C5185" s="57" t="str">
        <f t="shared" si="379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0"/>
        <v>0</v>
      </c>
      <c r="L5185" s="57">
        <f t="shared" si="381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78"/>
        <v>0</v>
      </c>
      <c r="C5186" s="57" t="str">
        <f t="shared" si="379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0"/>
        <v>0</v>
      </c>
      <c r="L5186" s="57">
        <f t="shared" si="381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78"/>
        <v>0</v>
      </c>
      <c r="C5187" s="57" t="str">
        <f t="shared" si="379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0"/>
        <v>0</v>
      </c>
      <c r="L5187" s="57">
        <f t="shared" si="381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78"/>
        <v>0</v>
      </c>
      <c r="C5188" s="57" t="str">
        <f t="shared" si="379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0"/>
        <v>0</v>
      </c>
      <c r="L5188" s="57">
        <f t="shared" si="381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78"/>
        <v>0</v>
      </c>
      <c r="C5189" s="57" t="str">
        <f t="shared" si="379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0"/>
        <v>0</v>
      </c>
      <c r="L5189" s="57">
        <f t="shared" si="381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78"/>
        <v>0</v>
      </c>
      <c r="C5190" s="57" t="str">
        <f t="shared" si="379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0"/>
        <v>0</v>
      </c>
      <c r="L5190" s="57">
        <f t="shared" si="381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78"/>
        <v>0</v>
      </c>
      <c r="C5191" s="57" t="str">
        <f t="shared" si="379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0"/>
        <v>0</v>
      </c>
      <c r="L5191" s="57">
        <f t="shared" si="381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78"/>
        <v>0</v>
      </c>
      <c r="C5192" s="57" t="str">
        <f t="shared" si="379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0"/>
        <v>0</v>
      </c>
      <c r="L5192" s="57">
        <f t="shared" si="381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78"/>
        <v>0</v>
      </c>
      <c r="C5193" s="57" t="str">
        <f t="shared" si="379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0"/>
        <v>0</v>
      </c>
      <c r="L5193" s="57">
        <f t="shared" si="381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78"/>
        <v>0</v>
      </c>
      <c r="C5194" s="57" t="str">
        <f t="shared" si="379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0"/>
        <v>0</v>
      </c>
      <c r="L5194" s="57">
        <f t="shared" si="381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78"/>
        <v>0</v>
      </c>
      <c r="C5195" s="57" t="str">
        <f t="shared" si="379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0"/>
        <v>0</v>
      </c>
      <c r="L5195" s="57">
        <f t="shared" si="381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78"/>
        <v>0</v>
      </c>
      <c r="C5196" s="57" t="str">
        <f t="shared" si="379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0"/>
        <v>0</v>
      </c>
      <c r="L5196" s="57">
        <f t="shared" si="381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78"/>
        <v>0</v>
      </c>
      <c r="C5197" s="57" t="str">
        <f t="shared" si="379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0"/>
        <v>0</v>
      </c>
      <c r="L5197" s="57">
        <f t="shared" si="381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78"/>
        <v>0</v>
      </c>
      <c r="C5198" s="57" t="str">
        <f t="shared" si="379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0"/>
        <v>0</v>
      </c>
      <c r="L5198" s="57">
        <f t="shared" si="381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78"/>
        <v>0</v>
      </c>
      <c r="C5199" s="57" t="str">
        <f t="shared" si="379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0"/>
        <v>0</v>
      </c>
      <c r="L5199" s="57">
        <f t="shared" si="381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78"/>
        <v>0</v>
      </c>
      <c r="C5200" s="57" t="str">
        <f t="shared" si="379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0"/>
        <v>0</v>
      </c>
      <c r="L5200" s="57">
        <f t="shared" si="381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78"/>
        <v>0</v>
      </c>
      <c r="C5201" s="57" t="str">
        <f t="shared" si="379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0"/>
        <v>0</v>
      </c>
      <c r="L5201" s="57">
        <f t="shared" si="381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78"/>
        <v>0</v>
      </c>
      <c r="C5202" s="57" t="str">
        <f t="shared" si="379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0"/>
        <v>0</v>
      </c>
      <c r="L5202" s="57">
        <f t="shared" si="381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78"/>
        <v>0</v>
      </c>
      <c r="C5203" s="57" t="str">
        <f t="shared" si="379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0"/>
        <v>0</v>
      </c>
      <c r="L5203" s="57">
        <f t="shared" si="381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78"/>
        <v>0</v>
      </c>
      <c r="C5204" s="57" t="str">
        <f t="shared" si="379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0"/>
        <v>0</v>
      </c>
      <c r="L5204" s="57">
        <f t="shared" si="381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78"/>
        <v>0</v>
      </c>
      <c r="C5205" s="57" t="str">
        <f t="shared" si="379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0"/>
        <v>0</v>
      </c>
      <c r="L5205" s="57">
        <f t="shared" si="381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78"/>
        <v>0</v>
      </c>
      <c r="C5206" s="57" t="str">
        <f t="shared" si="379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0"/>
        <v>0</v>
      </c>
      <c r="L5206" s="57">
        <f t="shared" si="381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78"/>
        <v>0</v>
      </c>
      <c r="C5207" s="57" t="str">
        <f t="shared" si="379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0"/>
        <v>0</v>
      </c>
      <c r="L5207" s="57">
        <f t="shared" si="381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78"/>
        <v>0</v>
      </c>
      <c r="C5208" s="57" t="str">
        <f t="shared" si="379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0"/>
        <v>0</v>
      </c>
      <c r="L5208" s="57">
        <f t="shared" si="381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78"/>
        <v>0</v>
      </c>
      <c r="C5209" s="57" t="str">
        <f t="shared" si="379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0"/>
        <v>0</v>
      </c>
      <c r="L5209" s="57">
        <f t="shared" si="381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78"/>
        <v>0</v>
      </c>
      <c r="C5210" s="57" t="str">
        <f t="shared" si="379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0"/>
        <v>0</v>
      </c>
      <c r="L5210" s="57">
        <f t="shared" si="381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78"/>
        <v>0</v>
      </c>
      <c r="C5211" s="57" t="str">
        <f t="shared" si="379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0"/>
        <v>0</v>
      </c>
      <c r="L5211" s="57">
        <f t="shared" si="381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78"/>
        <v>0</v>
      </c>
      <c r="C5212" s="57" t="str">
        <f t="shared" si="379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0"/>
        <v>0</v>
      </c>
      <c r="L5212" s="57">
        <f t="shared" si="381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78"/>
        <v>0</v>
      </c>
      <c r="C5213" s="57" t="str">
        <f t="shared" si="379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0"/>
        <v>0</v>
      </c>
      <c r="L5213" s="57">
        <f t="shared" si="381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78"/>
        <v>0</v>
      </c>
      <c r="C5214" s="57" t="str">
        <f t="shared" si="379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0"/>
        <v>0</v>
      </c>
      <c r="L5214" s="57">
        <f t="shared" si="381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78"/>
        <v>0</v>
      </c>
      <c r="C5215" s="57" t="str">
        <f t="shared" si="379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0"/>
        <v>0</v>
      </c>
      <c r="L5215" s="57">
        <f t="shared" si="381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ref="B5216:B5279" si="382">WEEKNUM(A5216)</f>
        <v>0</v>
      </c>
      <c r="C5216" s="57" t="str">
        <f t="shared" ref="C5216:C5279" si="383">TEXT(A5216,"Mmm")</f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0"/>
        <v>0</v>
      </c>
      <c r="L5216" s="57">
        <f t="shared" si="381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82"/>
        <v>0</v>
      </c>
      <c r="C5217" s="57" t="str">
        <f t="shared" si="383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0"/>
        <v>0</v>
      </c>
      <c r="L5217" s="57">
        <f t="shared" si="381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82"/>
        <v>0</v>
      </c>
      <c r="C5218" s="57" t="str">
        <f t="shared" si="383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0"/>
        <v>0</v>
      </c>
      <c r="L5218" s="57">
        <f t="shared" si="381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2"/>
        <v>0</v>
      </c>
      <c r="C5219" s="57" t="str">
        <f t="shared" si="383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0"/>
        <v>0</v>
      </c>
      <c r="L5219" s="57">
        <f t="shared" si="381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2"/>
        <v>0</v>
      </c>
      <c r="C5220" s="57" t="str">
        <f t="shared" si="383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0"/>
        <v>0</v>
      </c>
      <c r="L5220" s="57">
        <f t="shared" si="381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2"/>
        <v>0</v>
      </c>
      <c r="C5221" s="57" t="str">
        <f t="shared" si="383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0"/>
        <v>0</v>
      </c>
      <c r="L5221" s="57">
        <f t="shared" si="381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2"/>
        <v>0</v>
      </c>
      <c r="C5222" s="57" t="str">
        <f t="shared" si="383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80"/>
        <v>0</v>
      </c>
      <c r="L5222" s="57">
        <f t="shared" si="381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2"/>
        <v>0</v>
      </c>
      <c r="C5223" s="57" t="str">
        <f t="shared" si="383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0"/>
        <v>0</v>
      </c>
      <c r="L5223" s="57">
        <f t="shared" si="381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2"/>
        <v>0</v>
      </c>
      <c r="C5224" s="57" t="str">
        <f t="shared" si="383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0"/>
        <v>0</v>
      </c>
      <c r="L5224" s="57">
        <f t="shared" si="381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2"/>
        <v>0</v>
      </c>
      <c r="C5225" s="57" t="str">
        <f t="shared" si="383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0"/>
        <v>0</v>
      </c>
      <c r="L5225" s="57">
        <f t="shared" si="381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2"/>
        <v>0</v>
      </c>
      <c r="C5226" s="57" t="str">
        <f t="shared" si="383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0"/>
        <v>0</v>
      </c>
      <c r="L5226" s="57">
        <f t="shared" si="381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2"/>
        <v>0</v>
      </c>
      <c r="C5227" s="57" t="str">
        <f t="shared" si="383"/>
        <v>Jan</v>
      </c>
      <c r="D5227" s="4"/>
      <c r="E5227" s="57"/>
      <c r="F5227" s="57"/>
      <c r="G5227" s="57"/>
      <c r="H5227" s="57"/>
      <c r="I5227" s="57"/>
      <c r="J5227" s="57"/>
      <c r="K5227" s="57">
        <f t="shared" ref="K5227:K5290" si="384">I5227+J5227</f>
        <v>0</v>
      </c>
      <c r="L5227" s="57">
        <f t="shared" si="381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2"/>
        <v>0</v>
      </c>
      <c r="C5228" s="57" t="str">
        <f t="shared" si="383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4"/>
        <v>0</v>
      </c>
      <c r="L5228" s="57">
        <f t="shared" si="381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2"/>
        <v>0</v>
      </c>
      <c r="C5229" s="57" t="str">
        <f t="shared" si="383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4"/>
        <v>0</v>
      </c>
      <c r="L5229" s="57">
        <f t="shared" si="381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2"/>
        <v>0</v>
      </c>
      <c r="C5230" s="57" t="str">
        <f t="shared" si="383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4"/>
        <v>0</v>
      </c>
      <c r="L5230" s="57">
        <f t="shared" si="381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2"/>
        <v>0</v>
      </c>
      <c r="C5231" s="57" t="str">
        <f t="shared" si="383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4"/>
        <v>0</v>
      </c>
      <c r="L5231" s="57">
        <f t="shared" si="381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2"/>
        <v>0</v>
      </c>
      <c r="C5232" s="57" t="str">
        <f t="shared" si="383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4"/>
        <v>0</v>
      </c>
      <c r="L5232" s="57">
        <f t="shared" si="381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2"/>
        <v>0</v>
      </c>
      <c r="C5233" s="57" t="str">
        <f t="shared" si="383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4"/>
        <v>0</v>
      </c>
      <c r="L5233" s="57">
        <f t="shared" si="381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2"/>
        <v>0</v>
      </c>
      <c r="C5234" s="57" t="str">
        <f t="shared" si="383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4"/>
        <v>0</v>
      </c>
      <c r="L5234" s="57">
        <f t="shared" si="381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2"/>
        <v>0</v>
      </c>
      <c r="C5235" s="57" t="str">
        <f t="shared" si="383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4"/>
        <v>0</v>
      </c>
      <c r="L5235" s="57">
        <f t="shared" si="381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2"/>
        <v>0</v>
      </c>
      <c r="C5236" s="57" t="str">
        <f t="shared" si="383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4"/>
        <v>0</v>
      </c>
      <c r="L5236" s="57">
        <f t="shared" si="381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2"/>
        <v>0</v>
      </c>
      <c r="C5237" s="57" t="str">
        <f t="shared" si="383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4"/>
        <v>0</v>
      </c>
      <c r="L5237" s="57">
        <f t="shared" si="381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2"/>
        <v>0</v>
      </c>
      <c r="C5238" s="57" t="str">
        <f t="shared" si="383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4"/>
        <v>0</v>
      </c>
      <c r="L5238" s="57">
        <f t="shared" si="381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2"/>
        <v>0</v>
      </c>
      <c r="C5239" s="57" t="str">
        <f t="shared" si="383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4"/>
        <v>0</v>
      </c>
      <c r="L5239" s="57">
        <f t="shared" ref="L5239:L5302" si="385">H5239*K5239</f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2"/>
        <v>0</v>
      </c>
      <c r="C5240" s="57" t="str">
        <f t="shared" si="383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4"/>
        <v>0</v>
      </c>
      <c r="L5240" s="57">
        <f t="shared" si="385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2"/>
        <v>0</v>
      </c>
      <c r="C5241" s="57" t="str">
        <f t="shared" si="383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4"/>
        <v>0</v>
      </c>
      <c r="L5241" s="57">
        <f t="shared" si="385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2"/>
        <v>0</v>
      </c>
      <c r="C5242" s="57" t="str">
        <f t="shared" si="383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4"/>
        <v>0</v>
      </c>
      <c r="L5242" s="57">
        <f t="shared" si="385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2"/>
        <v>0</v>
      </c>
      <c r="C5243" s="57" t="str">
        <f t="shared" si="383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4"/>
        <v>0</v>
      </c>
      <c r="L5243" s="57">
        <f t="shared" si="385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2"/>
        <v>0</v>
      </c>
      <c r="C5244" s="57" t="str">
        <f t="shared" si="383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4"/>
        <v>0</v>
      </c>
      <c r="L5244" s="57">
        <f t="shared" si="385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2"/>
        <v>0</v>
      </c>
      <c r="C5245" s="57" t="str">
        <f t="shared" si="383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4"/>
        <v>0</v>
      </c>
      <c r="L5245" s="57">
        <f t="shared" si="385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2"/>
        <v>0</v>
      </c>
      <c r="C5246" s="57" t="str">
        <f t="shared" si="383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4"/>
        <v>0</v>
      </c>
      <c r="L5246" s="57">
        <f t="shared" si="385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2"/>
        <v>0</v>
      </c>
      <c r="C5247" s="57" t="str">
        <f t="shared" si="383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4"/>
        <v>0</v>
      </c>
      <c r="L5247" s="57">
        <f t="shared" si="385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2"/>
        <v>0</v>
      </c>
      <c r="C5248" s="57" t="str">
        <f t="shared" si="383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4"/>
        <v>0</v>
      </c>
      <c r="L5248" s="57">
        <f t="shared" si="385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2"/>
        <v>0</v>
      </c>
      <c r="C5249" s="57" t="str">
        <f t="shared" si="383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4"/>
        <v>0</v>
      </c>
      <c r="L5249" s="57">
        <f t="shared" si="385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2"/>
        <v>0</v>
      </c>
      <c r="C5250" s="57" t="str">
        <f t="shared" si="383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4"/>
        <v>0</v>
      </c>
      <c r="L5250" s="57">
        <f t="shared" si="385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2"/>
        <v>0</v>
      </c>
      <c r="C5251" s="57" t="str">
        <f t="shared" si="383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4"/>
        <v>0</v>
      </c>
      <c r="L5251" s="57">
        <f t="shared" si="385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2"/>
        <v>0</v>
      </c>
      <c r="C5252" s="57" t="str">
        <f t="shared" si="383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4"/>
        <v>0</v>
      </c>
      <c r="L5252" s="57">
        <f t="shared" si="385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2"/>
        <v>0</v>
      </c>
      <c r="C5253" s="57" t="str">
        <f t="shared" si="383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4"/>
        <v>0</v>
      </c>
      <c r="L5253" s="57">
        <f t="shared" si="385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2"/>
        <v>0</v>
      </c>
      <c r="C5254" s="57" t="str">
        <f t="shared" si="383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4"/>
        <v>0</v>
      </c>
      <c r="L5254" s="57">
        <f t="shared" si="385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2"/>
        <v>0</v>
      </c>
      <c r="C5255" s="57" t="str">
        <f t="shared" si="383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4"/>
        <v>0</v>
      </c>
      <c r="L5255" s="57">
        <f t="shared" si="385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2"/>
        <v>0</v>
      </c>
      <c r="C5256" s="57" t="str">
        <f t="shared" si="383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4"/>
        <v>0</v>
      </c>
      <c r="L5256" s="57">
        <f t="shared" si="385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2"/>
        <v>0</v>
      </c>
      <c r="C5257" s="57" t="str">
        <f t="shared" si="383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4"/>
        <v>0</v>
      </c>
      <c r="L5257" s="57">
        <f t="shared" si="385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2"/>
        <v>0</v>
      </c>
      <c r="C5258" s="57" t="str">
        <f t="shared" si="383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4"/>
        <v>0</v>
      </c>
      <c r="L5258" s="57">
        <f t="shared" si="385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2"/>
        <v>0</v>
      </c>
      <c r="C5259" s="57" t="str">
        <f t="shared" si="383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4"/>
        <v>0</v>
      </c>
      <c r="L5259" s="57">
        <f t="shared" si="385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2"/>
        <v>0</v>
      </c>
      <c r="C5260" s="57" t="str">
        <f t="shared" si="383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4"/>
        <v>0</v>
      </c>
      <c r="L5260" s="57">
        <f t="shared" si="385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2"/>
        <v>0</v>
      </c>
      <c r="C5261" s="57" t="str">
        <f t="shared" si="383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4"/>
        <v>0</v>
      </c>
      <c r="L5261" s="57">
        <f t="shared" si="385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2"/>
        <v>0</v>
      </c>
      <c r="C5262" s="57" t="str">
        <f t="shared" si="383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4"/>
        <v>0</v>
      </c>
      <c r="L5262" s="57">
        <f t="shared" si="385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2"/>
        <v>0</v>
      </c>
      <c r="C5263" s="57" t="str">
        <f t="shared" si="383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4"/>
        <v>0</v>
      </c>
      <c r="L5263" s="57">
        <f t="shared" si="385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2"/>
        <v>0</v>
      </c>
      <c r="C5264" s="57" t="str">
        <f t="shared" si="383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4"/>
        <v>0</v>
      </c>
      <c r="L5264" s="57">
        <f t="shared" si="385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2"/>
        <v>0</v>
      </c>
      <c r="C5265" s="57" t="str">
        <f t="shared" si="383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4"/>
        <v>0</v>
      </c>
      <c r="L5265" s="57">
        <f t="shared" si="385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2"/>
        <v>0</v>
      </c>
      <c r="C5266" s="57" t="str">
        <f t="shared" si="383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4"/>
        <v>0</v>
      </c>
      <c r="L5266" s="57">
        <f t="shared" si="385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2"/>
        <v>0</v>
      </c>
      <c r="C5267" s="57" t="str">
        <f t="shared" si="383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4"/>
        <v>0</v>
      </c>
      <c r="L5267" s="57">
        <f t="shared" si="385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2"/>
        <v>0</v>
      </c>
      <c r="C5268" s="57" t="str">
        <f t="shared" si="383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4"/>
        <v>0</v>
      </c>
      <c r="L5268" s="57">
        <f t="shared" si="385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2"/>
        <v>0</v>
      </c>
      <c r="C5269" s="57" t="str">
        <f t="shared" si="383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4"/>
        <v>0</v>
      </c>
      <c r="L5269" s="57">
        <f t="shared" si="385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2"/>
        <v>0</v>
      </c>
      <c r="C5270" s="57" t="str">
        <f t="shared" si="383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4"/>
        <v>0</v>
      </c>
      <c r="L5270" s="57">
        <f t="shared" si="385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2"/>
        <v>0</v>
      </c>
      <c r="C5271" s="57" t="str">
        <f t="shared" si="383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4"/>
        <v>0</v>
      </c>
      <c r="L5271" s="57">
        <f t="shared" si="385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2"/>
        <v>0</v>
      </c>
      <c r="C5272" s="57" t="str">
        <f t="shared" si="383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4"/>
        <v>0</v>
      </c>
      <c r="L5272" s="57">
        <f t="shared" si="385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2"/>
        <v>0</v>
      </c>
      <c r="C5273" s="57" t="str">
        <f t="shared" si="383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4"/>
        <v>0</v>
      </c>
      <c r="L5273" s="57">
        <f t="shared" si="385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2"/>
        <v>0</v>
      </c>
      <c r="C5274" s="57" t="str">
        <f t="shared" si="383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4"/>
        <v>0</v>
      </c>
      <c r="L5274" s="57">
        <f t="shared" si="385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82"/>
        <v>0</v>
      </c>
      <c r="C5275" s="57" t="str">
        <f t="shared" si="383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4"/>
        <v>0</v>
      </c>
      <c r="L5275" s="57">
        <f t="shared" si="385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82"/>
        <v>0</v>
      </c>
      <c r="C5276" s="57" t="str">
        <f t="shared" si="383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4"/>
        <v>0</v>
      </c>
      <c r="L5276" s="57">
        <f t="shared" si="385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2"/>
        <v>0</v>
      </c>
      <c r="C5277" s="57" t="str">
        <f t="shared" si="383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4"/>
        <v>0</v>
      </c>
      <c r="L5277" s="57">
        <f t="shared" si="385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2"/>
        <v>0</v>
      </c>
      <c r="C5278" s="57" t="str">
        <f t="shared" si="383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4"/>
        <v>0</v>
      </c>
      <c r="L5278" s="57">
        <f t="shared" si="385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2"/>
        <v>0</v>
      </c>
      <c r="C5279" s="57" t="str">
        <f t="shared" si="383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4"/>
        <v>0</v>
      </c>
      <c r="L5279" s="57">
        <f t="shared" si="385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ref="B5280:B5343" si="386">WEEKNUM(A5280)</f>
        <v>0</v>
      </c>
      <c r="C5280" s="57" t="str">
        <f t="shared" ref="C5280:C5343" si="387">TEXT(A5280,"Mmm")</f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4"/>
        <v>0</v>
      </c>
      <c r="L5280" s="57">
        <f t="shared" si="385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6"/>
        <v>0</v>
      </c>
      <c r="C5281" s="57" t="str">
        <f t="shared" si="387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4"/>
        <v>0</v>
      </c>
      <c r="L5281" s="57">
        <f t="shared" si="385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6"/>
        <v>0</v>
      </c>
      <c r="C5282" s="57" t="str">
        <f t="shared" si="387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4"/>
        <v>0</v>
      </c>
      <c r="L5282" s="57">
        <f t="shared" si="385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6"/>
        <v>0</v>
      </c>
      <c r="C5283" s="57" t="str">
        <f t="shared" si="387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4"/>
        <v>0</v>
      </c>
      <c r="L5283" s="57">
        <f t="shared" si="385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6"/>
        <v>0</v>
      </c>
      <c r="C5284" s="57" t="str">
        <f t="shared" si="387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4"/>
        <v>0</v>
      </c>
      <c r="L5284" s="57">
        <f t="shared" si="385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6"/>
        <v>0</v>
      </c>
      <c r="C5285" s="57" t="str">
        <f t="shared" si="387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4"/>
        <v>0</v>
      </c>
      <c r="L5285" s="57">
        <f t="shared" si="385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6"/>
        <v>0</v>
      </c>
      <c r="C5286" s="57" t="str">
        <f t="shared" si="387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84"/>
        <v>0</v>
      </c>
      <c r="L5286" s="57">
        <f t="shared" si="385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6"/>
        <v>0</v>
      </c>
      <c r="C5287" s="57" t="str">
        <f t="shared" si="387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84"/>
        <v>0</v>
      </c>
      <c r="L5287" s="57">
        <f t="shared" si="385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6"/>
        <v>0</v>
      </c>
      <c r="C5288" s="57" t="str">
        <f t="shared" si="387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84"/>
        <v>0</v>
      </c>
      <c r="L5288" s="57">
        <f t="shared" si="385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6"/>
        <v>0</v>
      </c>
      <c r="C5289" s="57" t="str">
        <f t="shared" si="387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84"/>
        <v>0</v>
      </c>
      <c r="L5289" s="57">
        <f t="shared" si="385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6"/>
        <v>0</v>
      </c>
      <c r="C5290" s="57" t="str">
        <f t="shared" si="387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84"/>
        <v>0</v>
      </c>
      <c r="L5290" s="57">
        <f t="shared" si="385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6"/>
        <v>0</v>
      </c>
      <c r="C5291" s="57" t="str">
        <f t="shared" si="387"/>
        <v>Jan</v>
      </c>
      <c r="D5291" s="4"/>
      <c r="E5291" s="57"/>
      <c r="F5291" s="57"/>
      <c r="G5291" s="57"/>
      <c r="H5291" s="57"/>
      <c r="I5291" s="57"/>
      <c r="J5291" s="57"/>
      <c r="K5291" s="57">
        <f t="shared" ref="K5291:K5354" si="388">I5291+J5291</f>
        <v>0</v>
      </c>
      <c r="L5291" s="57">
        <f t="shared" si="385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6"/>
        <v>0</v>
      </c>
      <c r="C5292" s="57" t="str">
        <f t="shared" si="387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88"/>
        <v>0</v>
      </c>
      <c r="L5292" s="57">
        <f t="shared" si="385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6"/>
        <v>0</v>
      </c>
      <c r="C5293" s="57" t="str">
        <f t="shared" si="387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88"/>
        <v>0</v>
      </c>
      <c r="L5293" s="57">
        <f t="shared" si="385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6"/>
        <v>0</v>
      </c>
      <c r="C5294" s="57" t="str">
        <f t="shared" si="387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88"/>
        <v>0</v>
      </c>
      <c r="L5294" s="57">
        <f t="shared" si="385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6"/>
        <v>0</v>
      </c>
      <c r="C5295" s="57" t="str">
        <f t="shared" si="387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88"/>
        <v>0</v>
      </c>
      <c r="L5295" s="57">
        <f t="shared" si="385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6"/>
        <v>0</v>
      </c>
      <c r="C5296" s="57" t="str">
        <f t="shared" si="387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88"/>
        <v>0</v>
      </c>
      <c r="L5296" s="57">
        <f t="shared" si="385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6"/>
        <v>0</v>
      </c>
      <c r="C5297" s="57" t="str">
        <f t="shared" si="387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88"/>
        <v>0</v>
      </c>
      <c r="L5297" s="57">
        <f t="shared" si="385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6"/>
        <v>0</v>
      </c>
      <c r="C5298" s="57" t="str">
        <f t="shared" si="387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88"/>
        <v>0</v>
      </c>
      <c r="L5298" s="57">
        <f t="shared" si="385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6"/>
        <v>0</v>
      </c>
      <c r="C5299" s="57" t="str">
        <f t="shared" si="387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88"/>
        <v>0</v>
      </c>
      <c r="L5299" s="57">
        <f t="shared" si="385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6"/>
        <v>0</v>
      </c>
      <c r="C5300" s="57" t="str">
        <f t="shared" si="387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88"/>
        <v>0</v>
      </c>
      <c r="L5300" s="57">
        <f t="shared" si="385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6"/>
        <v>0</v>
      </c>
      <c r="C5301" s="57" t="str">
        <f t="shared" si="387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88"/>
        <v>0</v>
      </c>
      <c r="L5301" s="57">
        <f t="shared" si="385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6"/>
        <v>0</v>
      </c>
      <c r="C5302" s="57" t="str">
        <f t="shared" si="387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88"/>
        <v>0</v>
      </c>
      <c r="L5302" s="57">
        <f t="shared" si="385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6"/>
        <v>0</v>
      </c>
      <c r="C5303" s="57" t="str">
        <f t="shared" si="387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88"/>
        <v>0</v>
      </c>
      <c r="L5303" s="57">
        <f t="shared" ref="L5303:L5366" si="389">H5303*K5303</f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6"/>
        <v>0</v>
      </c>
      <c r="C5304" s="57" t="str">
        <f t="shared" si="387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88"/>
        <v>0</v>
      </c>
      <c r="L5304" s="57">
        <f t="shared" si="389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6"/>
        <v>0</v>
      </c>
      <c r="C5305" s="57" t="str">
        <f t="shared" si="387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88"/>
        <v>0</v>
      </c>
      <c r="L5305" s="57">
        <f t="shared" si="389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6"/>
        <v>0</v>
      </c>
      <c r="C5306" s="57" t="str">
        <f t="shared" si="387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88"/>
        <v>0</v>
      </c>
      <c r="L5306" s="57">
        <f t="shared" si="389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6"/>
        <v>0</v>
      </c>
      <c r="C5307" s="57" t="str">
        <f t="shared" si="387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88"/>
        <v>0</v>
      </c>
      <c r="L5307" s="57">
        <f t="shared" si="389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6"/>
        <v>0</v>
      </c>
      <c r="C5308" s="57" t="str">
        <f t="shared" si="387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88"/>
        <v>0</v>
      </c>
      <c r="L5308" s="57">
        <f t="shared" si="389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6"/>
        <v>0</v>
      </c>
      <c r="C5309" s="57" t="str">
        <f t="shared" si="387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88"/>
        <v>0</v>
      </c>
      <c r="L5309" s="57">
        <f t="shared" si="389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6"/>
        <v>0</v>
      </c>
      <c r="C5310" s="57" t="str">
        <f t="shared" si="387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88"/>
        <v>0</v>
      </c>
      <c r="L5310" s="57">
        <f t="shared" si="389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6"/>
        <v>0</v>
      </c>
      <c r="C5311" s="57" t="str">
        <f t="shared" si="387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88"/>
        <v>0</v>
      </c>
      <c r="L5311" s="57">
        <f t="shared" si="389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6"/>
        <v>0</v>
      </c>
      <c r="C5312" s="57" t="str">
        <f t="shared" si="387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88"/>
        <v>0</v>
      </c>
      <c r="L5312" s="57">
        <f t="shared" si="389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6"/>
        <v>0</v>
      </c>
      <c r="C5313" s="57" t="str">
        <f t="shared" si="387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88"/>
        <v>0</v>
      </c>
      <c r="L5313" s="57">
        <f t="shared" si="389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6"/>
        <v>0</v>
      </c>
      <c r="C5314" s="57" t="str">
        <f t="shared" si="387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88"/>
        <v>0</v>
      </c>
      <c r="L5314" s="57">
        <f t="shared" si="389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6"/>
        <v>0</v>
      </c>
      <c r="C5315" s="57" t="str">
        <f t="shared" si="387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88"/>
        <v>0</v>
      </c>
      <c r="L5315" s="57">
        <f t="shared" si="389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6"/>
        <v>0</v>
      </c>
      <c r="C5316" s="57" t="str">
        <f t="shared" si="387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88"/>
        <v>0</v>
      </c>
      <c r="L5316" s="57">
        <f t="shared" si="389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6"/>
        <v>0</v>
      </c>
      <c r="C5317" s="57" t="str">
        <f t="shared" si="387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88"/>
        <v>0</v>
      </c>
      <c r="L5317" s="57">
        <f t="shared" si="389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6"/>
        <v>0</v>
      </c>
      <c r="C5318" s="57" t="str">
        <f t="shared" si="387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88"/>
        <v>0</v>
      </c>
      <c r="L5318" s="57">
        <f t="shared" si="389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6"/>
        <v>0</v>
      </c>
      <c r="C5319" s="57" t="str">
        <f t="shared" si="387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88"/>
        <v>0</v>
      </c>
      <c r="L5319" s="57">
        <f t="shared" si="389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6"/>
        <v>0</v>
      </c>
      <c r="C5320" s="57" t="str">
        <f t="shared" si="387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88"/>
        <v>0</v>
      </c>
      <c r="L5320" s="57">
        <f t="shared" si="389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6"/>
        <v>0</v>
      </c>
      <c r="C5321" s="57" t="str">
        <f t="shared" si="387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88"/>
        <v>0</v>
      </c>
      <c r="L5321" s="57">
        <f t="shared" si="389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6"/>
        <v>0</v>
      </c>
      <c r="C5322" s="57" t="str">
        <f t="shared" si="387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88"/>
        <v>0</v>
      </c>
      <c r="L5322" s="57">
        <f t="shared" si="389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6"/>
        <v>0</v>
      </c>
      <c r="C5323" s="57" t="str">
        <f t="shared" si="387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88"/>
        <v>0</v>
      </c>
      <c r="L5323" s="57">
        <f t="shared" si="389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6"/>
        <v>0</v>
      </c>
      <c r="C5324" s="57" t="str">
        <f t="shared" si="387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88"/>
        <v>0</v>
      </c>
      <c r="L5324" s="57">
        <f t="shared" si="389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6"/>
        <v>0</v>
      </c>
      <c r="C5325" s="57" t="str">
        <f t="shared" si="387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88"/>
        <v>0</v>
      </c>
      <c r="L5325" s="57">
        <f t="shared" si="389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6"/>
        <v>0</v>
      </c>
      <c r="C5326" s="57" t="str">
        <f t="shared" si="387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88"/>
        <v>0</v>
      </c>
      <c r="L5326" s="57">
        <f t="shared" si="389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6"/>
        <v>0</v>
      </c>
      <c r="C5327" s="57" t="str">
        <f t="shared" si="387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88"/>
        <v>0</v>
      </c>
      <c r="L5327" s="57">
        <f t="shared" si="389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6"/>
        <v>0</v>
      </c>
      <c r="C5328" s="57" t="str">
        <f t="shared" si="387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88"/>
        <v>0</v>
      </c>
      <c r="L5328" s="57">
        <f t="shared" si="389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6"/>
        <v>0</v>
      </c>
      <c r="C5329" s="57" t="str">
        <f t="shared" si="387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88"/>
        <v>0</v>
      </c>
      <c r="L5329" s="57">
        <f t="shared" si="389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6"/>
        <v>0</v>
      </c>
      <c r="C5330" s="57" t="str">
        <f t="shared" si="387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88"/>
        <v>0</v>
      </c>
      <c r="L5330" s="57">
        <f t="shared" si="389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6"/>
        <v>0</v>
      </c>
      <c r="C5331" s="57" t="str">
        <f t="shared" si="387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88"/>
        <v>0</v>
      </c>
      <c r="L5331" s="57">
        <f t="shared" si="389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6"/>
        <v>0</v>
      </c>
      <c r="C5332" s="57" t="str">
        <f t="shared" si="387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88"/>
        <v>0</v>
      </c>
      <c r="L5332" s="57">
        <f t="shared" si="389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6"/>
        <v>0</v>
      </c>
      <c r="C5333" s="57" t="str">
        <f t="shared" si="387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88"/>
        <v>0</v>
      </c>
      <c r="L5333" s="57">
        <f t="shared" si="389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6"/>
        <v>0</v>
      </c>
      <c r="C5334" s="57" t="str">
        <f t="shared" si="387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88"/>
        <v>0</v>
      </c>
      <c r="L5334" s="57">
        <f t="shared" si="389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6"/>
        <v>0</v>
      </c>
      <c r="C5335" s="57" t="str">
        <f t="shared" si="387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88"/>
        <v>0</v>
      </c>
      <c r="L5335" s="57">
        <f t="shared" si="389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6"/>
        <v>0</v>
      </c>
      <c r="C5336" s="57" t="str">
        <f t="shared" si="387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88"/>
        <v>0</v>
      </c>
      <c r="L5336" s="57">
        <f t="shared" si="389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6"/>
        <v>0</v>
      </c>
      <c r="C5337" s="57" t="str">
        <f t="shared" si="387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88"/>
        <v>0</v>
      </c>
      <c r="L5337" s="57">
        <f t="shared" si="389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6"/>
        <v>0</v>
      </c>
      <c r="C5338" s="57" t="str">
        <f t="shared" si="387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88"/>
        <v>0</v>
      </c>
      <c r="L5338" s="57">
        <f t="shared" si="389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6"/>
        <v>0</v>
      </c>
      <c r="C5339" s="57" t="str">
        <f t="shared" si="387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88"/>
        <v>0</v>
      </c>
      <c r="L5339" s="57">
        <f t="shared" si="389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86"/>
        <v>0</v>
      </c>
      <c r="C5340" s="57" t="str">
        <f t="shared" si="387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88"/>
        <v>0</v>
      </c>
      <c r="L5340" s="57">
        <f t="shared" si="389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86"/>
        <v>0</v>
      </c>
      <c r="C5341" s="57" t="str">
        <f t="shared" si="387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88"/>
        <v>0</v>
      </c>
      <c r="L5341" s="57">
        <f t="shared" si="389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86"/>
        <v>0</v>
      </c>
      <c r="C5342" s="57" t="str">
        <f t="shared" si="387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88"/>
        <v>0</v>
      </c>
      <c r="L5342" s="57">
        <f t="shared" si="389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86"/>
        <v>0</v>
      </c>
      <c r="C5343" s="57" t="str">
        <f t="shared" si="387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88"/>
        <v>0</v>
      </c>
      <c r="L5343" s="57">
        <f t="shared" si="389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ref="B5344:B5407" si="390">WEEKNUM(A5344)</f>
        <v>0</v>
      </c>
      <c r="C5344" s="57" t="str">
        <f t="shared" ref="C5344:C5407" si="391">TEXT(A5344,"Mmm")</f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88"/>
        <v>0</v>
      </c>
      <c r="L5344" s="57">
        <f t="shared" si="389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90"/>
        <v>0</v>
      </c>
      <c r="C5345" s="57" t="str">
        <f t="shared" si="391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88"/>
        <v>0</v>
      </c>
      <c r="L5345" s="57">
        <f t="shared" si="389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90"/>
        <v>0</v>
      </c>
      <c r="C5346" s="57" t="str">
        <f t="shared" si="391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88"/>
        <v>0</v>
      </c>
      <c r="L5346" s="57">
        <f t="shared" si="389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0"/>
        <v>0</v>
      </c>
      <c r="C5347" s="57" t="str">
        <f t="shared" si="391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88"/>
        <v>0</v>
      </c>
      <c r="L5347" s="57">
        <f t="shared" si="389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0"/>
        <v>0</v>
      </c>
      <c r="C5348" s="57" t="str">
        <f t="shared" si="391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88"/>
        <v>0</v>
      </c>
      <c r="L5348" s="57">
        <f t="shared" si="389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0"/>
        <v>0</v>
      </c>
      <c r="C5349" s="57" t="str">
        <f t="shared" si="391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88"/>
        <v>0</v>
      </c>
      <c r="L5349" s="57">
        <f t="shared" si="389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0"/>
        <v>0</v>
      </c>
      <c r="C5350" s="57" t="str">
        <f t="shared" si="391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88"/>
        <v>0</v>
      </c>
      <c r="L5350" s="57">
        <f t="shared" si="389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0"/>
        <v>0</v>
      </c>
      <c r="C5351" s="57" t="str">
        <f t="shared" si="391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88"/>
        <v>0</v>
      </c>
      <c r="L5351" s="57">
        <f t="shared" si="389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0"/>
        <v>0</v>
      </c>
      <c r="C5352" s="57" t="str">
        <f t="shared" si="391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88"/>
        <v>0</v>
      </c>
      <c r="L5352" s="57">
        <f t="shared" si="389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0"/>
        <v>0</v>
      </c>
      <c r="C5353" s="57" t="str">
        <f t="shared" si="391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88"/>
        <v>0</v>
      </c>
      <c r="L5353" s="57">
        <f t="shared" si="389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0"/>
        <v>0</v>
      </c>
      <c r="C5354" s="57" t="str">
        <f t="shared" si="391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88"/>
        <v>0</v>
      </c>
      <c r="L5354" s="57">
        <f t="shared" si="389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0"/>
        <v>0</v>
      </c>
      <c r="C5355" s="57" t="str">
        <f t="shared" si="391"/>
        <v>Jan</v>
      </c>
      <c r="D5355" s="4"/>
      <c r="E5355" s="57"/>
      <c r="F5355" s="57"/>
      <c r="G5355" s="57"/>
      <c r="H5355" s="57"/>
      <c r="I5355" s="57"/>
      <c r="J5355" s="57"/>
      <c r="K5355" s="57">
        <f t="shared" ref="K5355:K5418" si="392">I5355+J5355</f>
        <v>0</v>
      </c>
      <c r="L5355" s="57">
        <f t="shared" si="389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0"/>
        <v>0</v>
      </c>
      <c r="C5356" s="57" t="str">
        <f t="shared" si="391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2"/>
        <v>0</v>
      </c>
      <c r="L5356" s="57">
        <f t="shared" si="389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0"/>
        <v>0</v>
      </c>
      <c r="C5357" s="57" t="str">
        <f t="shared" si="391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2"/>
        <v>0</v>
      </c>
      <c r="L5357" s="57">
        <f t="shared" si="389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0"/>
        <v>0</v>
      </c>
      <c r="C5358" s="57" t="str">
        <f t="shared" si="391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2"/>
        <v>0</v>
      </c>
      <c r="L5358" s="57">
        <f t="shared" si="389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0"/>
        <v>0</v>
      </c>
      <c r="C5359" s="57" t="str">
        <f t="shared" si="391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2"/>
        <v>0</v>
      </c>
      <c r="L5359" s="57">
        <f t="shared" si="389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0"/>
        <v>0</v>
      </c>
      <c r="C5360" s="57" t="str">
        <f t="shared" si="391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2"/>
        <v>0</v>
      </c>
      <c r="L5360" s="57">
        <f t="shared" si="389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0"/>
        <v>0</v>
      </c>
      <c r="C5361" s="57" t="str">
        <f t="shared" si="391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2"/>
        <v>0</v>
      </c>
      <c r="L5361" s="57">
        <f t="shared" si="389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0"/>
        <v>0</v>
      </c>
      <c r="C5362" s="57" t="str">
        <f t="shared" si="391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2"/>
        <v>0</v>
      </c>
      <c r="L5362" s="57">
        <f t="shared" si="389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0"/>
        <v>0</v>
      </c>
      <c r="C5363" s="57" t="str">
        <f t="shared" si="391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2"/>
        <v>0</v>
      </c>
      <c r="L5363" s="57">
        <f t="shared" si="389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0"/>
        <v>0</v>
      </c>
      <c r="C5364" s="57" t="str">
        <f t="shared" si="391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2"/>
        <v>0</v>
      </c>
      <c r="L5364" s="57">
        <f t="shared" si="389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0"/>
        <v>0</v>
      </c>
      <c r="C5365" s="57" t="str">
        <f t="shared" si="391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2"/>
        <v>0</v>
      </c>
      <c r="L5365" s="57">
        <f t="shared" si="389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0"/>
        <v>0</v>
      </c>
      <c r="C5366" s="57" t="str">
        <f t="shared" si="391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2"/>
        <v>0</v>
      </c>
      <c r="L5366" s="57">
        <f t="shared" si="389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0"/>
        <v>0</v>
      </c>
      <c r="C5367" s="57" t="str">
        <f t="shared" si="391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2"/>
        <v>0</v>
      </c>
      <c r="L5367" s="57">
        <f t="shared" ref="L5367:L5430" si="393">H5367*K5367</f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0"/>
        <v>0</v>
      </c>
      <c r="C5368" s="57" t="str">
        <f t="shared" si="391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2"/>
        <v>0</v>
      </c>
      <c r="L5368" s="57">
        <f t="shared" si="393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0"/>
        <v>0</v>
      </c>
      <c r="C5369" s="57" t="str">
        <f t="shared" si="391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2"/>
        <v>0</v>
      </c>
      <c r="L5369" s="57">
        <f t="shared" si="393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0"/>
        <v>0</v>
      </c>
      <c r="C5370" s="57" t="str">
        <f t="shared" si="391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2"/>
        <v>0</v>
      </c>
      <c r="L5370" s="57">
        <f t="shared" si="393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0"/>
        <v>0</v>
      </c>
      <c r="C5371" s="57" t="str">
        <f t="shared" si="391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2"/>
        <v>0</v>
      </c>
      <c r="L5371" s="57">
        <f t="shared" si="393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0"/>
        <v>0</v>
      </c>
      <c r="C5372" s="57" t="str">
        <f t="shared" si="391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2"/>
        <v>0</v>
      </c>
      <c r="L5372" s="57">
        <f t="shared" si="393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0"/>
        <v>0</v>
      </c>
      <c r="C5373" s="57" t="str">
        <f t="shared" si="391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2"/>
        <v>0</v>
      </c>
      <c r="L5373" s="57">
        <f t="shared" si="393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0"/>
        <v>0</v>
      </c>
      <c r="C5374" s="57" t="str">
        <f t="shared" si="391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2"/>
        <v>0</v>
      </c>
      <c r="L5374" s="57">
        <f t="shared" si="393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0"/>
        <v>0</v>
      </c>
      <c r="C5375" s="57" t="str">
        <f t="shared" si="391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2"/>
        <v>0</v>
      </c>
      <c r="L5375" s="57">
        <f t="shared" si="393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0"/>
        <v>0</v>
      </c>
      <c r="C5376" s="57" t="str">
        <f t="shared" si="391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2"/>
        <v>0</v>
      </c>
      <c r="L5376" s="57">
        <f t="shared" si="393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0"/>
        <v>0</v>
      </c>
      <c r="C5377" s="57" t="str">
        <f t="shared" si="391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2"/>
        <v>0</v>
      </c>
      <c r="L5377" s="57">
        <f t="shared" si="393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0"/>
        <v>0</v>
      </c>
      <c r="C5378" s="57" t="str">
        <f t="shared" si="391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2"/>
        <v>0</v>
      </c>
      <c r="L5378" s="57">
        <f t="shared" si="393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0"/>
        <v>0</v>
      </c>
      <c r="C5379" s="57" t="str">
        <f t="shared" si="391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2"/>
        <v>0</v>
      </c>
      <c r="L5379" s="57">
        <f t="shared" si="393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0"/>
        <v>0</v>
      </c>
      <c r="C5380" s="57" t="str">
        <f t="shared" si="391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2"/>
        <v>0</v>
      </c>
      <c r="L5380" s="57">
        <f t="shared" si="393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0"/>
        <v>0</v>
      </c>
      <c r="C5381" s="57" t="str">
        <f t="shared" si="391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2"/>
        <v>0</v>
      </c>
      <c r="L5381" s="57">
        <f t="shared" si="393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0"/>
        <v>0</v>
      </c>
      <c r="C5382" s="57" t="str">
        <f t="shared" si="391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2"/>
        <v>0</v>
      </c>
      <c r="L5382" s="57">
        <f t="shared" si="393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0"/>
        <v>0</v>
      </c>
      <c r="C5383" s="57" t="str">
        <f t="shared" si="391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2"/>
        <v>0</v>
      </c>
      <c r="L5383" s="57">
        <f t="shared" si="393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0"/>
        <v>0</v>
      </c>
      <c r="C5384" s="57" t="str">
        <f t="shared" si="391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2"/>
        <v>0</v>
      </c>
      <c r="L5384" s="57">
        <f t="shared" si="393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0"/>
        <v>0</v>
      </c>
      <c r="C5385" s="57" t="str">
        <f t="shared" si="391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2"/>
        <v>0</v>
      </c>
      <c r="L5385" s="57">
        <f t="shared" si="393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0"/>
        <v>0</v>
      </c>
      <c r="C5386" s="57" t="str">
        <f t="shared" si="391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2"/>
        <v>0</v>
      </c>
      <c r="L5386" s="57">
        <f t="shared" si="393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0"/>
        <v>0</v>
      </c>
      <c r="C5387" s="57" t="str">
        <f t="shared" si="391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2"/>
        <v>0</v>
      </c>
      <c r="L5387" s="57">
        <f t="shared" si="393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0"/>
        <v>0</v>
      </c>
      <c r="C5388" s="57" t="str">
        <f t="shared" si="391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2"/>
        <v>0</v>
      </c>
      <c r="L5388" s="57">
        <f t="shared" si="393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0"/>
        <v>0</v>
      </c>
      <c r="C5389" s="57" t="str">
        <f t="shared" si="391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2"/>
        <v>0</v>
      </c>
      <c r="L5389" s="57">
        <f t="shared" si="393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0"/>
        <v>0</v>
      </c>
      <c r="C5390" s="57" t="str">
        <f t="shared" si="391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2"/>
        <v>0</v>
      </c>
      <c r="L5390" s="57">
        <f t="shared" si="393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0"/>
        <v>0</v>
      </c>
      <c r="C5391" s="57" t="str">
        <f t="shared" si="391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2"/>
        <v>0</v>
      </c>
      <c r="L5391" s="57">
        <f t="shared" si="393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0"/>
        <v>0</v>
      </c>
      <c r="C5392" s="57" t="str">
        <f t="shared" si="391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2"/>
        <v>0</v>
      </c>
      <c r="L5392" s="57">
        <f t="shared" si="393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0"/>
        <v>0</v>
      </c>
      <c r="C5393" s="57" t="str">
        <f t="shared" si="391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2"/>
        <v>0</v>
      </c>
      <c r="L5393" s="57">
        <f t="shared" si="393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0"/>
        <v>0</v>
      </c>
      <c r="C5394" s="57" t="str">
        <f t="shared" si="391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2"/>
        <v>0</v>
      </c>
      <c r="L5394" s="57">
        <f t="shared" si="393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0"/>
        <v>0</v>
      </c>
      <c r="C5395" s="57" t="str">
        <f t="shared" si="391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2"/>
        <v>0</v>
      </c>
      <c r="L5395" s="57">
        <f t="shared" si="393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0"/>
        <v>0</v>
      </c>
      <c r="C5396" s="57" t="str">
        <f t="shared" si="391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2"/>
        <v>0</v>
      </c>
      <c r="L5396" s="57">
        <f t="shared" si="393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0"/>
        <v>0</v>
      </c>
      <c r="C5397" s="57" t="str">
        <f t="shared" si="391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2"/>
        <v>0</v>
      </c>
      <c r="L5397" s="57">
        <f t="shared" si="393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0"/>
        <v>0</v>
      </c>
      <c r="C5398" s="57" t="str">
        <f t="shared" si="391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2"/>
        <v>0</v>
      </c>
      <c r="L5398" s="57">
        <f t="shared" si="393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0"/>
        <v>0</v>
      </c>
      <c r="C5399" s="57" t="str">
        <f t="shared" si="391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2"/>
        <v>0</v>
      </c>
      <c r="L5399" s="57">
        <f t="shared" si="393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0"/>
        <v>0</v>
      </c>
      <c r="C5400" s="57" t="str">
        <f t="shared" si="391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2"/>
        <v>0</v>
      </c>
      <c r="L5400" s="57">
        <f t="shared" si="393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0"/>
        <v>0</v>
      </c>
      <c r="C5401" s="57" t="str">
        <f t="shared" si="391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2"/>
        <v>0</v>
      </c>
      <c r="L5401" s="57">
        <f t="shared" si="393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0"/>
        <v>0</v>
      </c>
      <c r="C5402" s="57" t="str">
        <f t="shared" si="391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2"/>
        <v>0</v>
      </c>
      <c r="L5402" s="57">
        <f t="shared" si="393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90"/>
        <v>0</v>
      </c>
      <c r="C5403" s="57" t="str">
        <f t="shared" si="391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2"/>
        <v>0</v>
      </c>
      <c r="L5403" s="57">
        <f t="shared" si="393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90"/>
        <v>0</v>
      </c>
      <c r="C5404" s="57" t="str">
        <f t="shared" si="391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2"/>
        <v>0</v>
      </c>
      <c r="L5404" s="57">
        <f t="shared" si="393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0"/>
        <v>0</v>
      </c>
      <c r="C5405" s="57" t="str">
        <f t="shared" si="391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2"/>
        <v>0</v>
      </c>
      <c r="L5405" s="57">
        <f t="shared" si="393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0"/>
        <v>0</v>
      </c>
      <c r="C5406" s="57" t="str">
        <f t="shared" si="391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2"/>
        <v>0</v>
      </c>
      <c r="L5406" s="57">
        <f t="shared" si="393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0"/>
        <v>0</v>
      </c>
      <c r="C5407" s="57" t="str">
        <f t="shared" si="391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2"/>
        <v>0</v>
      </c>
      <c r="L5407" s="57">
        <f t="shared" si="393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ref="B5408:B5471" si="394">WEEKNUM(A5408)</f>
        <v>0</v>
      </c>
      <c r="C5408" s="57" t="str">
        <f t="shared" ref="C5408:C5471" si="395">TEXT(A5408,"Mmm")</f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2"/>
        <v>0</v>
      </c>
      <c r="L5408" s="57">
        <f t="shared" si="393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4"/>
        <v>0</v>
      </c>
      <c r="C5409" s="57" t="str">
        <f t="shared" si="395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2"/>
        <v>0</v>
      </c>
      <c r="L5409" s="57">
        <f t="shared" si="393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4"/>
        <v>0</v>
      </c>
      <c r="C5410" s="57" t="str">
        <f t="shared" si="395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2"/>
        <v>0</v>
      </c>
      <c r="L5410" s="57">
        <f t="shared" si="393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4"/>
        <v>0</v>
      </c>
      <c r="C5411" s="57" t="str">
        <f t="shared" si="395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2"/>
        <v>0</v>
      </c>
      <c r="L5411" s="57">
        <f t="shared" si="393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4"/>
        <v>0</v>
      </c>
      <c r="C5412" s="57" t="str">
        <f t="shared" si="395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2"/>
        <v>0</v>
      </c>
      <c r="L5412" s="57">
        <f t="shared" si="393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4"/>
        <v>0</v>
      </c>
      <c r="C5413" s="57" t="str">
        <f t="shared" si="395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2"/>
        <v>0</v>
      </c>
      <c r="L5413" s="57">
        <f t="shared" si="393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4"/>
        <v>0</v>
      </c>
      <c r="C5414" s="57" t="str">
        <f t="shared" si="395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92"/>
        <v>0</v>
      </c>
      <c r="L5414" s="57">
        <f t="shared" si="393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4"/>
        <v>0</v>
      </c>
      <c r="C5415" s="57" t="str">
        <f t="shared" si="395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92"/>
        <v>0</v>
      </c>
      <c r="L5415" s="57">
        <f t="shared" si="393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4"/>
        <v>0</v>
      </c>
      <c r="C5416" s="57" t="str">
        <f t="shared" si="395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2"/>
        <v>0</v>
      </c>
      <c r="L5416" s="57">
        <f t="shared" si="393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4"/>
        <v>0</v>
      </c>
      <c r="C5417" s="57" t="str">
        <f t="shared" si="395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2"/>
        <v>0</v>
      </c>
      <c r="L5417" s="57">
        <f t="shared" si="393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4"/>
        <v>0</v>
      </c>
      <c r="C5418" s="57" t="str">
        <f t="shared" si="395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2"/>
        <v>0</v>
      </c>
      <c r="L5418" s="57">
        <f t="shared" si="393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4"/>
        <v>0</v>
      </c>
      <c r="C5419" s="57" t="str">
        <f t="shared" si="395"/>
        <v>Jan</v>
      </c>
      <c r="D5419" s="4"/>
      <c r="E5419" s="57"/>
      <c r="F5419" s="57"/>
      <c r="G5419" s="57"/>
      <c r="H5419" s="57"/>
      <c r="I5419" s="57"/>
      <c r="J5419" s="57"/>
      <c r="K5419" s="57">
        <f t="shared" ref="K5419:K5482" si="396">I5419+J5419</f>
        <v>0</v>
      </c>
      <c r="L5419" s="57">
        <f t="shared" si="393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4"/>
        <v>0</v>
      </c>
      <c r="C5420" s="57" t="str">
        <f t="shared" si="395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6"/>
        <v>0</v>
      </c>
      <c r="L5420" s="57">
        <f t="shared" si="393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4"/>
        <v>0</v>
      </c>
      <c r="C5421" s="57" t="str">
        <f t="shared" si="395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6"/>
        <v>0</v>
      </c>
      <c r="L5421" s="57">
        <f t="shared" si="393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4"/>
        <v>0</v>
      </c>
      <c r="C5422" s="57" t="str">
        <f t="shared" si="395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6"/>
        <v>0</v>
      </c>
      <c r="L5422" s="57">
        <f t="shared" si="393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4"/>
        <v>0</v>
      </c>
      <c r="C5423" s="57" t="str">
        <f t="shared" si="395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6"/>
        <v>0</v>
      </c>
      <c r="L5423" s="57">
        <f t="shared" si="393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4"/>
        <v>0</v>
      </c>
      <c r="C5424" s="57" t="str">
        <f t="shared" si="395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6"/>
        <v>0</v>
      </c>
      <c r="L5424" s="57">
        <f t="shared" si="393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4"/>
        <v>0</v>
      </c>
      <c r="C5425" s="57" t="str">
        <f t="shared" si="395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6"/>
        <v>0</v>
      </c>
      <c r="L5425" s="57">
        <f t="shared" si="393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4"/>
        <v>0</v>
      </c>
      <c r="C5426" s="57" t="str">
        <f t="shared" si="395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6"/>
        <v>0</v>
      </c>
      <c r="L5426" s="57">
        <f t="shared" si="393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4"/>
        <v>0</v>
      </c>
      <c r="C5427" s="57" t="str">
        <f t="shared" si="395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6"/>
        <v>0</v>
      </c>
      <c r="L5427" s="57">
        <f t="shared" si="393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4"/>
        <v>0</v>
      </c>
      <c r="C5428" s="57" t="str">
        <f t="shared" si="395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6"/>
        <v>0</v>
      </c>
      <c r="L5428" s="57">
        <f t="shared" si="393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4"/>
        <v>0</v>
      </c>
      <c r="C5429" s="57" t="str">
        <f t="shared" si="395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6"/>
        <v>0</v>
      </c>
      <c r="L5429" s="57">
        <f t="shared" si="393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4"/>
        <v>0</v>
      </c>
      <c r="C5430" s="57" t="str">
        <f t="shared" si="395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6"/>
        <v>0</v>
      </c>
      <c r="L5430" s="57">
        <f t="shared" si="393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4"/>
        <v>0</v>
      </c>
      <c r="C5431" s="57" t="str">
        <f t="shared" si="395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6"/>
        <v>0</v>
      </c>
      <c r="L5431" s="57">
        <f t="shared" ref="L5431:L5494" si="397">H5431*K5431</f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4"/>
        <v>0</v>
      </c>
      <c r="C5432" s="57" t="str">
        <f t="shared" si="395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6"/>
        <v>0</v>
      </c>
      <c r="L5432" s="57">
        <f t="shared" si="397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4"/>
        <v>0</v>
      </c>
      <c r="C5433" s="57" t="str">
        <f t="shared" si="395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6"/>
        <v>0</v>
      </c>
      <c r="L5433" s="57">
        <f t="shared" si="397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4"/>
        <v>0</v>
      </c>
      <c r="C5434" s="57" t="str">
        <f t="shared" si="395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6"/>
        <v>0</v>
      </c>
      <c r="L5434" s="57">
        <f t="shared" si="397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4"/>
        <v>0</v>
      </c>
      <c r="C5435" s="57" t="str">
        <f t="shared" si="395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6"/>
        <v>0</v>
      </c>
      <c r="L5435" s="57">
        <f t="shared" si="397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4"/>
        <v>0</v>
      </c>
      <c r="C5436" s="57" t="str">
        <f t="shared" si="395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6"/>
        <v>0</v>
      </c>
      <c r="L5436" s="57">
        <f t="shared" si="397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4"/>
        <v>0</v>
      </c>
      <c r="C5437" s="57" t="str">
        <f t="shared" si="395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6"/>
        <v>0</v>
      </c>
      <c r="L5437" s="57">
        <f t="shared" si="397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4"/>
        <v>0</v>
      </c>
      <c r="C5438" s="57" t="str">
        <f t="shared" si="395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6"/>
        <v>0</v>
      </c>
      <c r="L5438" s="57">
        <f t="shared" si="397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4"/>
        <v>0</v>
      </c>
      <c r="C5439" s="57" t="str">
        <f t="shared" si="395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6"/>
        <v>0</v>
      </c>
      <c r="L5439" s="57">
        <f t="shared" si="397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4"/>
        <v>0</v>
      </c>
      <c r="C5440" s="57" t="str">
        <f t="shared" si="395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6"/>
        <v>0</v>
      </c>
      <c r="L5440" s="57">
        <f t="shared" si="397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4"/>
        <v>0</v>
      </c>
      <c r="C5441" s="57" t="str">
        <f t="shared" si="395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6"/>
        <v>0</v>
      </c>
      <c r="L5441" s="57">
        <f t="shared" si="397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4"/>
        <v>0</v>
      </c>
      <c r="C5442" s="57" t="str">
        <f t="shared" si="395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6"/>
        <v>0</v>
      </c>
      <c r="L5442" s="57">
        <f t="shared" si="397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4"/>
        <v>0</v>
      </c>
      <c r="C5443" s="57" t="str">
        <f t="shared" si="395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6"/>
        <v>0</v>
      </c>
      <c r="L5443" s="57">
        <f t="shared" si="397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4"/>
        <v>0</v>
      </c>
      <c r="C5444" s="57" t="str">
        <f t="shared" si="395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6"/>
        <v>0</v>
      </c>
      <c r="L5444" s="57">
        <f t="shared" si="397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4"/>
        <v>0</v>
      </c>
      <c r="C5445" s="57" t="str">
        <f t="shared" si="395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6"/>
        <v>0</v>
      </c>
      <c r="L5445" s="57">
        <f t="shared" si="397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4"/>
        <v>0</v>
      </c>
      <c r="C5446" s="57" t="str">
        <f t="shared" si="395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6"/>
        <v>0</v>
      </c>
      <c r="L5446" s="57">
        <f t="shared" si="397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4"/>
        <v>0</v>
      </c>
      <c r="C5447" s="57" t="str">
        <f t="shared" si="395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6"/>
        <v>0</v>
      </c>
      <c r="L5447" s="57">
        <f t="shared" si="397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4"/>
        <v>0</v>
      </c>
      <c r="C5448" s="57" t="str">
        <f t="shared" si="395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6"/>
        <v>0</v>
      </c>
      <c r="L5448" s="57">
        <f t="shared" si="397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4"/>
        <v>0</v>
      </c>
      <c r="C5449" s="57" t="str">
        <f t="shared" si="395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6"/>
        <v>0</v>
      </c>
      <c r="L5449" s="57">
        <f t="shared" si="397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4"/>
        <v>0</v>
      </c>
      <c r="C5450" s="57" t="str">
        <f t="shared" si="395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6"/>
        <v>0</v>
      </c>
      <c r="L5450" s="57">
        <f t="shared" si="397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4"/>
        <v>0</v>
      </c>
      <c r="C5451" s="57" t="str">
        <f t="shared" si="395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6"/>
        <v>0</v>
      </c>
      <c r="L5451" s="57">
        <f t="shared" si="397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4"/>
        <v>0</v>
      </c>
      <c r="C5452" s="57" t="str">
        <f t="shared" si="395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6"/>
        <v>0</v>
      </c>
      <c r="L5452" s="57">
        <f t="shared" si="397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4"/>
        <v>0</v>
      </c>
      <c r="C5453" s="57" t="str">
        <f t="shared" si="395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6"/>
        <v>0</v>
      </c>
      <c r="L5453" s="57">
        <f t="shared" si="397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4"/>
        <v>0</v>
      </c>
      <c r="C5454" s="57" t="str">
        <f t="shared" si="395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6"/>
        <v>0</v>
      </c>
      <c r="L5454" s="57">
        <f t="shared" si="397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4"/>
        <v>0</v>
      </c>
      <c r="C5455" s="57" t="str">
        <f t="shared" si="395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6"/>
        <v>0</v>
      </c>
      <c r="L5455" s="57">
        <f t="shared" si="397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4"/>
        <v>0</v>
      </c>
      <c r="C5456" s="57" t="str">
        <f t="shared" si="395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6"/>
        <v>0</v>
      </c>
      <c r="L5456" s="57">
        <f t="shared" si="397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4"/>
        <v>0</v>
      </c>
      <c r="C5457" s="57" t="str">
        <f t="shared" si="395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6"/>
        <v>0</v>
      </c>
      <c r="L5457" s="57">
        <f t="shared" si="397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4"/>
        <v>0</v>
      </c>
      <c r="C5458" s="57" t="str">
        <f t="shared" si="395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6"/>
        <v>0</v>
      </c>
      <c r="L5458" s="57">
        <f t="shared" si="397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4"/>
        <v>0</v>
      </c>
      <c r="C5459" s="57" t="str">
        <f t="shared" si="395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6"/>
        <v>0</v>
      </c>
      <c r="L5459" s="57">
        <f t="shared" si="397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4"/>
        <v>0</v>
      </c>
      <c r="C5460" s="57" t="str">
        <f t="shared" si="395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6"/>
        <v>0</v>
      </c>
      <c r="L5460" s="57">
        <f t="shared" si="397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4"/>
        <v>0</v>
      </c>
      <c r="C5461" s="57" t="str">
        <f t="shared" si="395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6"/>
        <v>0</v>
      </c>
      <c r="L5461" s="57">
        <f t="shared" si="397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4"/>
        <v>0</v>
      </c>
      <c r="C5462" s="57" t="str">
        <f t="shared" si="395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6"/>
        <v>0</v>
      </c>
      <c r="L5462" s="57">
        <f t="shared" si="397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4"/>
        <v>0</v>
      </c>
      <c r="C5463" s="57" t="str">
        <f t="shared" si="395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6"/>
        <v>0</v>
      </c>
      <c r="L5463" s="57">
        <f t="shared" si="397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4"/>
        <v>0</v>
      </c>
      <c r="C5464" s="57" t="str">
        <f t="shared" si="395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6"/>
        <v>0</v>
      </c>
      <c r="L5464" s="57">
        <f t="shared" si="397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4"/>
        <v>0</v>
      </c>
      <c r="C5465" s="57" t="str">
        <f t="shared" si="395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6"/>
        <v>0</v>
      </c>
      <c r="L5465" s="57">
        <f t="shared" si="397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4"/>
        <v>0</v>
      </c>
      <c r="C5466" s="57" t="str">
        <f t="shared" si="395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6"/>
        <v>0</v>
      </c>
      <c r="L5466" s="57">
        <f t="shared" si="397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94"/>
        <v>0</v>
      </c>
      <c r="C5467" s="57" t="str">
        <f t="shared" si="395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6"/>
        <v>0</v>
      </c>
      <c r="L5467" s="57">
        <f t="shared" si="397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94"/>
        <v>0</v>
      </c>
      <c r="C5468" s="57" t="str">
        <f t="shared" si="395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6"/>
        <v>0</v>
      </c>
      <c r="L5468" s="57">
        <f t="shared" si="397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94"/>
        <v>0</v>
      </c>
      <c r="C5469" s="57" t="str">
        <f t="shared" si="395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6"/>
        <v>0</v>
      </c>
      <c r="L5469" s="57">
        <f t="shared" si="397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94"/>
        <v>0</v>
      </c>
      <c r="C5470" s="57" t="str">
        <f t="shared" si="395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6"/>
        <v>0</v>
      </c>
      <c r="L5470" s="57">
        <f t="shared" si="397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94"/>
        <v>0</v>
      </c>
      <c r="C5471" s="57" t="str">
        <f t="shared" si="395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6"/>
        <v>0</v>
      </c>
      <c r="L5471" s="57">
        <f t="shared" si="397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ref="B5472:B5535" si="398">WEEKNUM(A5472)</f>
        <v>0</v>
      </c>
      <c r="C5472" s="57" t="str">
        <f t="shared" ref="C5472:C5535" si="399">TEXT(A5472,"Mmm")</f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6"/>
        <v>0</v>
      </c>
      <c r="L5472" s="57">
        <f t="shared" si="397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98"/>
        <v>0</v>
      </c>
      <c r="C5473" s="57" t="str">
        <f t="shared" si="399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6"/>
        <v>0</v>
      </c>
      <c r="L5473" s="57">
        <f t="shared" si="397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98"/>
        <v>0</v>
      </c>
      <c r="C5474" s="57" t="str">
        <f t="shared" si="399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6"/>
        <v>0</v>
      </c>
      <c r="L5474" s="57">
        <f t="shared" si="397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98"/>
        <v>0</v>
      </c>
      <c r="C5475" s="57" t="str">
        <f t="shared" si="399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6"/>
        <v>0</v>
      </c>
      <c r="L5475" s="57">
        <f t="shared" si="397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98"/>
        <v>0</v>
      </c>
      <c r="C5476" s="57" t="str">
        <f t="shared" si="399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6"/>
        <v>0</v>
      </c>
      <c r="L5476" s="57">
        <f t="shared" si="397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98"/>
        <v>0</v>
      </c>
      <c r="C5477" s="57" t="str">
        <f t="shared" si="399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6"/>
        <v>0</v>
      </c>
      <c r="L5477" s="57">
        <f t="shared" si="397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98"/>
        <v>0</v>
      </c>
      <c r="C5478" s="57" t="str">
        <f t="shared" si="399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6"/>
        <v>0</v>
      </c>
      <c r="L5478" s="57">
        <f t="shared" si="397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98"/>
        <v>0</v>
      </c>
      <c r="C5479" s="57" t="str">
        <f t="shared" si="399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96"/>
        <v>0</v>
      </c>
      <c r="L5479" s="57">
        <f t="shared" si="397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98"/>
        <v>0</v>
      </c>
      <c r="C5480" s="57" t="str">
        <f t="shared" si="399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96"/>
        <v>0</v>
      </c>
      <c r="L5480" s="57">
        <f t="shared" si="397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98"/>
        <v>0</v>
      </c>
      <c r="C5481" s="57" t="str">
        <f t="shared" si="399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96"/>
        <v>0</v>
      </c>
      <c r="L5481" s="57">
        <f t="shared" si="397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98"/>
        <v>0</v>
      </c>
      <c r="C5482" s="57" t="str">
        <f t="shared" si="399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96"/>
        <v>0</v>
      </c>
      <c r="L5482" s="57">
        <f t="shared" si="397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98"/>
        <v>0</v>
      </c>
      <c r="C5483" s="57" t="str">
        <f t="shared" si="399"/>
        <v>Jan</v>
      </c>
      <c r="D5483" s="4"/>
      <c r="E5483" s="57"/>
      <c r="F5483" s="57"/>
      <c r="G5483" s="57"/>
      <c r="H5483" s="57"/>
      <c r="I5483" s="57"/>
      <c r="J5483" s="57"/>
      <c r="K5483" s="57">
        <f t="shared" ref="K5483:K5546" si="400">I5483+J5483</f>
        <v>0</v>
      </c>
      <c r="L5483" s="57">
        <f t="shared" si="397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98"/>
        <v>0</v>
      </c>
      <c r="C5484" s="57" t="str">
        <f t="shared" si="399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0"/>
        <v>0</v>
      </c>
      <c r="L5484" s="57">
        <f t="shared" si="397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98"/>
        <v>0</v>
      </c>
      <c r="C5485" s="57" t="str">
        <f t="shared" si="399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0"/>
        <v>0</v>
      </c>
      <c r="L5485" s="57">
        <f t="shared" si="397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98"/>
        <v>0</v>
      </c>
      <c r="C5486" s="57" t="str">
        <f t="shared" si="399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0"/>
        <v>0</v>
      </c>
      <c r="L5486" s="57">
        <f t="shared" si="397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98"/>
        <v>0</v>
      </c>
      <c r="C5487" s="57" t="str">
        <f t="shared" si="399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0"/>
        <v>0</v>
      </c>
      <c r="L5487" s="57">
        <f t="shared" si="397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98"/>
        <v>0</v>
      </c>
      <c r="C5488" s="57" t="str">
        <f t="shared" si="399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0"/>
        <v>0</v>
      </c>
      <c r="L5488" s="57">
        <f t="shared" si="397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98"/>
        <v>0</v>
      </c>
      <c r="C5489" s="57" t="str">
        <f t="shared" si="399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0"/>
        <v>0</v>
      </c>
      <c r="L5489" s="57">
        <f t="shared" si="397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98"/>
        <v>0</v>
      </c>
      <c r="C5490" s="57" t="str">
        <f t="shared" si="399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0"/>
        <v>0</v>
      </c>
      <c r="L5490" s="57">
        <f t="shared" si="397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98"/>
        <v>0</v>
      </c>
      <c r="C5491" s="57" t="str">
        <f t="shared" si="399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0"/>
        <v>0</v>
      </c>
      <c r="L5491" s="57">
        <f t="shared" si="397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98"/>
        <v>0</v>
      </c>
      <c r="C5492" s="57" t="str">
        <f t="shared" si="399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0"/>
        <v>0</v>
      </c>
      <c r="L5492" s="57">
        <f t="shared" si="397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98"/>
        <v>0</v>
      </c>
      <c r="C5493" s="57" t="str">
        <f t="shared" si="399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0"/>
        <v>0</v>
      </c>
      <c r="L5493" s="57">
        <f t="shared" si="397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98"/>
        <v>0</v>
      </c>
      <c r="C5494" s="57" t="str">
        <f t="shared" si="399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0"/>
        <v>0</v>
      </c>
      <c r="L5494" s="57">
        <f t="shared" si="397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98"/>
        <v>0</v>
      </c>
      <c r="C5495" s="57" t="str">
        <f t="shared" si="399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0"/>
        <v>0</v>
      </c>
      <c r="L5495" s="57">
        <f t="shared" ref="L5495:L5558" si="401">H5495*K5495</f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98"/>
        <v>0</v>
      </c>
      <c r="C5496" s="57" t="str">
        <f t="shared" si="399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0"/>
        <v>0</v>
      </c>
      <c r="L5496" s="57">
        <f t="shared" si="401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98"/>
        <v>0</v>
      </c>
      <c r="C5497" s="57" t="str">
        <f t="shared" si="399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0"/>
        <v>0</v>
      </c>
      <c r="L5497" s="57">
        <f t="shared" si="401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98"/>
        <v>0</v>
      </c>
      <c r="C5498" s="57" t="str">
        <f t="shared" si="399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0"/>
        <v>0</v>
      </c>
      <c r="L5498" s="57">
        <f t="shared" si="401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98"/>
        <v>0</v>
      </c>
      <c r="C5499" s="57" t="str">
        <f t="shared" si="399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0"/>
        <v>0</v>
      </c>
      <c r="L5499" s="57">
        <f t="shared" si="401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98"/>
        <v>0</v>
      </c>
      <c r="C5500" s="57" t="str">
        <f t="shared" si="399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0"/>
        <v>0</v>
      </c>
      <c r="L5500" s="57">
        <f t="shared" si="401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98"/>
        <v>0</v>
      </c>
      <c r="C5501" s="57" t="str">
        <f t="shared" si="399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0"/>
        <v>0</v>
      </c>
      <c r="L5501" s="57">
        <f t="shared" si="401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98"/>
        <v>0</v>
      </c>
      <c r="C5502" s="57" t="str">
        <f t="shared" si="399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0"/>
        <v>0</v>
      </c>
      <c r="L5502" s="57">
        <f t="shared" si="401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98"/>
        <v>0</v>
      </c>
      <c r="C5503" s="57" t="str">
        <f t="shared" si="399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0"/>
        <v>0</v>
      </c>
      <c r="L5503" s="57">
        <f t="shared" si="401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98"/>
        <v>0</v>
      </c>
      <c r="C5504" s="57" t="str">
        <f t="shared" si="399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0"/>
        <v>0</v>
      </c>
      <c r="L5504" s="57">
        <f t="shared" si="401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98"/>
        <v>0</v>
      </c>
      <c r="C5505" s="57" t="str">
        <f t="shared" si="399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0"/>
        <v>0</v>
      </c>
      <c r="L5505" s="57">
        <f t="shared" si="401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98"/>
        <v>0</v>
      </c>
      <c r="C5506" s="57" t="str">
        <f t="shared" si="399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0"/>
        <v>0</v>
      </c>
      <c r="L5506" s="57">
        <f t="shared" si="401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98"/>
        <v>0</v>
      </c>
      <c r="C5507" s="57" t="str">
        <f t="shared" si="399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0"/>
        <v>0</v>
      </c>
      <c r="L5507" s="57">
        <f t="shared" si="401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98"/>
        <v>0</v>
      </c>
      <c r="C5508" s="57" t="str">
        <f t="shared" si="399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0"/>
        <v>0</v>
      </c>
      <c r="L5508" s="57">
        <f t="shared" si="401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98"/>
        <v>0</v>
      </c>
      <c r="C5509" s="57" t="str">
        <f t="shared" si="399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0"/>
        <v>0</v>
      </c>
      <c r="L5509" s="57">
        <f t="shared" si="401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98"/>
        <v>0</v>
      </c>
      <c r="C5510" s="57" t="str">
        <f t="shared" si="399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0"/>
        <v>0</v>
      </c>
      <c r="L5510" s="57">
        <f t="shared" si="401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98"/>
        <v>0</v>
      </c>
      <c r="C5511" s="57" t="str">
        <f t="shared" si="399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0"/>
        <v>0</v>
      </c>
      <c r="L5511" s="57">
        <f t="shared" si="401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98"/>
        <v>0</v>
      </c>
      <c r="C5512" s="57" t="str">
        <f t="shared" si="399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0"/>
        <v>0</v>
      </c>
      <c r="L5512" s="57">
        <f t="shared" si="401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98"/>
        <v>0</v>
      </c>
      <c r="C5513" s="57" t="str">
        <f t="shared" si="399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0"/>
        <v>0</v>
      </c>
      <c r="L5513" s="57">
        <f t="shared" si="401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98"/>
        <v>0</v>
      </c>
      <c r="C5514" s="57" t="str">
        <f t="shared" si="399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0"/>
        <v>0</v>
      </c>
      <c r="L5514" s="57">
        <f t="shared" si="401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98"/>
        <v>0</v>
      </c>
      <c r="C5515" s="57" t="str">
        <f t="shared" si="399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0"/>
        <v>0</v>
      </c>
      <c r="L5515" s="57">
        <f t="shared" si="401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98"/>
        <v>0</v>
      </c>
      <c r="C5516" s="57" t="str">
        <f t="shared" si="399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0"/>
        <v>0</v>
      </c>
      <c r="L5516" s="57">
        <f t="shared" si="401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98"/>
        <v>0</v>
      </c>
      <c r="C5517" s="57" t="str">
        <f t="shared" si="399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0"/>
        <v>0</v>
      </c>
      <c r="L5517" s="57">
        <f t="shared" si="401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98"/>
        <v>0</v>
      </c>
      <c r="C5518" s="57" t="str">
        <f t="shared" si="399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0"/>
        <v>0</v>
      </c>
      <c r="L5518" s="57">
        <f t="shared" si="401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98"/>
        <v>0</v>
      </c>
      <c r="C5519" s="57" t="str">
        <f t="shared" si="399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0"/>
        <v>0</v>
      </c>
      <c r="L5519" s="57">
        <f t="shared" si="401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98"/>
        <v>0</v>
      </c>
      <c r="C5520" s="57" t="str">
        <f t="shared" si="399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0"/>
        <v>0</v>
      </c>
      <c r="L5520" s="57">
        <f t="shared" si="401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98"/>
        <v>0</v>
      </c>
      <c r="C5521" s="57" t="str">
        <f t="shared" si="399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0"/>
        <v>0</v>
      </c>
      <c r="L5521" s="57">
        <f t="shared" si="401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98"/>
        <v>0</v>
      </c>
      <c r="C5522" s="57" t="str">
        <f t="shared" si="399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0"/>
        <v>0</v>
      </c>
      <c r="L5522" s="57">
        <f t="shared" si="401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98"/>
        <v>0</v>
      </c>
      <c r="C5523" s="57" t="str">
        <f t="shared" si="399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0"/>
        <v>0</v>
      </c>
      <c r="L5523" s="57">
        <f t="shared" si="401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98"/>
        <v>0</v>
      </c>
      <c r="C5524" s="57" t="str">
        <f t="shared" si="399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0"/>
        <v>0</v>
      </c>
      <c r="L5524" s="57">
        <f t="shared" si="401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98"/>
        <v>0</v>
      </c>
      <c r="C5525" s="57" t="str">
        <f t="shared" si="399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0"/>
        <v>0</v>
      </c>
      <c r="L5525" s="57">
        <f t="shared" si="401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98"/>
        <v>0</v>
      </c>
      <c r="C5526" s="57" t="str">
        <f t="shared" si="399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0"/>
        <v>0</v>
      </c>
      <c r="L5526" s="57">
        <f t="shared" si="401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98"/>
        <v>0</v>
      </c>
      <c r="C5527" s="57" t="str">
        <f t="shared" si="399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0"/>
        <v>0</v>
      </c>
      <c r="L5527" s="57">
        <f t="shared" si="401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98"/>
        <v>0</v>
      </c>
      <c r="C5528" s="57" t="str">
        <f t="shared" si="399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0"/>
        <v>0</v>
      </c>
      <c r="L5528" s="57">
        <f t="shared" si="401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98"/>
        <v>0</v>
      </c>
      <c r="C5529" s="57" t="str">
        <f t="shared" si="399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0"/>
        <v>0</v>
      </c>
      <c r="L5529" s="57">
        <f t="shared" si="401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98"/>
        <v>0</v>
      </c>
      <c r="C5530" s="57" t="str">
        <f t="shared" si="399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0"/>
        <v>0</v>
      </c>
      <c r="L5530" s="57">
        <f t="shared" si="401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98"/>
        <v>0</v>
      </c>
      <c r="C5531" s="57" t="str">
        <f t="shared" si="399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0"/>
        <v>0</v>
      </c>
      <c r="L5531" s="57">
        <f t="shared" si="401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98"/>
        <v>0</v>
      </c>
      <c r="C5532" s="57" t="str">
        <f t="shared" si="399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0"/>
        <v>0</v>
      </c>
      <c r="L5532" s="57">
        <f t="shared" si="401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98"/>
        <v>0</v>
      </c>
      <c r="C5533" s="57" t="str">
        <f t="shared" si="399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0"/>
        <v>0</v>
      </c>
      <c r="L5533" s="57">
        <f t="shared" si="401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98"/>
        <v>0</v>
      </c>
      <c r="C5534" s="57" t="str">
        <f t="shared" si="399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0"/>
        <v>0</v>
      </c>
      <c r="L5534" s="57">
        <f t="shared" si="401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98"/>
        <v>0</v>
      </c>
      <c r="C5535" s="57" t="str">
        <f t="shared" si="399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0"/>
        <v>0</v>
      </c>
      <c r="L5535" s="57">
        <f t="shared" si="401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ref="B5536:B5599" si="402">WEEKNUM(A5536)</f>
        <v>0</v>
      </c>
      <c r="C5536" s="57" t="str">
        <f t="shared" ref="C5536:C5599" si="403">TEXT(A5536,"Mmm")</f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0"/>
        <v>0</v>
      </c>
      <c r="L5536" s="57">
        <f t="shared" si="401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02"/>
        <v>0</v>
      </c>
      <c r="C5537" s="57" t="str">
        <f t="shared" si="403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0"/>
        <v>0</v>
      </c>
      <c r="L5537" s="57">
        <f t="shared" si="401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02"/>
        <v>0</v>
      </c>
      <c r="C5538" s="57" t="str">
        <f t="shared" si="403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0"/>
        <v>0</v>
      </c>
      <c r="L5538" s="57">
        <f t="shared" si="401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2"/>
        <v>0</v>
      </c>
      <c r="C5539" s="57" t="str">
        <f t="shared" si="403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0"/>
        <v>0</v>
      </c>
      <c r="L5539" s="57">
        <f t="shared" si="401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2"/>
        <v>0</v>
      </c>
      <c r="C5540" s="57" t="str">
        <f t="shared" si="403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0"/>
        <v>0</v>
      </c>
      <c r="L5540" s="57">
        <f t="shared" si="401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2"/>
        <v>0</v>
      </c>
      <c r="C5541" s="57" t="str">
        <f t="shared" si="403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0"/>
        <v>0</v>
      </c>
      <c r="L5541" s="57">
        <f t="shared" si="401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2"/>
        <v>0</v>
      </c>
      <c r="C5542" s="57" t="str">
        <f t="shared" si="403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00"/>
        <v>0</v>
      </c>
      <c r="L5542" s="57">
        <f t="shared" si="401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2"/>
        <v>0</v>
      </c>
      <c r="C5543" s="57" t="str">
        <f t="shared" si="403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0"/>
        <v>0</v>
      </c>
      <c r="L5543" s="57">
        <f t="shared" si="401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2"/>
        <v>0</v>
      </c>
      <c r="C5544" s="57" t="str">
        <f t="shared" si="403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0"/>
        <v>0</v>
      </c>
      <c r="L5544" s="57">
        <f t="shared" si="401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2"/>
        <v>0</v>
      </c>
      <c r="C5545" s="57" t="str">
        <f t="shared" si="403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0"/>
        <v>0</v>
      </c>
      <c r="L5545" s="57">
        <f t="shared" si="401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2"/>
        <v>0</v>
      </c>
      <c r="C5546" s="57" t="str">
        <f t="shared" si="403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0"/>
        <v>0</v>
      </c>
      <c r="L5546" s="57">
        <f t="shared" si="401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2"/>
        <v>0</v>
      </c>
      <c r="C5547" s="57" t="str">
        <f t="shared" si="403"/>
        <v>Jan</v>
      </c>
      <c r="D5547" s="4"/>
      <c r="E5547" s="57"/>
      <c r="F5547" s="57"/>
      <c r="G5547" s="57"/>
      <c r="H5547" s="57"/>
      <c r="I5547" s="57"/>
      <c r="J5547" s="57"/>
      <c r="K5547" s="57">
        <f t="shared" ref="K5547:K5610" si="404">I5547+J5547</f>
        <v>0</v>
      </c>
      <c r="L5547" s="57">
        <f t="shared" si="401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2"/>
        <v>0</v>
      </c>
      <c r="C5548" s="57" t="str">
        <f t="shared" si="403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4"/>
        <v>0</v>
      </c>
      <c r="L5548" s="57">
        <f t="shared" si="401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2"/>
        <v>0</v>
      </c>
      <c r="C5549" s="57" t="str">
        <f t="shared" si="403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4"/>
        <v>0</v>
      </c>
      <c r="L5549" s="57">
        <f t="shared" si="401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2"/>
        <v>0</v>
      </c>
      <c r="C5550" s="57" t="str">
        <f t="shared" si="403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4"/>
        <v>0</v>
      </c>
      <c r="L5550" s="57">
        <f t="shared" si="401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2"/>
        <v>0</v>
      </c>
      <c r="C5551" s="57" t="str">
        <f t="shared" si="403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4"/>
        <v>0</v>
      </c>
      <c r="L5551" s="57">
        <f t="shared" si="401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2"/>
        <v>0</v>
      </c>
      <c r="C5552" s="57" t="str">
        <f t="shared" si="403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4"/>
        <v>0</v>
      </c>
      <c r="L5552" s="57">
        <f t="shared" si="401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2"/>
        <v>0</v>
      </c>
      <c r="C5553" s="57" t="str">
        <f t="shared" si="403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4"/>
        <v>0</v>
      </c>
      <c r="L5553" s="57">
        <f t="shared" si="401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2"/>
        <v>0</v>
      </c>
      <c r="C5554" s="57" t="str">
        <f t="shared" si="403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4"/>
        <v>0</v>
      </c>
      <c r="L5554" s="57">
        <f t="shared" si="401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2"/>
        <v>0</v>
      </c>
      <c r="C5555" s="57" t="str">
        <f t="shared" si="403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4"/>
        <v>0</v>
      </c>
      <c r="L5555" s="57">
        <f t="shared" si="401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2"/>
        <v>0</v>
      </c>
      <c r="C5556" s="57" t="str">
        <f t="shared" si="403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4"/>
        <v>0</v>
      </c>
      <c r="L5556" s="57">
        <f t="shared" si="401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2"/>
        <v>0</v>
      </c>
      <c r="C5557" s="57" t="str">
        <f t="shared" si="403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4"/>
        <v>0</v>
      </c>
      <c r="L5557" s="57">
        <f t="shared" si="401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2"/>
        <v>0</v>
      </c>
      <c r="C5558" s="57" t="str">
        <f t="shared" si="403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4"/>
        <v>0</v>
      </c>
      <c r="L5558" s="57">
        <f t="shared" si="401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2"/>
        <v>0</v>
      </c>
      <c r="C5559" s="57" t="str">
        <f t="shared" si="403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4"/>
        <v>0</v>
      </c>
      <c r="L5559" s="57">
        <f t="shared" ref="L5559:L5622" si="405">H5559*K5559</f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2"/>
        <v>0</v>
      </c>
      <c r="C5560" s="57" t="str">
        <f t="shared" si="403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4"/>
        <v>0</v>
      </c>
      <c r="L5560" s="57">
        <f t="shared" si="405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2"/>
        <v>0</v>
      </c>
      <c r="C5561" s="57" t="str">
        <f t="shared" si="403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4"/>
        <v>0</v>
      </c>
      <c r="L5561" s="57">
        <f t="shared" si="405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2"/>
        <v>0</v>
      </c>
      <c r="C5562" s="57" t="str">
        <f t="shared" si="403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4"/>
        <v>0</v>
      </c>
      <c r="L5562" s="57">
        <f t="shared" si="405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2"/>
        <v>0</v>
      </c>
      <c r="C5563" s="57" t="str">
        <f t="shared" si="403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4"/>
        <v>0</v>
      </c>
      <c r="L5563" s="57">
        <f t="shared" si="405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2"/>
        <v>0</v>
      </c>
      <c r="C5564" s="57" t="str">
        <f t="shared" si="403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4"/>
        <v>0</v>
      </c>
      <c r="L5564" s="57">
        <f t="shared" si="405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2"/>
        <v>0</v>
      </c>
      <c r="C5565" s="57" t="str">
        <f t="shared" si="403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4"/>
        <v>0</v>
      </c>
      <c r="L5565" s="57">
        <f t="shared" si="405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2"/>
        <v>0</v>
      </c>
      <c r="C5566" s="57" t="str">
        <f t="shared" si="403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4"/>
        <v>0</v>
      </c>
      <c r="L5566" s="57">
        <f t="shared" si="405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2"/>
        <v>0</v>
      </c>
      <c r="C5567" s="57" t="str">
        <f t="shared" si="403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4"/>
        <v>0</v>
      </c>
      <c r="L5567" s="57">
        <f t="shared" si="405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2"/>
        <v>0</v>
      </c>
      <c r="C5568" s="57" t="str">
        <f t="shared" si="403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4"/>
        <v>0</v>
      </c>
      <c r="L5568" s="57">
        <f t="shared" si="405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2"/>
        <v>0</v>
      </c>
      <c r="C5569" s="57" t="str">
        <f t="shared" si="403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4"/>
        <v>0</v>
      </c>
      <c r="L5569" s="57">
        <f t="shared" si="405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2"/>
        <v>0</v>
      </c>
      <c r="C5570" s="57" t="str">
        <f t="shared" si="403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4"/>
        <v>0</v>
      </c>
      <c r="L5570" s="57">
        <f t="shared" si="405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2"/>
        <v>0</v>
      </c>
      <c r="C5571" s="57" t="str">
        <f t="shared" si="403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4"/>
        <v>0</v>
      </c>
      <c r="L5571" s="57">
        <f t="shared" si="405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2"/>
        <v>0</v>
      </c>
      <c r="C5572" s="57" t="str">
        <f t="shared" si="403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4"/>
        <v>0</v>
      </c>
      <c r="L5572" s="57">
        <f t="shared" si="405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2"/>
        <v>0</v>
      </c>
      <c r="C5573" s="57" t="str">
        <f t="shared" si="403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4"/>
        <v>0</v>
      </c>
      <c r="L5573" s="57">
        <f t="shared" si="405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2"/>
        <v>0</v>
      </c>
      <c r="C5574" s="57" t="str">
        <f t="shared" si="403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4"/>
        <v>0</v>
      </c>
      <c r="L5574" s="57">
        <f t="shared" si="405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2"/>
        <v>0</v>
      </c>
      <c r="C5575" s="57" t="str">
        <f t="shared" si="403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4"/>
        <v>0</v>
      </c>
      <c r="L5575" s="57">
        <f t="shared" si="405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2"/>
        <v>0</v>
      </c>
      <c r="C5576" s="57" t="str">
        <f t="shared" si="403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4"/>
        <v>0</v>
      </c>
      <c r="L5576" s="57">
        <f t="shared" si="405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2"/>
        <v>0</v>
      </c>
      <c r="C5577" s="57" t="str">
        <f t="shared" si="403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4"/>
        <v>0</v>
      </c>
      <c r="L5577" s="57">
        <f t="shared" si="405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2"/>
        <v>0</v>
      </c>
      <c r="C5578" s="57" t="str">
        <f t="shared" si="403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4"/>
        <v>0</v>
      </c>
      <c r="L5578" s="57">
        <f t="shared" si="405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2"/>
        <v>0</v>
      </c>
      <c r="C5579" s="57" t="str">
        <f t="shared" si="403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4"/>
        <v>0</v>
      </c>
      <c r="L5579" s="57">
        <f t="shared" si="405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2"/>
        <v>0</v>
      </c>
      <c r="C5580" s="57" t="str">
        <f t="shared" si="403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4"/>
        <v>0</v>
      </c>
      <c r="L5580" s="57">
        <f t="shared" si="405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2"/>
        <v>0</v>
      </c>
      <c r="C5581" s="57" t="str">
        <f t="shared" si="403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4"/>
        <v>0</v>
      </c>
      <c r="L5581" s="57">
        <f t="shared" si="405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2"/>
        <v>0</v>
      </c>
      <c r="C5582" s="57" t="str">
        <f t="shared" si="403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4"/>
        <v>0</v>
      </c>
      <c r="L5582" s="57">
        <f t="shared" si="405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2"/>
        <v>0</v>
      </c>
      <c r="C5583" s="57" t="str">
        <f t="shared" si="403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4"/>
        <v>0</v>
      </c>
      <c r="L5583" s="57">
        <f t="shared" si="405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2"/>
        <v>0</v>
      </c>
      <c r="C5584" s="57" t="str">
        <f t="shared" si="403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4"/>
        <v>0</v>
      </c>
      <c r="L5584" s="57">
        <f t="shared" si="405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2"/>
        <v>0</v>
      </c>
      <c r="C5585" s="57" t="str">
        <f t="shared" si="403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4"/>
        <v>0</v>
      </c>
      <c r="L5585" s="57">
        <f t="shared" si="405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2"/>
        <v>0</v>
      </c>
      <c r="C5586" s="57" t="str">
        <f t="shared" si="403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4"/>
        <v>0</v>
      </c>
      <c r="L5586" s="57">
        <f t="shared" si="405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2"/>
        <v>0</v>
      </c>
      <c r="C5587" s="57" t="str">
        <f t="shared" si="403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4"/>
        <v>0</v>
      </c>
      <c r="L5587" s="57">
        <f t="shared" si="405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2"/>
        <v>0</v>
      </c>
      <c r="C5588" s="57" t="str">
        <f t="shared" si="403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4"/>
        <v>0</v>
      </c>
      <c r="L5588" s="57">
        <f t="shared" si="405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2"/>
        <v>0</v>
      </c>
      <c r="C5589" s="57" t="str">
        <f t="shared" si="403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4"/>
        <v>0</v>
      </c>
      <c r="L5589" s="57">
        <f t="shared" si="405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2"/>
        <v>0</v>
      </c>
      <c r="C5590" s="57" t="str">
        <f t="shared" si="403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4"/>
        <v>0</v>
      </c>
      <c r="L5590" s="57">
        <f t="shared" si="405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2"/>
        <v>0</v>
      </c>
      <c r="C5591" s="57" t="str">
        <f t="shared" si="403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4"/>
        <v>0</v>
      </c>
      <c r="L5591" s="57">
        <f t="shared" si="405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2"/>
        <v>0</v>
      </c>
      <c r="C5592" s="57" t="str">
        <f t="shared" si="403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4"/>
        <v>0</v>
      </c>
      <c r="L5592" s="57">
        <f t="shared" si="405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2"/>
        <v>0</v>
      </c>
      <c r="C5593" s="57" t="str">
        <f t="shared" si="403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4"/>
        <v>0</v>
      </c>
      <c r="L5593" s="57">
        <f t="shared" si="405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2"/>
        <v>0</v>
      </c>
      <c r="C5594" s="57" t="str">
        <f t="shared" si="403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4"/>
        <v>0</v>
      </c>
      <c r="L5594" s="57">
        <f t="shared" si="405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02"/>
        <v>0</v>
      </c>
      <c r="C5595" s="57" t="str">
        <f t="shared" si="403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4"/>
        <v>0</v>
      </c>
      <c r="L5595" s="57">
        <f t="shared" si="405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02"/>
        <v>0</v>
      </c>
      <c r="C5596" s="57" t="str">
        <f t="shared" si="403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4"/>
        <v>0</v>
      </c>
      <c r="L5596" s="57">
        <f t="shared" si="405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2"/>
        <v>0</v>
      </c>
      <c r="C5597" s="57" t="str">
        <f t="shared" si="403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4"/>
        <v>0</v>
      </c>
      <c r="L5597" s="57">
        <f t="shared" si="405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2"/>
        <v>0</v>
      </c>
      <c r="C5598" s="57" t="str">
        <f t="shared" si="403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4"/>
        <v>0</v>
      </c>
      <c r="L5598" s="57">
        <f t="shared" si="405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2"/>
        <v>0</v>
      </c>
      <c r="C5599" s="57" t="str">
        <f t="shared" si="403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4"/>
        <v>0</v>
      </c>
      <c r="L5599" s="57">
        <f t="shared" si="405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ref="B5600:B5663" si="406">WEEKNUM(A5600)</f>
        <v>0</v>
      </c>
      <c r="C5600" s="57" t="str">
        <f t="shared" ref="C5600:C5663" si="407">TEXT(A5600,"Mmm")</f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4"/>
        <v>0</v>
      </c>
      <c r="L5600" s="57">
        <f t="shared" si="405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6"/>
        <v>0</v>
      </c>
      <c r="C5601" s="57" t="str">
        <f t="shared" si="407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4"/>
        <v>0</v>
      </c>
      <c r="L5601" s="57">
        <f t="shared" si="405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6"/>
        <v>0</v>
      </c>
      <c r="C5602" s="57" t="str">
        <f t="shared" si="407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4"/>
        <v>0</v>
      </c>
      <c r="L5602" s="57">
        <f t="shared" si="405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6"/>
        <v>0</v>
      </c>
      <c r="C5603" s="57" t="str">
        <f t="shared" si="407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4"/>
        <v>0</v>
      </c>
      <c r="L5603" s="57">
        <f t="shared" si="405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6"/>
        <v>0</v>
      </c>
      <c r="C5604" s="57" t="str">
        <f t="shared" si="407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4"/>
        <v>0</v>
      </c>
      <c r="L5604" s="57">
        <f t="shared" si="405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6"/>
        <v>0</v>
      </c>
      <c r="C5605" s="57" t="str">
        <f t="shared" si="407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4"/>
        <v>0</v>
      </c>
      <c r="L5605" s="57">
        <f t="shared" si="405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6"/>
        <v>0</v>
      </c>
      <c r="C5606" s="57" t="str">
        <f t="shared" si="407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04"/>
        <v>0</v>
      </c>
      <c r="L5606" s="57">
        <f t="shared" si="405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6"/>
        <v>0</v>
      </c>
      <c r="C5607" s="57" t="str">
        <f t="shared" si="407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04"/>
        <v>0</v>
      </c>
      <c r="L5607" s="57">
        <f t="shared" si="405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6"/>
        <v>0</v>
      </c>
      <c r="C5608" s="57" t="str">
        <f t="shared" si="407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04"/>
        <v>0</v>
      </c>
      <c r="L5608" s="57">
        <f t="shared" si="405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6"/>
        <v>0</v>
      </c>
      <c r="C5609" s="57" t="str">
        <f t="shared" si="407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04"/>
        <v>0</v>
      </c>
      <c r="L5609" s="57">
        <f t="shared" si="405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6"/>
        <v>0</v>
      </c>
      <c r="C5610" s="57" t="str">
        <f t="shared" si="407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04"/>
        <v>0</v>
      </c>
      <c r="L5610" s="57">
        <f t="shared" si="405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6"/>
        <v>0</v>
      </c>
      <c r="C5611" s="57" t="str">
        <f t="shared" si="407"/>
        <v>Jan</v>
      </c>
      <c r="D5611" s="4"/>
      <c r="E5611" s="57"/>
      <c r="F5611" s="57"/>
      <c r="G5611" s="57"/>
      <c r="H5611" s="57"/>
      <c r="I5611" s="57"/>
      <c r="J5611" s="57"/>
      <c r="K5611" s="57">
        <f t="shared" ref="K5611:K5674" si="408">I5611+J5611</f>
        <v>0</v>
      </c>
      <c r="L5611" s="57">
        <f t="shared" si="405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6"/>
        <v>0</v>
      </c>
      <c r="C5612" s="57" t="str">
        <f t="shared" si="407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08"/>
        <v>0</v>
      </c>
      <c r="L5612" s="57">
        <f t="shared" si="405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6"/>
        <v>0</v>
      </c>
      <c r="C5613" s="57" t="str">
        <f t="shared" si="407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08"/>
        <v>0</v>
      </c>
      <c r="L5613" s="57">
        <f t="shared" si="405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6"/>
        <v>0</v>
      </c>
      <c r="C5614" s="57" t="str">
        <f t="shared" si="407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08"/>
        <v>0</v>
      </c>
      <c r="L5614" s="57">
        <f t="shared" si="405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6"/>
        <v>0</v>
      </c>
      <c r="C5615" s="57" t="str">
        <f t="shared" si="407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08"/>
        <v>0</v>
      </c>
      <c r="L5615" s="57">
        <f t="shared" si="405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6"/>
        <v>0</v>
      </c>
      <c r="C5616" s="57" t="str">
        <f t="shared" si="407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08"/>
        <v>0</v>
      </c>
      <c r="L5616" s="57">
        <f t="shared" si="405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6"/>
        <v>0</v>
      </c>
      <c r="C5617" s="57" t="str">
        <f t="shared" si="407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08"/>
        <v>0</v>
      </c>
      <c r="L5617" s="57">
        <f t="shared" si="405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6"/>
        <v>0</v>
      </c>
      <c r="C5618" s="57" t="str">
        <f t="shared" si="407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08"/>
        <v>0</v>
      </c>
      <c r="L5618" s="57">
        <f t="shared" si="405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6"/>
        <v>0</v>
      </c>
      <c r="C5619" s="57" t="str">
        <f t="shared" si="407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08"/>
        <v>0</v>
      </c>
      <c r="L5619" s="57">
        <f t="shared" si="405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6"/>
        <v>0</v>
      </c>
      <c r="C5620" s="57" t="str">
        <f t="shared" si="407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08"/>
        <v>0</v>
      </c>
      <c r="L5620" s="57">
        <f t="shared" si="405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6"/>
        <v>0</v>
      </c>
      <c r="C5621" s="57" t="str">
        <f t="shared" si="407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08"/>
        <v>0</v>
      </c>
      <c r="L5621" s="57">
        <f t="shared" si="405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6"/>
        <v>0</v>
      </c>
      <c r="C5622" s="57" t="str">
        <f t="shared" si="407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08"/>
        <v>0</v>
      </c>
      <c r="L5622" s="57">
        <f t="shared" si="405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6"/>
        <v>0</v>
      </c>
      <c r="C5623" s="57" t="str">
        <f t="shared" si="407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08"/>
        <v>0</v>
      </c>
      <c r="L5623" s="57">
        <f t="shared" ref="L5623:L5686" si="409">H5623*K5623</f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6"/>
        <v>0</v>
      </c>
      <c r="C5624" s="57" t="str">
        <f t="shared" si="407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08"/>
        <v>0</v>
      </c>
      <c r="L5624" s="57">
        <f t="shared" si="409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6"/>
        <v>0</v>
      </c>
      <c r="C5625" s="57" t="str">
        <f t="shared" si="407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08"/>
        <v>0</v>
      </c>
      <c r="L5625" s="57">
        <f t="shared" si="409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6"/>
        <v>0</v>
      </c>
      <c r="C5626" s="57" t="str">
        <f t="shared" si="407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08"/>
        <v>0</v>
      </c>
      <c r="L5626" s="57">
        <f t="shared" si="409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6"/>
        <v>0</v>
      </c>
      <c r="C5627" s="57" t="str">
        <f t="shared" si="407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08"/>
        <v>0</v>
      </c>
      <c r="L5627" s="57">
        <f t="shared" si="409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6"/>
        <v>0</v>
      </c>
      <c r="C5628" s="57" t="str">
        <f t="shared" si="407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08"/>
        <v>0</v>
      </c>
      <c r="L5628" s="57">
        <f t="shared" si="409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6"/>
        <v>0</v>
      </c>
      <c r="C5629" s="57" t="str">
        <f t="shared" si="407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08"/>
        <v>0</v>
      </c>
      <c r="L5629" s="57">
        <f t="shared" si="409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6"/>
        <v>0</v>
      </c>
      <c r="C5630" s="57" t="str">
        <f t="shared" si="407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08"/>
        <v>0</v>
      </c>
      <c r="L5630" s="57">
        <f t="shared" si="409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6"/>
        <v>0</v>
      </c>
      <c r="C5631" s="57" t="str">
        <f t="shared" si="407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08"/>
        <v>0</v>
      </c>
      <c r="L5631" s="57">
        <f t="shared" si="409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6"/>
        <v>0</v>
      </c>
      <c r="C5632" s="57" t="str">
        <f t="shared" si="407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08"/>
        <v>0</v>
      </c>
      <c r="L5632" s="57">
        <f t="shared" si="409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6"/>
        <v>0</v>
      </c>
      <c r="C5633" s="57" t="str">
        <f t="shared" si="407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08"/>
        <v>0</v>
      </c>
      <c r="L5633" s="57">
        <f t="shared" si="409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6"/>
        <v>0</v>
      </c>
      <c r="C5634" s="57" t="str">
        <f t="shared" si="407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08"/>
        <v>0</v>
      </c>
      <c r="L5634" s="57">
        <f t="shared" si="409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6"/>
        <v>0</v>
      </c>
      <c r="C5635" s="57" t="str">
        <f t="shared" si="407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08"/>
        <v>0</v>
      </c>
      <c r="L5635" s="57">
        <f t="shared" si="409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6"/>
        <v>0</v>
      </c>
      <c r="C5636" s="57" t="str">
        <f t="shared" si="407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08"/>
        <v>0</v>
      </c>
      <c r="L5636" s="57">
        <f t="shared" si="409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6"/>
        <v>0</v>
      </c>
      <c r="C5637" s="57" t="str">
        <f t="shared" si="407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08"/>
        <v>0</v>
      </c>
      <c r="L5637" s="57">
        <f t="shared" si="409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6"/>
        <v>0</v>
      </c>
      <c r="C5638" s="57" t="str">
        <f t="shared" si="407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08"/>
        <v>0</v>
      </c>
      <c r="L5638" s="57">
        <f t="shared" si="409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6"/>
        <v>0</v>
      </c>
      <c r="C5639" s="57" t="str">
        <f t="shared" si="407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08"/>
        <v>0</v>
      </c>
      <c r="L5639" s="57">
        <f t="shared" si="409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6"/>
        <v>0</v>
      </c>
      <c r="C5640" s="57" t="str">
        <f t="shared" si="407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08"/>
        <v>0</v>
      </c>
      <c r="L5640" s="57">
        <f t="shared" si="409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6"/>
        <v>0</v>
      </c>
      <c r="C5641" s="57" t="str">
        <f t="shared" si="407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08"/>
        <v>0</v>
      </c>
      <c r="L5641" s="57">
        <f t="shared" si="409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6"/>
        <v>0</v>
      </c>
      <c r="C5642" s="57" t="str">
        <f t="shared" si="407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08"/>
        <v>0</v>
      </c>
      <c r="L5642" s="57">
        <f t="shared" si="409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6"/>
        <v>0</v>
      </c>
      <c r="C5643" s="57" t="str">
        <f t="shared" si="407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08"/>
        <v>0</v>
      </c>
      <c r="L5643" s="57">
        <f t="shared" si="409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6"/>
        <v>0</v>
      </c>
      <c r="C5644" s="57" t="str">
        <f t="shared" si="407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08"/>
        <v>0</v>
      </c>
      <c r="L5644" s="57">
        <f t="shared" si="409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6"/>
        <v>0</v>
      </c>
      <c r="C5645" s="57" t="str">
        <f t="shared" si="407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08"/>
        <v>0</v>
      </c>
      <c r="L5645" s="57">
        <f t="shared" si="409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6"/>
        <v>0</v>
      </c>
      <c r="C5646" s="57" t="str">
        <f t="shared" si="407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08"/>
        <v>0</v>
      </c>
      <c r="L5646" s="57">
        <f t="shared" si="409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6"/>
        <v>0</v>
      </c>
      <c r="C5647" s="57" t="str">
        <f t="shared" si="407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08"/>
        <v>0</v>
      </c>
      <c r="L5647" s="57">
        <f t="shared" si="409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6"/>
        <v>0</v>
      </c>
      <c r="C5648" s="57" t="str">
        <f t="shared" si="407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08"/>
        <v>0</v>
      </c>
      <c r="L5648" s="57">
        <f t="shared" si="409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6"/>
        <v>0</v>
      </c>
      <c r="C5649" s="57" t="str">
        <f t="shared" si="407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08"/>
        <v>0</v>
      </c>
      <c r="L5649" s="57">
        <f t="shared" si="409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6"/>
        <v>0</v>
      </c>
      <c r="C5650" s="57" t="str">
        <f t="shared" si="407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08"/>
        <v>0</v>
      </c>
      <c r="L5650" s="57">
        <f t="shared" si="409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6"/>
        <v>0</v>
      </c>
      <c r="C5651" s="57" t="str">
        <f t="shared" si="407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08"/>
        <v>0</v>
      </c>
      <c r="L5651" s="57">
        <f t="shared" si="409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6"/>
        <v>0</v>
      </c>
      <c r="C5652" s="57" t="str">
        <f t="shared" si="407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08"/>
        <v>0</v>
      </c>
      <c r="L5652" s="57">
        <f t="shared" si="409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6"/>
        <v>0</v>
      </c>
      <c r="C5653" s="57" t="str">
        <f t="shared" si="407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08"/>
        <v>0</v>
      </c>
      <c r="L5653" s="57">
        <f t="shared" si="409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6"/>
        <v>0</v>
      </c>
      <c r="C5654" s="57" t="str">
        <f t="shared" si="407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08"/>
        <v>0</v>
      </c>
      <c r="L5654" s="57">
        <f t="shared" si="409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6"/>
        <v>0</v>
      </c>
      <c r="C5655" s="57" t="str">
        <f t="shared" si="407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08"/>
        <v>0</v>
      </c>
      <c r="L5655" s="57">
        <f t="shared" si="409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6"/>
        <v>0</v>
      </c>
      <c r="C5656" s="57" t="str">
        <f t="shared" si="407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08"/>
        <v>0</v>
      </c>
      <c r="L5656" s="57">
        <f t="shared" si="409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6"/>
        <v>0</v>
      </c>
      <c r="C5657" s="57" t="str">
        <f t="shared" si="407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08"/>
        <v>0</v>
      </c>
      <c r="L5657" s="57">
        <f t="shared" si="409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6"/>
        <v>0</v>
      </c>
      <c r="C5658" s="57" t="str">
        <f t="shared" si="407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08"/>
        <v>0</v>
      </c>
      <c r="L5658" s="57">
        <f t="shared" si="409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6"/>
        <v>0</v>
      </c>
      <c r="C5659" s="57" t="str">
        <f t="shared" si="407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08"/>
        <v>0</v>
      </c>
      <c r="L5659" s="57">
        <f t="shared" si="409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06"/>
        <v>0</v>
      </c>
      <c r="C5660" s="57" t="str">
        <f t="shared" si="407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08"/>
        <v>0</v>
      </c>
      <c r="L5660" s="57">
        <f t="shared" si="409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06"/>
        <v>0</v>
      </c>
      <c r="C5661" s="57" t="str">
        <f t="shared" si="407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08"/>
        <v>0</v>
      </c>
      <c r="L5661" s="57">
        <f t="shared" si="409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06"/>
        <v>0</v>
      </c>
      <c r="C5662" s="57" t="str">
        <f t="shared" si="407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08"/>
        <v>0</v>
      </c>
      <c r="L5662" s="57">
        <f t="shared" si="409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06"/>
        <v>0</v>
      </c>
      <c r="C5663" s="57" t="str">
        <f t="shared" si="407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08"/>
        <v>0</v>
      </c>
      <c r="L5663" s="57">
        <f t="shared" si="409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ref="B5664:B5727" si="410">WEEKNUM(A5664)</f>
        <v>0</v>
      </c>
      <c r="C5664" s="57" t="str">
        <f t="shared" ref="C5664:C5727" si="411">TEXT(A5664,"Mmm")</f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08"/>
        <v>0</v>
      </c>
      <c r="L5664" s="57">
        <f t="shared" si="409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10"/>
        <v>0</v>
      </c>
      <c r="C5665" s="57" t="str">
        <f t="shared" si="411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08"/>
        <v>0</v>
      </c>
      <c r="L5665" s="57">
        <f t="shared" si="409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10"/>
        <v>0</v>
      </c>
      <c r="C5666" s="57" t="str">
        <f t="shared" si="411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08"/>
        <v>0</v>
      </c>
      <c r="L5666" s="57">
        <f t="shared" si="409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0"/>
        <v>0</v>
      </c>
      <c r="C5667" s="57" t="str">
        <f t="shared" si="411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08"/>
        <v>0</v>
      </c>
      <c r="L5667" s="57">
        <f t="shared" si="409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0"/>
        <v>0</v>
      </c>
      <c r="C5668" s="57" t="str">
        <f t="shared" si="411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08"/>
        <v>0</v>
      </c>
      <c r="L5668" s="57">
        <f t="shared" si="409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0"/>
        <v>0</v>
      </c>
      <c r="C5669" s="57" t="str">
        <f t="shared" si="411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08"/>
        <v>0</v>
      </c>
      <c r="L5669" s="57">
        <f t="shared" si="409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0"/>
        <v>0</v>
      </c>
      <c r="C5670" s="57" t="str">
        <f t="shared" si="411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08"/>
        <v>0</v>
      </c>
      <c r="L5670" s="57">
        <f t="shared" si="409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0"/>
        <v>0</v>
      </c>
      <c r="C5671" s="57" t="str">
        <f t="shared" si="411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08"/>
        <v>0</v>
      </c>
      <c r="L5671" s="57">
        <f t="shared" si="409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0"/>
        <v>0</v>
      </c>
      <c r="C5672" s="57" t="str">
        <f t="shared" si="411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08"/>
        <v>0</v>
      </c>
      <c r="L5672" s="57">
        <f t="shared" si="409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0"/>
        <v>0</v>
      </c>
      <c r="C5673" s="57" t="str">
        <f t="shared" si="411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08"/>
        <v>0</v>
      </c>
      <c r="L5673" s="57">
        <f t="shared" si="409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0"/>
        <v>0</v>
      </c>
      <c r="C5674" s="57" t="str">
        <f t="shared" si="411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08"/>
        <v>0</v>
      </c>
      <c r="L5674" s="57">
        <f t="shared" si="409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0"/>
        <v>0</v>
      </c>
      <c r="C5675" s="57" t="str">
        <f t="shared" si="411"/>
        <v>Jan</v>
      </c>
      <c r="D5675" s="4"/>
      <c r="E5675" s="57"/>
      <c r="F5675" s="57"/>
      <c r="G5675" s="57"/>
      <c r="H5675" s="57"/>
      <c r="I5675" s="57"/>
      <c r="J5675" s="57"/>
      <c r="K5675" s="57">
        <f t="shared" ref="K5675:K5738" si="412">I5675+J5675</f>
        <v>0</v>
      </c>
      <c r="L5675" s="57">
        <f t="shared" si="409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0"/>
        <v>0</v>
      </c>
      <c r="C5676" s="57" t="str">
        <f t="shared" si="411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2"/>
        <v>0</v>
      </c>
      <c r="L5676" s="57">
        <f t="shared" si="409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0"/>
        <v>0</v>
      </c>
      <c r="C5677" s="57" t="str">
        <f t="shared" si="411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2"/>
        <v>0</v>
      </c>
      <c r="L5677" s="57">
        <f t="shared" si="409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0"/>
        <v>0</v>
      </c>
      <c r="C5678" s="57" t="str">
        <f t="shared" si="411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2"/>
        <v>0</v>
      </c>
      <c r="L5678" s="57">
        <f t="shared" si="409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0"/>
        <v>0</v>
      </c>
      <c r="C5679" s="57" t="str">
        <f t="shared" si="411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2"/>
        <v>0</v>
      </c>
      <c r="L5679" s="57">
        <f t="shared" si="409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0"/>
        <v>0</v>
      </c>
      <c r="C5680" s="57" t="str">
        <f t="shared" si="411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2"/>
        <v>0</v>
      </c>
      <c r="L5680" s="57">
        <f t="shared" si="409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0"/>
        <v>0</v>
      </c>
      <c r="C5681" s="57" t="str">
        <f t="shared" si="411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2"/>
        <v>0</v>
      </c>
      <c r="L5681" s="57">
        <f t="shared" si="409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0"/>
        <v>0</v>
      </c>
      <c r="C5682" s="57" t="str">
        <f t="shared" si="411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2"/>
        <v>0</v>
      </c>
      <c r="L5682" s="57">
        <f t="shared" si="409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0"/>
        <v>0</v>
      </c>
      <c r="C5683" s="57" t="str">
        <f t="shared" si="411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2"/>
        <v>0</v>
      </c>
      <c r="L5683" s="57">
        <f t="shared" si="409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0"/>
        <v>0</v>
      </c>
      <c r="C5684" s="57" t="str">
        <f t="shared" si="411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2"/>
        <v>0</v>
      </c>
      <c r="L5684" s="57">
        <f t="shared" si="409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0"/>
        <v>0</v>
      </c>
      <c r="C5685" s="57" t="str">
        <f t="shared" si="411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2"/>
        <v>0</v>
      </c>
      <c r="L5685" s="57">
        <f t="shared" si="409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0"/>
        <v>0</v>
      </c>
      <c r="C5686" s="57" t="str">
        <f t="shared" si="411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2"/>
        <v>0</v>
      </c>
      <c r="L5686" s="57">
        <f t="shared" si="409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0"/>
        <v>0</v>
      </c>
      <c r="C5687" s="57" t="str">
        <f t="shared" si="411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2"/>
        <v>0</v>
      </c>
      <c r="L5687" s="57">
        <f t="shared" ref="L5687:L5750" si="413">H5687*K5687</f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0"/>
        <v>0</v>
      </c>
      <c r="C5688" s="57" t="str">
        <f t="shared" si="411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2"/>
        <v>0</v>
      </c>
      <c r="L5688" s="57">
        <f t="shared" si="413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0"/>
        <v>0</v>
      </c>
      <c r="C5689" s="57" t="str">
        <f t="shared" si="411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2"/>
        <v>0</v>
      </c>
      <c r="L5689" s="57">
        <f t="shared" si="413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0"/>
        <v>0</v>
      </c>
      <c r="C5690" s="57" t="str">
        <f t="shared" si="411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2"/>
        <v>0</v>
      </c>
      <c r="L5690" s="57">
        <f t="shared" si="413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0"/>
        <v>0</v>
      </c>
      <c r="C5691" s="57" t="str">
        <f t="shared" si="411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2"/>
        <v>0</v>
      </c>
      <c r="L5691" s="57">
        <f t="shared" si="413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0"/>
        <v>0</v>
      </c>
      <c r="C5692" s="57" t="str">
        <f t="shared" si="411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2"/>
        <v>0</v>
      </c>
      <c r="L5692" s="57">
        <f t="shared" si="413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0"/>
        <v>0</v>
      </c>
      <c r="C5693" s="57" t="str">
        <f t="shared" si="411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2"/>
        <v>0</v>
      </c>
      <c r="L5693" s="57">
        <f t="shared" si="413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0"/>
        <v>0</v>
      </c>
      <c r="C5694" s="57" t="str">
        <f t="shared" si="411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2"/>
        <v>0</v>
      </c>
      <c r="L5694" s="57">
        <f t="shared" si="413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0"/>
        <v>0</v>
      </c>
      <c r="C5695" s="57" t="str">
        <f t="shared" si="411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2"/>
        <v>0</v>
      </c>
      <c r="L5695" s="57">
        <f t="shared" si="413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0"/>
        <v>0</v>
      </c>
      <c r="C5696" s="57" t="str">
        <f t="shared" si="411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2"/>
        <v>0</v>
      </c>
      <c r="L5696" s="57">
        <f t="shared" si="413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0"/>
        <v>0</v>
      </c>
      <c r="C5697" s="57" t="str">
        <f t="shared" si="411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2"/>
        <v>0</v>
      </c>
      <c r="L5697" s="57">
        <f t="shared" si="413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0"/>
        <v>0</v>
      </c>
      <c r="C5698" s="57" t="str">
        <f t="shared" si="411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2"/>
        <v>0</v>
      </c>
      <c r="L5698" s="57">
        <f t="shared" si="413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0"/>
        <v>0</v>
      </c>
      <c r="C5699" s="57" t="str">
        <f t="shared" si="411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2"/>
        <v>0</v>
      </c>
      <c r="L5699" s="57">
        <f t="shared" si="413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0"/>
        <v>0</v>
      </c>
      <c r="C5700" s="57" t="str">
        <f t="shared" si="411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2"/>
        <v>0</v>
      </c>
      <c r="L5700" s="57">
        <f t="shared" si="413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0"/>
        <v>0</v>
      </c>
      <c r="C5701" s="57" t="str">
        <f t="shared" si="411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2"/>
        <v>0</v>
      </c>
      <c r="L5701" s="57">
        <f t="shared" si="413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0"/>
        <v>0</v>
      </c>
      <c r="C5702" s="57" t="str">
        <f t="shared" si="411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2"/>
        <v>0</v>
      </c>
      <c r="L5702" s="57">
        <f t="shared" si="413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0"/>
        <v>0</v>
      </c>
      <c r="C5703" s="57" t="str">
        <f t="shared" si="411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2"/>
        <v>0</v>
      </c>
      <c r="L5703" s="57">
        <f t="shared" si="413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0"/>
        <v>0</v>
      </c>
      <c r="C5704" s="57" t="str">
        <f t="shared" si="411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2"/>
        <v>0</v>
      </c>
      <c r="L5704" s="57">
        <f t="shared" si="413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0"/>
        <v>0</v>
      </c>
      <c r="C5705" s="57" t="str">
        <f t="shared" si="411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2"/>
        <v>0</v>
      </c>
      <c r="L5705" s="57">
        <f t="shared" si="413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0"/>
        <v>0</v>
      </c>
      <c r="C5706" s="57" t="str">
        <f t="shared" si="411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2"/>
        <v>0</v>
      </c>
      <c r="L5706" s="57">
        <f t="shared" si="413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0"/>
        <v>0</v>
      </c>
      <c r="C5707" s="57" t="str">
        <f t="shared" si="411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2"/>
        <v>0</v>
      </c>
      <c r="L5707" s="57">
        <f t="shared" si="413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0"/>
        <v>0</v>
      </c>
      <c r="C5708" s="57" t="str">
        <f t="shared" si="411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2"/>
        <v>0</v>
      </c>
      <c r="L5708" s="57">
        <f t="shared" si="413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0"/>
        <v>0</v>
      </c>
      <c r="C5709" s="57" t="str">
        <f t="shared" si="411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2"/>
        <v>0</v>
      </c>
      <c r="L5709" s="57">
        <f t="shared" si="413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0"/>
        <v>0</v>
      </c>
      <c r="C5710" s="57" t="str">
        <f t="shared" si="411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2"/>
        <v>0</v>
      </c>
      <c r="L5710" s="57">
        <f t="shared" si="413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0"/>
        <v>0</v>
      </c>
      <c r="C5711" s="57" t="str">
        <f t="shared" si="411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2"/>
        <v>0</v>
      </c>
      <c r="L5711" s="57">
        <f t="shared" si="413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0"/>
        <v>0</v>
      </c>
      <c r="C5712" s="57" t="str">
        <f t="shared" si="411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2"/>
        <v>0</v>
      </c>
      <c r="L5712" s="57">
        <f t="shared" si="413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0"/>
        <v>0</v>
      </c>
      <c r="C5713" s="57" t="str">
        <f t="shared" si="411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2"/>
        <v>0</v>
      </c>
      <c r="L5713" s="57">
        <f t="shared" si="413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0"/>
        <v>0</v>
      </c>
      <c r="C5714" s="57" t="str">
        <f t="shared" si="411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2"/>
        <v>0</v>
      </c>
      <c r="L5714" s="57">
        <f t="shared" si="413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0"/>
        <v>0</v>
      </c>
      <c r="C5715" s="57" t="str">
        <f t="shared" si="411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2"/>
        <v>0</v>
      </c>
      <c r="L5715" s="57">
        <f t="shared" si="413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0"/>
        <v>0</v>
      </c>
      <c r="C5716" s="57" t="str">
        <f t="shared" si="411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2"/>
        <v>0</v>
      </c>
      <c r="L5716" s="57">
        <f t="shared" si="413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0"/>
        <v>0</v>
      </c>
      <c r="C5717" s="57" t="str">
        <f t="shared" si="411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2"/>
        <v>0</v>
      </c>
      <c r="L5717" s="57">
        <f t="shared" si="413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0"/>
        <v>0</v>
      </c>
      <c r="C5718" s="57" t="str">
        <f t="shared" si="411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2"/>
        <v>0</v>
      </c>
      <c r="L5718" s="57">
        <f t="shared" si="413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0"/>
        <v>0</v>
      </c>
      <c r="C5719" s="57" t="str">
        <f t="shared" si="411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2"/>
        <v>0</v>
      </c>
      <c r="L5719" s="57">
        <f t="shared" si="413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0"/>
        <v>0</v>
      </c>
      <c r="C5720" s="57" t="str">
        <f t="shared" si="411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2"/>
        <v>0</v>
      </c>
      <c r="L5720" s="57">
        <f t="shared" si="413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0"/>
        <v>0</v>
      </c>
      <c r="C5721" s="57" t="str">
        <f t="shared" si="411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2"/>
        <v>0</v>
      </c>
      <c r="L5721" s="57">
        <f t="shared" si="413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0"/>
        <v>0</v>
      </c>
      <c r="C5722" s="57" t="str">
        <f t="shared" si="411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2"/>
        <v>0</v>
      </c>
      <c r="L5722" s="57">
        <f t="shared" si="413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10"/>
        <v>0</v>
      </c>
      <c r="C5723" s="57" t="str">
        <f t="shared" si="411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2"/>
        <v>0</v>
      </c>
      <c r="L5723" s="57">
        <f t="shared" si="413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10"/>
        <v>0</v>
      </c>
      <c r="C5724" s="57" t="str">
        <f t="shared" si="411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2"/>
        <v>0</v>
      </c>
      <c r="L5724" s="57">
        <f t="shared" si="413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0"/>
        <v>0</v>
      </c>
      <c r="C5725" s="57" t="str">
        <f t="shared" si="411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2"/>
        <v>0</v>
      </c>
      <c r="L5725" s="57">
        <f t="shared" si="413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0"/>
        <v>0</v>
      </c>
      <c r="C5726" s="57" t="str">
        <f t="shared" si="411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2"/>
        <v>0</v>
      </c>
      <c r="L5726" s="57">
        <f t="shared" si="413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0"/>
        <v>0</v>
      </c>
      <c r="C5727" s="57" t="str">
        <f t="shared" si="411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2"/>
        <v>0</v>
      </c>
      <c r="L5727" s="57">
        <f t="shared" si="413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ref="B5728:B5791" si="414">WEEKNUM(A5728)</f>
        <v>0</v>
      </c>
      <c r="C5728" s="57" t="str">
        <f t="shared" ref="C5728:C5791" si="415">TEXT(A5728,"Mmm")</f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2"/>
        <v>0</v>
      </c>
      <c r="L5728" s="57">
        <f t="shared" si="413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4"/>
        <v>0</v>
      </c>
      <c r="C5729" s="57" t="str">
        <f t="shared" si="415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2"/>
        <v>0</v>
      </c>
      <c r="L5729" s="57">
        <f t="shared" si="413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4"/>
        <v>0</v>
      </c>
      <c r="C5730" s="57" t="str">
        <f t="shared" si="415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2"/>
        <v>0</v>
      </c>
      <c r="L5730" s="57">
        <f t="shared" si="413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4"/>
        <v>0</v>
      </c>
      <c r="C5731" s="57" t="str">
        <f t="shared" si="415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2"/>
        <v>0</v>
      </c>
      <c r="L5731" s="57">
        <f t="shared" si="413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4"/>
        <v>0</v>
      </c>
      <c r="C5732" s="57" t="str">
        <f t="shared" si="415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2"/>
        <v>0</v>
      </c>
      <c r="L5732" s="57">
        <f t="shared" si="413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4"/>
        <v>0</v>
      </c>
      <c r="C5733" s="57" t="str">
        <f t="shared" si="415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2"/>
        <v>0</v>
      </c>
      <c r="L5733" s="57">
        <f t="shared" si="413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4"/>
        <v>0</v>
      </c>
      <c r="C5734" s="57" t="str">
        <f t="shared" si="415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12"/>
        <v>0</v>
      </c>
      <c r="L5734" s="57">
        <f t="shared" si="413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4"/>
        <v>0</v>
      </c>
      <c r="C5735" s="57" t="str">
        <f t="shared" si="415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12"/>
        <v>0</v>
      </c>
      <c r="L5735" s="57">
        <f t="shared" si="413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4"/>
        <v>0</v>
      </c>
      <c r="C5736" s="57" t="str">
        <f t="shared" si="415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2"/>
        <v>0</v>
      </c>
      <c r="L5736" s="57">
        <f t="shared" si="413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4"/>
        <v>0</v>
      </c>
      <c r="C5737" s="57" t="str">
        <f t="shared" si="415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2"/>
        <v>0</v>
      </c>
      <c r="L5737" s="57">
        <f t="shared" si="413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4"/>
        <v>0</v>
      </c>
      <c r="C5738" s="57" t="str">
        <f t="shared" si="415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2"/>
        <v>0</v>
      </c>
      <c r="L5738" s="57">
        <f t="shared" si="413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4"/>
        <v>0</v>
      </c>
      <c r="C5739" s="57" t="str">
        <f t="shared" si="415"/>
        <v>Jan</v>
      </c>
      <c r="D5739" s="4"/>
      <c r="E5739" s="57"/>
      <c r="F5739" s="57"/>
      <c r="G5739" s="57"/>
      <c r="H5739" s="57"/>
      <c r="I5739" s="57"/>
      <c r="J5739" s="57"/>
      <c r="K5739" s="57">
        <f t="shared" ref="K5739:K5802" si="416">I5739+J5739</f>
        <v>0</v>
      </c>
      <c r="L5739" s="57">
        <f t="shared" si="413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4"/>
        <v>0</v>
      </c>
      <c r="C5740" s="57" t="str">
        <f t="shared" si="415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6"/>
        <v>0</v>
      </c>
      <c r="L5740" s="57">
        <f t="shared" si="413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4"/>
        <v>0</v>
      </c>
      <c r="C5741" s="57" t="str">
        <f t="shared" si="415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6"/>
        <v>0</v>
      </c>
      <c r="L5741" s="57">
        <f t="shared" si="413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4"/>
        <v>0</v>
      </c>
      <c r="C5742" s="57" t="str">
        <f t="shared" si="415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6"/>
        <v>0</v>
      </c>
      <c r="L5742" s="57">
        <f t="shared" si="413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4"/>
        <v>0</v>
      </c>
      <c r="C5743" s="57" t="str">
        <f t="shared" si="415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6"/>
        <v>0</v>
      </c>
      <c r="L5743" s="57">
        <f t="shared" si="413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4"/>
        <v>0</v>
      </c>
      <c r="C5744" s="57" t="str">
        <f t="shared" si="415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6"/>
        <v>0</v>
      </c>
      <c r="L5744" s="57">
        <f t="shared" si="413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4"/>
        <v>0</v>
      </c>
      <c r="C5745" s="57" t="str">
        <f t="shared" si="415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6"/>
        <v>0</v>
      </c>
      <c r="L5745" s="57">
        <f t="shared" si="413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4"/>
        <v>0</v>
      </c>
      <c r="C5746" s="57" t="str">
        <f t="shared" si="415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6"/>
        <v>0</v>
      </c>
      <c r="L5746" s="57">
        <f t="shared" si="413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4"/>
        <v>0</v>
      </c>
      <c r="C5747" s="57" t="str">
        <f t="shared" si="415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6"/>
        <v>0</v>
      </c>
      <c r="L5747" s="57">
        <f t="shared" si="413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4"/>
        <v>0</v>
      </c>
      <c r="C5748" s="57" t="str">
        <f t="shared" si="415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6"/>
        <v>0</v>
      </c>
      <c r="L5748" s="57">
        <f t="shared" si="413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4"/>
        <v>0</v>
      </c>
      <c r="C5749" s="57" t="str">
        <f t="shared" si="415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6"/>
        <v>0</v>
      </c>
      <c r="L5749" s="57">
        <f t="shared" si="413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4"/>
        <v>0</v>
      </c>
      <c r="C5750" s="57" t="str">
        <f t="shared" si="415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6"/>
        <v>0</v>
      </c>
      <c r="L5750" s="57">
        <f t="shared" si="413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4"/>
        <v>0</v>
      </c>
      <c r="C5751" s="57" t="str">
        <f t="shared" si="415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6"/>
        <v>0</v>
      </c>
      <c r="L5751" s="57">
        <f t="shared" ref="L5751:L5814" si="417">H5751*K5751</f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4"/>
        <v>0</v>
      </c>
      <c r="C5752" s="57" t="str">
        <f t="shared" si="415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6"/>
        <v>0</v>
      </c>
      <c r="L5752" s="57">
        <f t="shared" si="417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4"/>
        <v>0</v>
      </c>
      <c r="C5753" s="57" t="str">
        <f t="shared" si="415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6"/>
        <v>0</v>
      </c>
      <c r="L5753" s="57">
        <f t="shared" si="417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4"/>
        <v>0</v>
      </c>
      <c r="C5754" s="57" t="str">
        <f t="shared" si="415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6"/>
        <v>0</v>
      </c>
      <c r="L5754" s="57">
        <f t="shared" si="417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4"/>
        <v>0</v>
      </c>
      <c r="C5755" s="57" t="str">
        <f t="shared" si="415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6"/>
        <v>0</v>
      </c>
      <c r="L5755" s="57">
        <f t="shared" si="417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4"/>
        <v>0</v>
      </c>
      <c r="C5756" s="57" t="str">
        <f t="shared" si="415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6"/>
        <v>0</v>
      </c>
      <c r="L5756" s="57">
        <f t="shared" si="417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4"/>
        <v>0</v>
      </c>
      <c r="C5757" s="57" t="str">
        <f t="shared" si="415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6"/>
        <v>0</v>
      </c>
      <c r="L5757" s="57">
        <f t="shared" si="417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4"/>
        <v>0</v>
      </c>
      <c r="C5758" s="57" t="str">
        <f t="shared" si="415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6"/>
        <v>0</v>
      </c>
      <c r="L5758" s="57">
        <f t="shared" si="417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4"/>
        <v>0</v>
      </c>
      <c r="C5759" s="57" t="str">
        <f t="shared" si="415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6"/>
        <v>0</v>
      </c>
      <c r="L5759" s="57">
        <f t="shared" si="417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4"/>
        <v>0</v>
      </c>
      <c r="C5760" s="57" t="str">
        <f t="shared" si="415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6"/>
        <v>0</v>
      </c>
      <c r="L5760" s="57">
        <f t="shared" si="417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4"/>
        <v>0</v>
      </c>
      <c r="C5761" s="57" t="str">
        <f t="shared" si="415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6"/>
        <v>0</v>
      </c>
      <c r="L5761" s="57">
        <f t="shared" si="417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4"/>
        <v>0</v>
      </c>
      <c r="C5762" s="57" t="str">
        <f t="shared" si="415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6"/>
        <v>0</v>
      </c>
      <c r="L5762" s="57">
        <f t="shared" si="417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4"/>
        <v>0</v>
      </c>
      <c r="C5763" s="57" t="str">
        <f t="shared" si="415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6"/>
        <v>0</v>
      </c>
      <c r="L5763" s="57">
        <f t="shared" si="417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4"/>
        <v>0</v>
      </c>
      <c r="C5764" s="57" t="str">
        <f t="shared" si="415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6"/>
        <v>0</v>
      </c>
      <c r="L5764" s="57">
        <f t="shared" si="417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4"/>
        <v>0</v>
      </c>
      <c r="C5765" s="57" t="str">
        <f t="shared" si="415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6"/>
        <v>0</v>
      </c>
      <c r="L5765" s="57">
        <f t="shared" si="417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4"/>
        <v>0</v>
      </c>
      <c r="C5766" s="57" t="str">
        <f t="shared" si="415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6"/>
        <v>0</v>
      </c>
      <c r="L5766" s="57">
        <f t="shared" si="417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4"/>
        <v>0</v>
      </c>
      <c r="C5767" s="57" t="str">
        <f t="shared" si="415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6"/>
        <v>0</v>
      </c>
      <c r="L5767" s="57">
        <f t="shared" si="417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4"/>
        <v>0</v>
      </c>
      <c r="C5768" s="57" t="str">
        <f t="shared" si="415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6"/>
        <v>0</v>
      </c>
      <c r="L5768" s="57">
        <f t="shared" si="417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4"/>
        <v>0</v>
      </c>
      <c r="C5769" s="57" t="str">
        <f t="shared" si="415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6"/>
        <v>0</v>
      </c>
      <c r="L5769" s="57">
        <f t="shared" si="417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4"/>
        <v>0</v>
      </c>
      <c r="C5770" s="57" t="str">
        <f t="shared" si="415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6"/>
        <v>0</v>
      </c>
      <c r="L5770" s="57">
        <f t="shared" si="417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4"/>
        <v>0</v>
      </c>
      <c r="C5771" s="57" t="str">
        <f t="shared" si="415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6"/>
        <v>0</v>
      </c>
      <c r="L5771" s="57">
        <f t="shared" si="417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4"/>
        <v>0</v>
      </c>
      <c r="C5772" s="57" t="str">
        <f t="shared" si="415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6"/>
        <v>0</v>
      </c>
      <c r="L5772" s="57">
        <f t="shared" si="417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4"/>
        <v>0</v>
      </c>
      <c r="C5773" s="57" t="str">
        <f t="shared" si="415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6"/>
        <v>0</v>
      </c>
      <c r="L5773" s="57">
        <f t="shared" si="417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4"/>
        <v>0</v>
      </c>
      <c r="C5774" s="57" t="str">
        <f t="shared" si="415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6"/>
        <v>0</v>
      </c>
      <c r="L5774" s="57">
        <f t="shared" si="417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4"/>
        <v>0</v>
      </c>
      <c r="C5775" s="57" t="str">
        <f t="shared" si="415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6"/>
        <v>0</v>
      </c>
      <c r="L5775" s="57">
        <f t="shared" si="417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4"/>
        <v>0</v>
      </c>
      <c r="C5776" s="57" t="str">
        <f t="shared" si="415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6"/>
        <v>0</v>
      </c>
      <c r="L5776" s="57">
        <f t="shared" si="417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4"/>
        <v>0</v>
      </c>
      <c r="C5777" s="57" t="str">
        <f t="shared" si="415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6"/>
        <v>0</v>
      </c>
      <c r="L5777" s="57">
        <f t="shared" si="417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4"/>
        <v>0</v>
      </c>
      <c r="C5778" s="57" t="str">
        <f t="shared" si="415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6"/>
        <v>0</v>
      </c>
      <c r="L5778" s="57">
        <f t="shared" si="417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4"/>
        <v>0</v>
      </c>
      <c r="C5779" s="57" t="str">
        <f t="shared" si="415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6"/>
        <v>0</v>
      </c>
      <c r="L5779" s="57">
        <f t="shared" si="417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4"/>
        <v>0</v>
      </c>
      <c r="C5780" s="57" t="str">
        <f t="shared" si="415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6"/>
        <v>0</v>
      </c>
      <c r="L5780" s="57">
        <f t="shared" si="417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4"/>
        <v>0</v>
      </c>
      <c r="C5781" s="57" t="str">
        <f t="shared" si="415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6"/>
        <v>0</v>
      </c>
      <c r="L5781" s="57">
        <f t="shared" si="417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4"/>
        <v>0</v>
      </c>
      <c r="C5782" s="57" t="str">
        <f t="shared" si="415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6"/>
        <v>0</v>
      </c>
      <c r="L5782" s="57">
        <f t="shared" si="417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4"/>
        <v>0</v>
      </c>
      <c r="C5783" s="57" t="str">
        <f t="shared" si="415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6"/>
        <v>0</v>
      </c>
      <c r="L5783" s="57">
        <f t="shared" si="417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4"/>
        <v>0</v>
      </c>
      <c r="C5784" s="57" t="str">
        <f t="shared" si="415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6"/>
        <v>0</v>
      </c>
      <c r="L5784" s="57">
        <f t="shared" si="417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4"/>
        <v>0</v>
      </c>
      <c r="C5785" s="57" t="str">
        <f t="shared" si="415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6"/>
        <v>0</v>
      </c>
      <c r="L5785" s="57">
        <f t="shared" si="417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4"/>
        <v>0</v>
      </c>
      <c r="C5786" s="57" t="str">
        <f t="shared" si="415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6"/>
        <v>0</v>
      </c>
      <c r="L5786" s="57">
        <f t="shared" si="417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14"/>
        <v>0</v>
      </c>
      <c r="C5787" s="57" t="str">
        <f t="shared" si="415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6"/>
        <v>0</v>
      </c>
      <c r="L5787" s="57">
        <f t="shared" si="417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14"/>
        <v>0</v>
      </c>
      <c r="C5788" s="57" t="str">
        <f t="shared" si="415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6"/>
        <v>0</v>
      </c>
      <c r="L5788" s="57">
        <f t="shared" si="417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14"/>
        <v>0</v>
      </c>
      <c r="C5789" s="57" t="str">
        <f t="shared" si="415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6"/>
        <v>0</v>
      </c>
      <c r="L5789" s="57">
        <f t="shared" si="417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14"/>
        <v>0</v>
      </c>
      <c r="C5790" s="57" t="str">
        <f t="shared" si="415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6"/>
        <v>0</v>
      </c>
      <c r="L5790" s="57">
        <f t="shared" si="417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14"/>
        <v>0</v>
      </c>
      <c r="C5791" s="57" t="str">
        <f t="shared" si="415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6"/>
        <v>0</v>
      </c>
      <c r="L5791" s="57">
        <f t="shared" si="417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ref="B5792:B5855" si="418">WEEKNUM(A5792)</f>
        <v>0</v>
      </c>
      <c r="C5792" s="57" t="str">
        <f t="shared" ref="C5792:C5855" si="419">TEXT(A5792,"Mmm")</f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6"/>
        <v>0</v>
      </c>
      <c r="L5792" s="57">
        <f t="shared" si="417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18"/>
        <v>0</v>
      </c>
      <c r="C5793" s="57" t="str">
        <f t="shared" si="419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6"/>
        <v>0</v>
      </c>
      <c r="L5793" s="57">
        <f t="shared" si="417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18"/>
        <v>0</v>
      </c>
      <c r="C5794" s="57" t="str">
        <f t="shared" si="419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6"/>
        <v>0</v>
      </c>
      <c r="L5794" s="57">
        <f t="shared" si="417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18"/>
        <v>0</v>
      </c>
      <c r="C5795" s="57" t="str">
        <f t="shared" si="419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6"/>
        <v>0</v>
      </c>
      <c r="L5795" s="57">
        <f t="shared" si="417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18"/>
        <v>0</v>
      </c>
      <c r="C5796" s="57" t="str">
        <f t="shared" si="419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6"/>
        <v>0</v>
      </c>
      <c r="L5796" s="57">
        <f t="shared" si="417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18"/>
        <v>0</v>
      </c>
      <c r="C5797" s="57" t="str">
        <f t="shared" si="419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6"/>
        <v>0</v>
      </c>
      <c r="L5797" s="57">
        <f t="shared" si="417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18"/>
        <v>0</v>
      </c>
      <c r="C5798" s="57" t="str">
        <f t="shared" si="419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6"/>
        <v>0</v>
      </c>
      <c r="L5798" s="57">
        <f t="shared" si="417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18"/>
        <v>0</v>
      </c>
      <c r="C5799" s="57" t="str">
        <f t="shared" si="419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16"/>
        <v>0</v>
      </c>
      <c r="L5799" s="57">
        <f t="shared" si="417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18"/>
        <v>0</v>
      </c>
      <c r="C5800" s="57" t="str">
        <f t="shared" si="419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16"/>
        <v>0</v>
      </c>
      <c r="L5800" s="57">
        <f t="shared" si="417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18"/>
        <v>0</v>
      </c>
      <c r="C5801" s="57" t="str">
        <f t="shared" si="419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16"/>
        <v>0</v>
      </c>
      <c r="L5801" s="57">
        <f t="shared" si="417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18"/>
        <v>0</v>
      </c>
      <c r="C5802" s="57" t="str">
        <f t="shared" si="419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16"/>
        <v>0</v>
      </c>
      <c r="L5802" s="57">
        <f t="shared" si="417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18"/>
        <v>0</v>
      </c>
      <c r="C5803" s="57" t="str">
        <f t="shared" si="419"/>
        <v>Jan</v>
      </c>
      <c r="D5803" s="4"/>
      <c r="E5803" s="57"/>
      <c r="F5803" s="57"/>
      <c r="G5803" s="57"/>
      <c r="H5803" s="57"/>
      <c r="I5803" s="57"/>
      <c r="J5803" s="57"/>
      <c r="K5803" s="57">
        <f t="shared" ref="K5803:K5866" si="420">I5803+J5803</f>
        <v>0</v>
      </c>
      <c r="L5803" s="57">
        <f t="shared" si="417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18"/>
        <v>0</v>
      </c>
      <c r="C5804" s="57" t="str">
        <f t="shared" si="419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0"/>
        <v>0</v>
      </c>
      <c r="L5804" s="57">
        <f t="shared" si="417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18"/>
        <v>0</v>
      </c>
      <c r="C5805" s="57" t="str">
        <f t="shared" si="419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0"/>
        <v>0</v>
      </c>
      <c r="L5805" s="57">
        <f t="shared" si="417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18"/>
        <v>0</v>
      </c>
      <c r="C5806" s="57" t="str">
        <f t="shared" si="419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0"/>
        <v>0</v>
      </c>
      <c r="L5806" s="57">
        <f t="shared" si="417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18"/>
        <v>0</v>
      </c>
      <c r="C5807" s="57" t="str">
        <f t="shared" si="419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0"/>
        <v>0</v>
      </c>
      <c r="L5807" s="57">
        <f t="shared" si="417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18"/>
        <v>0</v>
      </c>
      <c r="C5808" s="57" t="str">
        <f t="shared" si="419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0"/>
        <v>0</v>
      </c>
      <c r="L5808" s="57">
        <f t="shared" si="417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18"/>
        <v>0</v>
      </c>
      <c r="C5809" s="57" t="str">
        <f t="shared" si="419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0"/>
        <v>0</v>
      </c>
      <c r="L5809" s="57">
        <f t="shared" si="417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18"/>
        <v>0</v>
      </c>
      <c r="C5810" s="57" t="str">
        <f t="shared" si="419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0"/>
        <v>0</v>
      </c>
      <c r="L5810" s="57">
        <f t="shared" si="417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18"/>
        <v>0</v>
      </c>
      <c r="C5811" s="57" t="str">
        <f t="shared" si="419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0"/>
        <v>0</v>
      </c>
      <c r="L5811" s="57">
        <f t="shared" si="417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18"/>
        <v>0</v>
      </c>
      <c r="C5812" s="57" t="str">
        <f t="shared" si="419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0"/>
        <v>0</v>
      </c>
      <c r="L5812" s="57">
        <f t="shared" si="417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18"/>
        <v>0</v>
      </c>
      <c r="C5813" s="57" t="str">
        <f t="shared" si="419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0"/>
        <v>0</v>
      </c>
      <c r="L5813" s="57">
        <f t="shared" si="417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18"/>
        <v>0</v>
      </c>
      <c r="C5814" s="57" t="str">
        <f t="shared" si="419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0"/>
        <v>0</v>
      </c>
      <c r="L5814" s="57">
        <f t="shared" si="417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18"/>
        <v>0</v>
      </c>
      <c r="C5815" s="57" t="str">
        <f t="shared" si="419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0"/>
        <v>0</v>
      </c>
      <c r="L5815" s="57">
        <f t="shared" ref="L5815:L5878" si="421">H5815*K5815</f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18"/>
        <v>0</v>
      </c>
      <c r="C5816" s="57" t="str">
        <f t="shared" si="419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0"/>
        <v>0</v>
      </c>
      <c r="L5816" s="57">
        <f t="shared" si="421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18"/>
        <v>0</v>
      </c>
      <c r="C5817" s="57" t="str">
        <f t="shared" si="419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0"/>
        <v>0</v>
      </c>
      <c r="L5817" s="57">
        <f t="shared" si="421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18"/>
        <v>0</v>
      </c>
      <c r="C5818" s="57" t="str">
        <f t="shared" si="419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0"/>
        <v>0</v>
      </c>
      <c r="L5818" s="57">
        <f t="shared" si="421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18"/>
        <v>0</v>
      </c>
      <c r="C5819" s="57" t="str">
        <f t="shared" si="419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0"/>
        <v>0</v>
      </c>
      <c r="L5819" s="57">
        <f t="shared" si="421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18"/>
        <v>0</v>
      </c>
      <c r="C5820" s="57" t="str">
        <f t="shared" si="419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0"/>
        <v>0</v>
      </c>
      <c r="L5820" s="57">
        <f t="shared" si="421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18"/>
        <v>0</v>
      </c>
      <c r="C5821" s="57" t="str">
        <f t="shared" si="419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0"/>
        <v>0</v>
      </c>
      <c r="L5821" s="57">
        <f t="shared" si="421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18"/>
        <v>0</v>
      </c>
      <c r="C5822" s="57" t="str">
        <f t="shared" si="419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0"/>
        <v>0</v>
      </c>
      <c r="L5822" s="57">
        <f t="shared" si="421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18"/>
        <v>0</v>
      </c>
      <c r="C5823" s="57" t="str">
        <f t="shared" si="419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0"/>
        <v>0</v>
      </c>
      <c r="L5823" s="57">
        <f t="shared" si="421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18"/>
        <v>0</v>
      </c>
      <c r="C5824" s="57" t="str">
        <f t="shared" si="419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0"/>
        <v>0</v>
      </c>
      <c r="L5824" s="57">
        <f t="shared" si="421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18"/>
        <v>0</v>
      </c>
      <c r="C5825" s="57" t="str">
        <f t="shared" si="419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0"/>
        <v>0</v>
      </c>
      <c r="L5825" s="57">
        <f t="shared" si="421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18"/>
        <v>0</v>
      </c>
      <c r="C5826" s="57" t="str">
        <f t="shared" si="419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0"/>
        <v>0</v>
      </c>
      <c r="L5826" s="57">
        <f t="shared" si="421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18"/>
        <v>0</v>
      </c>
      <c r="C5827" s="57" t="str">
        <f t="shared" si="419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0"/>
        <v>0</v>
      </c>
      <c r="L5827" s="57">
        <f t="shared" si="421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18"/>
        <v>0</v>
      </c>
      <c r="C5828" s="57" t="str">
        <f t="shared" si="419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0"/>
        <v>0</v>
      </c>
      <c r="L5828" s="57">
        <f t="shared" si="421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18"/>
        <v>0</v>
      </c>
      <c r="C5829" s="57" t="str">
        <f t="shared" si="419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0"/>
        <v>0</v>
      </c>
      <c r="L5829" s="57">
        <f t="shared" si="421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18"/>
        <v>0</v>
      </c>
      <c r="C5830" s="57" t="str">
        <f t="shared" si="419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0"/>
        <v>0</v>
      </c>
      <c r="L5830" s="57">
        <f t="shared" si="421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18"/>
        <v>0</v>
      </c>
      <c r="C5831" s="57" t="str">
        <f t="shared" si="419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0"/>
        <v>0</v>
      </c>
      <c r="L5831" s="57">
        <f t="shared" si="421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18"/>
        <v>0</v>
      </c>
      <c r="C5832" s="57" t="str">
        <f t="shared" si="419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0"/>
        <v>0</v>
      </c>
      <c r="L5832" s="57">
        <f t="shared" si="421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18"/>
        <v>0</v>
      </c>
      <c r="C5833" s="57" t="str">
        <f t="shared" si="419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0"/>
        <v>0</v>
      </c>
      <c r="L5833" s="57">
        <f t="shared" si="421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18"/>
        <v>0</v>
      </c>
      <c r="C5834" s="57" t="str">
        <f t="shared" si="419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0"/>
        <v>0</v>
      </c>
      <c r="L5834" s="57">
        <f t="shared" si="421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18"/>
        <v>0</v>
      </c>
      <c r="C5835" s="57" t="str">
        <f t="shared" si="419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0"/>
        <v>0</v>
      </c>
      <c r="L5835" s="57">
        <f t="shared" si="421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18"/>
        <v>0</v>
      </c>
      <c r="C5836" s="57" t="str">
        <f t="shared" si="419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0"/>
        <v>0</v>
      </c>
      <c r="L5836" s="57">
        <f t="shared" si="421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18"/>
        <v>0</v>
      </c>
      <c r="C5837" s="57" t="str">
        <f t="shared" si="419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0"/>
        <v>0</v>
      </c>
      <c r="L5837" s="57">
        <f t="shared" si="421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18"/>
        <v>0</v>
      </c>
      <c r="C5838" s="57" t="str">
        <f t="shared" si="419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0"/>
        <v>0</v>
      </c>
      <c r="L5838" s="57">
        <f t="shared" si="421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18"/>
        <v>0</v>
      </c>
      <c r="C5839" s="57" t="str">
        <f t="shared" si="419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0"/>
        <v>0</v>
      </c>
      <c r="L5839" s="57">
        <f t="shared" si="421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18"/>
        <v>0</v>
      </c>
      <c r="C5840" s="57" t="str">
        <f t="shared" si="419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0"/>
        <v>0</v>
      </c>
      <c r="L5840" s="57">
        <f t="shared" si="421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18"/>
        <v>0</v>
      </c>
      <c r="C5841" s="57" t="str">
        <f t="shared" si="419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0"/>
        <v>0</v>
      </c>
      <c r="L5841" s="57">
        <f t="shared" si="421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18"/>
        <v>0</v>
      </c>
      <c r="C5842" s="57" t="str">
        <f t="shared" si="419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0"/>
        <v>0</v>
      </c>
      <c r="L5842" s="57">
        <f t="shared" si="421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18"/>
        <v>0</v>
      </c>
      <c r="C5843" s="57" t="str">
        <f t="shared" si="419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0"/>
        <v>0</v>
      </c>
      <c r="L5843" s="57">
        <f t="shared" si="421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18"/>
        <v>0</v>
      </c>
      <c r="C5844" s="57" t="str">
        <f t="shared" si="419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0"/>
        <v>0</v>
      </c>
      <c r="L5844" s="57">
        <f t="shared" si="421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18"/>
        <v>0</v>
      </c>
      <c r="C5845" s="57" t="str">
        <f t="shared" si="419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0"/>
        <v>0</v>
      </c>
      <c r="L5845" s="57">
        <f t="shared" si="421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18"/>
        <v>0</v>
      </c>
      <c r="C5846" s="57" t="str">
        <f t="shared" si="419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0"/>
        <v>0</v>
      </c>
      <c r="L5846" s="57">
        <f t="shared" si="421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18"/>
        <v>0</v>
      </c>
      <c r="C5847" s="57" t="str">
        <f t="shared" si="419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0"/>
        <v>0</v>
      </c>
      <c r="L5847" s="57">
        <f t="shared" si="421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18"/>
        <v>0</v>
      </c>
      <c r="C5848" s="57" t="str">
        <f t="shared" si="419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0"/>
        <v>0</v>
      </c>
      <c r="L5848" s="57">
        <f t="shared" si="421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18"/>
        <v>0</v>
      </c>
      <c r="C5849" s="57" t="str">
        <f t="shared" si="419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0"/>
        <v>0</v>
      </c>
      <c r="L5849" s="57">
        <f t="shared" si="421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18"/>
        <v>0</v>
      </c>
      <c r="C5850" s="57" t="str">
        <f t="shared" si="419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0"/>
        <v>0</v>
      </c>
      <c r="L5850" s="57">
        <f t="shared" si="421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18"/>
        <v>0</v>
      </c>
      <c r="C5851" s="57" t="str">
        <f t="shared" si="419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0"/>
        <v>0</v>
      </c>
      <c r="L5851" s="57">
        <f t="shared" si="421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18"/>
        <v>0</v>
      </c>
      <c r="C5852" s="57" t="str">
        <f t="shared" si="419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0"/>
        <v>0</v>
      </c>
      <c r="L5852" s="57">
        <f t="shared" si="421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18"/>
        <v>0</v>
      </c>
      <c r="C5853" s="57" t="str">
        <f t="shared" si="419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0"/>
        <v>0</v>
      </c>
      <c r="L5853" s="57">
        <f t="shared" si="421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18"/>
        <v>0</v>
      </c>
      <c r="C5854" s="57" t="str">
        <f t="shared" si="419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0"/>
        <v>0</v>
      </c>
      <c r="L5854" s="57">
        <f t="shared" si="421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18"/>
        <v>0</v>
      </c>
      <c r="C5855" s="57" t="str">
        <f t="shared" si="419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0"/>
        <v>0</v>
      </c>
      <c r="L5855" s="57">
        <f t="shared" si="421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ref="B5856:B5919" si="422">WEEKNUM(A5856)</f>
        <v>0</v>
      </c>
      <c r="C5856" s="57" t="str">
        <f t="shared" ref="C5856:C5919" si="423">TEXT(A5856,"Mmm")</f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0"/>
        <v>0</v>
      </c>
      <c r="L5856" s="57">
        <f t="shared" si="421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22"/>
        <v>0</v>
      </c>
      <c r="C5857" s="57" t="str">
        <f t="shared" si="423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0"/>
        <v>0</v>
      </c>
      <c r="L5857" s="57">
        <f t="shared" si="421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22"/>
        <v>0</v>
      </c>
      <c r="C5858" s="57" t="str">
        <f t="shared" si="423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0"/>
        <v>0</v>
      </c>
      <c r="L5858" s="57">
        <f t="shared" si="421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2"/>
        <v>0</v>
      </c>
      <c r="C5859" s="57" t="str">
        <f t="shared" si="423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0"/>
        <v>0</v>
      </c>
      <c r="L5859" s="57">
        <f t="shared" si="421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2"/>
        <v>0</v>
      </c>
      <c r="C5860" s="57" t="str">
        <f t="shared" si="423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0"/>
        <v>0</v>
      </c>
      <c r="L5860" s="57">
        <f t="shared" si="421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2"/>
        <v>0</v>
      </c>
      <c r="C5861" s="57" t="str">
        <f t="shared" si="423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0"/>
        <v>0</v>
      </c>
      <c r="L5861" s="57">
        <f t="shared" si="421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2"/>
        <v>0</v>
      </c>
      <c r="C5862" s="57" t="str">
        <f t="shared" si="423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20"/>
        <v>0</v>
      </c>
      <c r="L5862" s="57">
        <f t="shared" si="421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2"/>
        <v>0</v>
      </c>
      <c r="C5863" s="57" t="str">
        <f t="shared" si="423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0"/>
        <v>0</v>
      </c>
      <c r="L5863" s="57">
        <f t="shared" si="421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2"/>
        <v>0</v>
      </c>
      <c r="C5864" s="57" t="str">
        <f t="shared" si="423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0"/>
        <v>0</v>
      </c>
      <c r="L5864" s="57">
        <f t="shared" si="421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2"/>
        <v>0</v>
      </c>
      <c r="C5865" s="57" t="str">
        <f t="shared" si="423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0"/>
        <v>0</v>
      </c>
      <c r="L5865" s="57">
        <f t="shared" si="421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2"/>
        <v>0</v>
      </c>
      <c r="C5866" s="57" t="str">
        <f t="shared" si="423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0"/>
        <v>0</v>
      </c>
      <c r="L5866" s="57">
        <f t="shared" si="421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2"/>
        <v>0</v>
      </c>
      <c r="C5867" s="57" t="str">
        <f t="shared" si="423"/>
        <v>Jan</v>
      </c>
      <c r="D5867" s="4"/>
      <c r="E5867" s="57"/>
      <c r="F5867" s="57"/>
      <c r="G5867" s="57"/>
      <c r="H5867" s="57"/>
      <c r="I5867" s="57"/>
      <c r="J5867" s="57"/>
      <c r="K5867" s="57">
        <f t="shared" ref="K5867:K5930" si="424">I5867+J5867</f>
        <v>0</v>
      </c>
      <c r="L5867" s="57">
        <f t="shared" si="421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2"/>
        <v>0</v>
      </c>
      <c r="C5868" s="57" t="str">
        <f t="shared" si="423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4"/>
        <v>0</v>
      </c>
      <c r="L5868" s="57">
        <f t="shared" si="421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2"/>
        <v>0</v>
      </c>
      <c r="C5869" s="57" t="str">
        <f t="shared" si="423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4"/>
        <v>0</v>
      </c>
      <c r="L5869" s="57">
        <f t="shared" si="421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2"/>
        <v>0</v>
      </c>
      <c r="C5870" s="57" t="str">
        <f t="shared" si="423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4"/>
        <v>0</v>
      </c>
      <c r="L5870" s="57">
        <f t="shared" si="421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2"/>
        <v>0</v>
      </c>
      <c r="C5871" s="57" t="str">
        <f t="shared" si="423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4"/>
        <v>0</v>
      </c>
      <c r="L5871" s="57">
        <f t="shared" si="421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2"/>
        <v>0</v>
      </c>
      <c r="C5872" s="57" t="str">
        <f t="shared" si="423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4"/>
        <v>0</v>
      </c>
      <c r="L5872" s="57">
        <f t="shared" si="421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2"/>
        <v>0</v>
      </c>
      <c r="C5873" s="57" t="str">
        <f t="shared" si="423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4"/>
        <v>0</v>
      </c>
      <c r="L5873" s="57">
        <f t="shared" si="421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2"/>
        <v>0</v>
      </c>
      <c r="C5874" s="57" t="str">
        <f t="shared" si="423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4"/>
        <v>0</v>
      </c>
      <c r="L5874" s="57">
        <f t="shared" si="421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2"/>
        <v>0</v>
      </c>
      <c r="C5875" s="57" t="str">
        <f t="shared" si="423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4"/>
        <v>0</v>
      </c>
      <c r="L5875" s="57">
        <f t="shared" si="421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2"/>
        <v>0</v>
      </c>
      <c r="C5876" s="57" t="str">
        <f t="shared" si="423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4"/>
        <v>0</v>
      </c>
      <c r="L5876" s="57">
        <f t="shared" si="421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2"/>
        <v>0</v>
      </c>
      <c r="C5877" s="57" t="str">
        <f t="shared" si="423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4"/>
        <v>0</v>
      </c>
      <c r="L5877" s="57">
        <f t="shared" si="421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2"/>
        <v>0</v>
      </c>
      <c r="C5878" s="57" t="str">
        <f t="shared" si="423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4"/>
        <v>0</v>
      </c>
      <c r="L5878" s="57">
        <f t="shared" si="421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2"/>
        <v>0</v>
      </c>
      <c r="C5879" s="57" t="str">
        <f t="shared" si="423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4"/>
        <v>0</v>
      </c>
      <c r="L5879" s="57">
        <f t="shared" ref="L5879:L5942" si="425">H5879*K5879</f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2"/>
        <v>0</v>
      </c>
      <c r="C5880" s="57" t="str">
        <f t="shared" si="423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4"/>
        <v>0</v>
      </c>
      <c r="L5880" s="57">
        <f t="shared" si="425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2"/>
        <v>0</v>
      </c>
      <c r="C5881" s="57" t="str">
        <f t="shared" si="423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4"/>
        <v>0</v>
      </c>
      <c r="L5881" s="57">
        <f t="shared" si="425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2"/>
        <v>0</v>
      </c>
      <c r="C5882" s="57" t="str">
        <f t="shared" si="423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4"/>
        <v>0</v>
      </c>
      <c r="L5882" s="57">
        <f t="shared" si="425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2"/>
        <v>0</v>
      </c>
      <c r="C5883" s="57" t="str">
        <f t="shared" si="423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4"/>
        <v>0</v>
      </c>
      <c r="L5883" s="57">
        <f t="shared" si="425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2"/>
        <v>0</v>
      </c>
      <c r="C5884" s="57" t="str">
        <f t="shared" si="423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4"/>
        <v>0</v>
      </c>
      <c r="L5884" s="57">
        <f t="shared" si="425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2"/>
        <v>0</v>
      </c>
      <c r="C5885" s="57" t="str">
        <f t="shared" si="423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4"/>
        <v>0</v>
      </c>
      <c r="L5885" s="57">
        <f t="shared" si="425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2"/>
        <v>0</v>
      </c>
      <c r="C5886" s="57" t="str">
        <f t="shared" si="423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4"/>
        <v>0</v>
      </c>
      <c r="L5886" s="57">
        <f t="shared" si="425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2"/>
        <v>0</v>
      </c>
      <c r="C5887" s="57" t="str">
        <f t="shared" si="423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4"/>
        <v>0</v>
      </c>
      <c r="L5887" s="57">
        <f t="shared" si="425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2"/>
        <v>0</v>
      </c>
      <c r="C5888" s="57" t="str">
        <f t="shared" si="423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4"/>
        <v>0</v>
      </c>
      <c r="L5888" s="57">
        <f t="shared" si="425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2"/>
        <v>0</v>
      </c>
      <c r="C5889" s="57" t="str">
        <f t="shared" si="423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4"/>
        <v>0</v>
      </c>
      <c r="L5889" s="57">
        <f t="shared" si="425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2"/>
        <v>0</v>
      </c>
      <c r="C5890" s="57" t="str">
        <f t="shared" si="423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4"/>
        <v>0</v>
      </c>
      <c r="L5890" s="57">
        <f t="shared" si="425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2"/>
        <v>0</v>
      </c>
      <c r="C5891" s="57" t="str">
        <f t="shared" si="423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4"/>
        <v>0</v>
      </c>
      <c r="L5891" s="57">
        <f t="shared" si="425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2"/>
        <v>0</v>
      </c>
      <c r="C5892" s="57" t="str">
        <f t="shared" si="423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4"/>
        <v>0</v>
      </c>
      <c r="L5892" s="57">
        <f t="shared" si="425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2"/>
        <v>0</v>
      </c>
      <c r="C5893" s="57" t="str">
        <f t="shared" si="423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4"/>
        <v>0</v>
      </c>
      <c r="L5893" s="57">
        <f t="shared" si="425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2"/>
        <v>0</v>
      </c>
      <c r="C5894" s="57" t="str">
        <f t="shared" si="423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4"/>
        <v>0</v>
      </c>
      <c r="L5894" s="57">
        <f t="shared" si="425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2"/>
        <v>0</v>
      </c>
      <c r="C5895" s="57" t="str">
        <f t="shared" si="423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4"/>
        <v>0</v>
      </c>
      <c r="L5895" s="57">
        <f t="shared" si="425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2"/>
        <v>0</v>
      </c>
      <c r="C5896" s="57" t="str">
        <f t="shared" si="423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4"/>
        <v>0</v>
      </c>
      <c r="L5896" s="57">
        <f t="shared" si="425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2"/>
        <v>0</v>
      </c>
      <c r="C5897" s="57" t="str">
        <f t="shared" si="423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4"/>
        <v>0</v>
      </c>
      <c r="L5897" s="57">
        <f t="shared" si="425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2"/>
        <v>0</v>
      </c>
      <c r="C5898" s="57" t="str">
        <f t="shared" si="423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4"/>
        <v>0</v>
      </c>
      <c r="L5898" s="57">
        <f t="shared" si="425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2"/>
        <v>0</v>
      </c>
      <c r="C5899" s="57" t="str">
        <f t="shared" si="423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4"/>
        <v>0</v>
      </c>
      <c r="L5899" s="57">
        <f t="shared" si="425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2"/>
        <v>0</v>
      </c>
      <c r="C5900" s="57" t="str">
        <f t="shared" si="423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4"/>
        <v>0</v>
      </c>
      <c r="L5900" s="57">
        <f t="shared" si="425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2"/>
        <v>0</v>
      </c>
      <c r="C5901" s="57" t="str">
        <f t="shared" si="423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4"/>
        <v>0</v>
      </c>
      <c r="L5901" s="57">
        <f t="shared" si="425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2"/>
        <v>0</v>
      </c>
      <c r="C5902" s="57" t="str">
        <f t="shared" si="423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4"/>
        <v>0</v>
      </c>
      <c r="L5902" s="57">
        <f t="shared" si="425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2"/>
        <v>0</v>
      </c>
      <c r="C5903" s="57" t="str">
        <f t="shared" si="423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4"/>
        <v>0</v>
      </c>
      <c r="L5903" s="57">
        <f t="shared" si="425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2"/>
        <v>0</v>
      </c>
      <c r="C5904" s="57" t="str">
        <f t="shared" si="423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4"/>
        <v>0</v>
      </c>
      <c r="L5904" s="57">
        <f t="shared" si="425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2"/>
        <v>0</v>
      </c>
      <c r="C5905" s="57" t="str">
        <f t="shared" si="423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4"/>
        <v>0</v>
      </c>
      <c r="L5905" s="57">
        <f t="shared" si="425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2"/>
        <v>0</v>
      </c>
      <c r="C5906" s="57" t="str">
        <f t="shared" si="423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4"/>
        <v>0</v>
      </c>
      <c r="L5906" s="57">
        <f t="shared" si="425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2"/>
        <v>0</v>
      </c>
      <c r="C5907" s="57" t="str">
        <f t="shared" si="423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4"/>
        <v>0</v>
      </c>
      <c r="L5907" s="57">
        <f t="shared" si="425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2"/>
        <v>0</v>
      </c>
      <c r="C5908" s="57" t="str">
        <f t="shared" si="423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4"/>
        <v>0</v>
      </c>
      <c r="L5908" s="57">
        <f t="shared" si="425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2"/>
        <v>0</v>
      </c>
      <c r="C5909" s="57" t="str">
        <f t="shared" si="423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4"/>
        <v>0</v>
      </c>
      <c r="L5909" s="57">
        <f t="shared" si="425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2"/>
        <v>0</v>
      </c>
      <c r="C5910" s="57" t="str">
        <f t="shared" si="423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4"/>
        <v>0</v>
      </c>
      <c r="L5910" s="57">
        <f t="shared" si="425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2"/>
        <v>0</v>
      </c>
      <c r="C5911" s="57" t="str">
        <f t="shared" si="423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4"/>
        <v>0</v>
      </c>
      <c r="L5911" s="57">
        <f t="shared" si="425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2"/>
        <v>0</v>
      </c>
      <c r="C5912" s="57" t="str">
        <f t="shared" si="423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4"/>
        <v>0</v>
      </c>
      <c r="L5912" s="57">
        <f t="shared" si="425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2"/>
        <v>0</v>
      </c>
      <c r="C5913" s="57" t="str">
        <f t="shared" si="423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4"/>
        <v>0</v>
      </c>
      <c r="L5913" s="57">
        <f t="shared" si="425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2"/>
        <v>0</v>
      </c>
      <c r="C5914" s="57" t="str">
        <f t="shared" si="423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4"/>
        <v>0</v>
      </c>
      <c r="L5914" s="57">
        <f t="shared" si="425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22"/>
        <v>0</v>
      </c>
      <c r="C5915" s="57" t="str">
        <f t="shared" si="423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4"/>
        <v>0</v>
      </c>
      <c r="L5915" s="57">
        <f t="shared" si="425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22"/>
        <v>0</v>
      </c>
      <c r="C5916" s="57" t="str">
        <f t="shared" si="423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4"/>
        <v>0</v>
      </c>
      <c r="L5916" s="57">
        <f t="shared" si="425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2"/>
        <v>0</v>
      </c>
      <c r="C5917" s="57" t="str">
        <f t="shared" si="423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4"/>
        <v>0</v>
      </c>
      <c r="L5917" s="57">
        <f t="shared" si="425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2"/>
        <v>0</v>
      </c>
      <c r="C5918" s="57" t="str">
        <f t="shared" si="423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4"/>
        <v>0</v>
      </c>
      <c r="L5918" s="57">
        <f t="shared" si="425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2"/>
        <v>0</v>
      </c>
      <c r="C5919" s="57" t="str">
        <f t="shared" si="423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4"/>
        <v>0</v>
      </c>
      <c r="L5919" s="57">
        <f t="shared" si="425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ref="B5920:B5983" si="426">WEEKNUM(A5920)</f>
        <v>0</v>
      </c>
      <c r="C5920" s="57" t="str">
        <f t="shared" ref="C5920:C5983" si="427">TEXT(A5920,"Mmm")</f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4"/>
        <v>0</v>
      </c>
      <c r="L5920" s="57">
        <f t="shared" si="425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6"/>
        <v>0</v>
      </c>
      <c r="C5921" s="57" t="str">
        <f t="shared" si="427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4"/>
        <v>0</v>
      </c>
      <c r="L5921" s="57">
        <f t="shared" si="425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6"/>
        <v>0</v>
      </c>
      <c r="C5922" s="57" t="str">
        <f t="shared" si="427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4"/>
        <v>0</v>
      </c>
      <c r="L5922" s="57">
        <f t="shared" si="425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6"/>
        <v>0</v>
      </c>
      <c r="C5923" s="57" t="str">
        <f t="shared" si="427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4"/>
        <v>0</v>
      </c>
      <c r="L5923" s="57">
        <f t="shared" si="425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6"/>
        <v>0</v>
      </c>
      <c r="C5924" s="57" t="str">
        <f t="shared" si="427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4"/>
        <v>0</v>
      </c>
      <c r="L5924" s="57">
        <f t="shared" si="425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6"/>
        <v>0</v>
      </c>
      <c r="C5925" s="57" t="str">
        <f t="shared" si="427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4"/>
        <v>0</v>
      </c>
      <c r="L5925" s="57">
        <f t="shared" si="425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6"/>
        <v>0</v>
      </c>
      <c r="C5926" s="57" t="str">
        <f t="shared" si="427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24"/>
        <v>0</v>
      </c>
      <c r="L5926" s="57">
        <f t="shared" si="425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6"/>
        <v>0</v>
      </c>
      <c r="C5927" s="57" t="str">
        <f t="shared" si="427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24"/>
        <v>0</v>
      </c>
      <c r="L5927" s="57">
        <f t="shared" si="425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6"/>
        <v>0</v>
      </c>
      <c r="C5928" s="57" t="str">
        <f t="shared" si="427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24"/>
        <v>0</v>
      </c>
      <c r="L5928" s="57">
        <f t="shared" si="425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6"/>
        <v>0</v>
      </c>
      <c r="C5929" s="57" t="str">
        <f t="shared" si="427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24"/>
        <v>0</v>
      </c>
      <c r="L5929" s="57">
        <f t="shared" si="425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6"/>
        <v>0</v>
      </c>
      <c r="C5930" s="57" t="str">
        <f t="shared" si="427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24"/>
        <v>0</v>
      </c>
      <c r="L5930" s="57">
        <f t="shared" si="425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6"/>
        <v>0</v>
      </c>
      <c r="C5931" s="57" t="str">
        <f t="shared" si="427"/>
        <v>Jan</v>
      </c>
      <c r="D5931" s="4"/>
      <c r="E5931" s="57"/>
      <c r="F5931" s="57"/>
      <c r="G5931" s="57"/>
      <c r="H5931" s="57"/>
      <c r="I5931" s="57"/>
      <c r="J5931" s="57"/>
      <c r="K5931" s="57">
        <f t="shared" ref="K5931:K5994" si="428">I5931+J5931</f>
        <v>0</v>
      </c>
      <c r="L5931" s="57">
        <f t="shared" si="425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6"/>
        <v>0</v>
      </c>
      <c r="C5932" s="57" t="str">
        <f t="shared" si="427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28"/>
        <v>0</v>
      </c>
      <c r="L5932" s="57">
        <f t="shared" si="425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6"/>
        <v>0</v>
      </c>
      <c r="C5933" s="57" t="str">
        <f t="shared" si="427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28"/>
        <v>0</v>
      </c>
      <c r="L5933" s="57">
        <f t="shared" si="425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6"/>
        <v>0</v>
      </c>
      <c r="C5934" s="57" t="str">
        <f t="shared" si="427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28"/>
        <v>0</v>
      </c>
      <c r="L5934" s="57">
        <f t="shared" si="425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6"/>
        <v>0</v>
      </c>
      <c r="C5935" s="57" t="str">
        <f t="shared" si="427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28"/>
        <v>0</v>
      </c>
      <c r="L5935" s="57">
        <f t="shared" si="425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6"/>
        <v>0</v>
      </c>
      <c r="C5936" s="57" t="str">
        <f t="shared" si="427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28"/>
        <v>0</v>
      </c>
      <c r="L5936" s="57">
        <f t="shared" si="425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6"/>
        <v>0</v>
      </c>
      <c r="C5937" s="57" t="str">
        <f t="shared" si="427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28"/>
        <v>0</v>
      </c>
      <c r="L5937" s="57">
        <f t="shared" si="425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6"/>
        <v>0</v>
      </c>
      <c r="C5938" s="57" t="str">
        <f t="shared" si="427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28"/>
        <v>0</v>
      </c>
      <c r="L5938" s="57">
        <f t="shared" si="425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6"/>
        <v>0</v>
      </c>
      <c r="C5939" s="57" t="str">
        <f t="shared" si="427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28"/>
        <v>0</v>
      </c>
      <c r="L5939" s="57">
        <f t="shared" si="425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6"/>
        <v>0</v>
      </c>
      <c r="C5940" s="57" t="str">
        <f t="shared" si="427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28"/>
        <v>0</v>
      </c>
      <c r="L5940" s="57">
        <f t="shared" si="425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6"/>
        <v>0</v>
      </c>
      <c r="C5941" s="57" t="str">
        <f t="shared" si="427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28"/>
        <v>0</v>
      </c>
      <c r="L5941" s="57">
        <f t="shared" si="425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6"/>
        <v>0</v>
      </c>
      <c r="C5942" s="57" t="str">
        <f t="shared" si="427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28"/>
        <v>0</v>
      </c>
      <c r="L5942" s="57">
        <f t="shared" si="425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6"/>
        <v>0</v>
      </c>
      <c r="C5943" s="57" t="str">
        <f t="shared" si="427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28"/>
        <v>0</v>
      </c>
      <c r="L5943" s="57">
        <f t="shared" ref="L5943:L6006" si="429">H5943*K5943</f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6"/>
        <v>0</v>
      </c>
      <c r="C5944" s="57" t="str">
        <f t="shared" si="427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28"/>
        <v>0</v>
      </c>
      <c r="L5944" s="57">
        <f t="shared" si="429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6"/>
        <v>0</v>
      </c>
      <c r="C5945" s="57" t="str">
        <f t="shared" si="427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28"/>
        <v>0</v>
      </c>
      <c r="L5945" s="57">
        <f t="shared" si="429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6"/>
        <v>0</v>
      </c>
      <c r="C5946" s="57" t="str">
        <f t="shared" si="427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28"/>
        <v>0</v>
      </c>
      <c r="L5946" s="57">
        <f t="shared" si="429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6"/>
        <v>0</v>
      </c>
      <c r="C5947" s="57" t="str">
        <f t="shared" si="427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28"/>
        <v>0</v>
      </c>
      <c r="L5947" s="57">
        <f t="shared" si="429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6"/>
        <v>0</v>
      </c>
      <c r="C5948" s="57" t="str">
        <f t="shared" si="427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28"/>
        <v>0</v>
      </c>
      <c r="L5948" s="57">
        <f t="shared" si="429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6"/>
        <v>0</v>
      </c>
      <c r="C5949" s="57" t="str">
        <f t="shared" si="427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28"/>
        <v>0</v>
      </c>
      <c r="L5949" s="57">
        <f t="shared" si="429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6"/>
        <v>0</v>
      </c>
      <c r="C5950" s="57" t="str">
        <f t="shared" si="427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28"/>
        <v>0</v>
      </c>
      <c r="L5950" s="57">
        <f t="shared" si="429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6"/>
        <v>0</v>
      </c>
      <c r="C5951" s="57" t="str">
        <f t="shared" si="427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28"/>
        <v>0</v>
      </c>
      <c r="L5951" s="57">
        <f t="shared" si="429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6"/>
        <v>0</v>
      </c>
      <c r="C5952" s="57" t="str">
        <f t="shared" si="427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28"/>
        <v>0</v>
      </c>
      <c r="L5952" s="57">
        <f t="shared" si="429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6"/>
        <v>0</v>
      </c>
      <c r="C5953" s="57" t="str">
        <f t="shared" si="427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28"/>
        <v>0</v>
      </c>
      <c r="L5953" s="57">
        <f t="shared" si="429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6"/>
        <v>0</v>
      </c>
      <c r="C5954" s="57" t="str">
        <f t="shared" si="427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28"/>
        <v>0</v>
      </c>
      <c r="L5954" s="57">
        <f t="shared" si="429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6"/>
        <v>0</v>
      </c>
      <c r="C5955" s="57" t="str">
        <f t="shared" si="427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28"/>
        <v>0</v>
      </c>
      <c r="L5955" s="57">
        <f t="shared" si="429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6"/>
        <v>0</v>
      </c>
      <c r="C5956" s="57" t="str">
        <f t="shared" si="427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28"/>
        <v>0</v>
      </c>
      <c r="L5956" s="57">
        <f t="shared" si="429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6"/>
        <v>0</v>
      </c>
      <c r="C5957" s="57" t="str">
        <f t="shared" si="427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28"/>
        <v>0</v>
      </c>
      <c r="L5957" s="57">
        <f t="shared" si="429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6"/>
        <v>0</v>
      </c>
      <c r="C5958" s="57" t="str">
        <f t="shared" si="427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28"/>
        <v>0</v>
      </c>
      <c r="L5958" s="57">
        <f t="shared" si="429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6"/>
        <v>0</v>
      </c>
      <c r="C5959" s="57" t="str">
        <f t="shared" si="427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28"/>
        <v>0</v>
      </c>
      <c r="L5959" s="57">
        <f t="shared" si="429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6"/>
        <v>0</v>
      </c>
      <c r="C5960" s="57" t="str">
        <f t="shared" si="427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28"/>
        <v>0</v>
      </c>
      <c r="L5960" s="57">
        <f t="shared" si="429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6"/>
        <v>0</v>
      </c>
      <c r="C5961" s="57" t="str">
        <f t="shared" si="427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28"/>
        <v>0</v>
      </c>
      <c r="L5961" s="57">
        <f t="shared" si="429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6"/>
        <v>0</v>
      </c>
      <c r="C5962" s="57" t="str">
        <f t="shared" si="427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28"/>
        <v>0</v>
      </c>
      <c r="L5962" s="57">
        <f t="shared" si="429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6"/>
        <v>0</v>
      </c>
      <c r="C5963" s="57" t="str">
        <f t="shared" si="427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28"/>
        <v>0</v>
      </c>
      <c r="L5963" s="57">
        <f t="shared" si="429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6"/>
        <v>0</v>
      </c>
      <c r="C5964" s="57" t="str">
        <f t="shared" si="427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28"/>
        <v>0</v>
      </c>
      <c r="L5964" s="57">
        <f t="shared" si="429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6"/>
        <v>0</v>
      </c>
      <c r="C5965" s="57" t="str">
        <f t="shared" si="427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28"/>
        <v>0</v>
      </c>
      <c r="L5965" s="57">
        <f t="shared" si="429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6"/>
        <v>0</v>
      </c>
      <c r="C5966" s="57" t="str">
        <f t="shared" si="427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28"/>
        <v>0</v>
      </c>
      <c r="L5966" s="57">
        <f t="shared" si="429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6"/>
        <v>0</v>
      </c>
      <c r="C5967" s="57" t="str">
        <f t="shared" si="427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28"/>
        <v>0</v>
      </c>
      <c r="L5967" s="57">
        <f t="shared" si="429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6"/>
        <v>0</v>
      </c>
      <c r="C5968" s="57" t="str">
        <f t="shared" si="427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28"/>
        <v>0</v>
      </c>
      <c r="L5968" s="57">
        <f t="shared" si="429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6"/>
        <v>0</v>
      </c>
      <c r="C5969" s="57" t="str">
        <f t="shared" si="427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28"/>
        <v>0</v>
      </c>
      <c r="L5969" s="57">
        <f t="shared" si="429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6"/>
        <v>0</v>
      </c>
      <c r="C5970" s="57" t="str">
        <f t="shared" si="427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28"/>
        <v>0</v>
      </c>
      <c r="L5970" s="57">
        <f t="shared" si="429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6"/>
        <v>0</v>
      </c>
      <c r="C5971" s="57" t="str">
        <f t="shared" si="427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28"/>
        <v>0</v>
      </c>
      <c r="L5971" s="57">
        <f t="shared" si="429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6"/>
        <v>0</v>
      </c>
      <c r="C5972" s="57" t="str">
        <f t="shared" si="427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28"/>
        <v>0</v>
      </c>
      <c r="L5972" s="57">
        <f t="shared" si="429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6"/>
        <v>0</v>
      </c>
      <c r="C5973" s="57" t="str">
        <f t="shared" si="427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28"/>
        <v>0</v>
      </c>
      <c r="L5973" s="57">
        <f t="shared" si="429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6"/>
        <v>0</v>
      </c>
      <c r="C5974" s="57" t="str">
        <f t="shared" si="427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28"/>
        <v>0</v>
      </c>
      <c r="L5974" s="57">
        <f t="shared" si="429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6"/>
        <v>0</v>
      </c>
      <c r="C5975" s="57" t="str">
        <f t="shared" si="427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28"/>
        <v>0</v>
      </c>
      <c r="L5975" s="57">
        <f t="shared" si="429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6"/>
        <v>0</v>
      </c>
      <c r="C5976" s="57" t="str">
        <f t="shared" si="427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28"/>
        <v>0</v>
      </c>
      <c r="L5976" s="57">
        <f t="shared" si="429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6"/>
        <v>0</v>
      </c>
      <c r="C5977" s="57" t="str">
        <f t="shared" si="427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28"/>
        <v>0</v>
      </c>
      <c r="L5977" s="57">
        <f t="shared" si="429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6"/>
        <v>0</v>
      </c>
      <c r="C5978" s="57" t="str">
        <f t="shared" si="427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28"/>
        <v>0</v>
      </c>
      <c r="L5978" s="57">
        <f t="shared" si="429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6"/>
        <v>0</v>
      </c>
      <c r="C5979" s="57" t="str">
        <f t="shared" si="427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28"/>
        <v>0</v>
      </c>
      <c r="L5979" s="57">
        <f t="shared" si="429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26"/>
        <v>0</v>
      </c>
      <c r="C5980" s="57" t="str">
        <f t="shared" si="427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28"/>
        <v>0</v>
      </c>
      <c r="L5980" s="57">
        <f t="shared" si="429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26"/>
        <v>0</v>
      </c>
      <c r="C5981" s="57" t="str">
        <f t="shared" si="427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28"/>
        <v>0</v>
      </c>
      <c r="L5981" s="57">
        <f t="shared" si="429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26"/>
        <v>0</v>
      </c>
      <c r="C5982" s="57" t="str">
        <f t="shared" si="427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28"/>
        <v>0</v>
      </c>
      <c r="L5982" s="57">
        <f t="shared" si="429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26"/>
        <v>0</v>
      </c>
      <c r="C5983" s="57" t="str">
        <f t="shared" si="427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28"/>
        <v>0</v>
      </c>
      <c r="L5983" s="57">
        <f t="shared" si="429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ref="B5984:B6047" si="430">WEEKNUM(A5984)</f>
        <v>0</v>
      </c>
      <c r="C5984" s="57" t="str">
        <f t="shared" ref="C5984:C6047" si="431">TEXT(A5984,"Mmm")</f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28"/>
        <v>0</v>
      </c>
      <c r="L5984" s="57">
        <f t="shared" si="429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30"/>
        <v>0</v>
      </c>
      <c r="C5985" s="57" t="str">
        <f t="shared" si="431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28"/>
        <v>0</v>
      </c>
      <c r="L5985" s="57">
        <f t="shared" si="429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30"/>
        <v>0</v>
      </c>
      <c r="C5986" s="57" t="str">
        <f t="shared" si="431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28"/>
        <v>0</v>
      </c>
      <c r="L5986" s="57">
        <f t="shared" si="429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0"/>
        <v>0</v>
      </c>
      <c r="C5987" s="57" t="str">
        <f t="shared" si="431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28"/>
        <v>0</v>
      </c>
      <c r="L5987" s="57">
        <f t="shared" si="429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0"/>
        <v>0</v>
      </c>
      <c r="C5988" s="57" t="str">
        <f t="shared" si="431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28"/>
        <v>0</v>
      </c>
      <c r="L5988" s="57">
        <f t="shared" si="429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0"/>
        <v>0</v>
      </c>
      <c r="C5989" s="57" t="str">
        <f t="shared" si="431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28"/>
        <v>0</v>
      </c>
      <c r="L5989" s="57">
        <f t="shared" si="429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0"/>
        <v>0</v>
      </c>
      <c r="C5990" s="57" t="str">
        <f t="shared" si="431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28"/>
        <v>0</v>
      </c>
      <c r="L5990" s="57">
        <f t="shared" si="429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0"/>
        <v>0</v>
      </c>
      <c r="C5991" s="57" t="str">
        <f t="shared" si="431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28"/>
        <v>0</v>
      </c>
      <c r="L5991" s="57">
        <f t="shared" si="429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0"/>
        <v>0</v>
      </c>
      <c r="C5992" s="57" t="str">
        <f t="shared" si="431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28"/>
        <v>0</v>
      </c>
      <c r="L5992" s="57">
        <f t="shared" si="429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0"/>
        <v>0</v>
      </c>
      <c r="C5993" s="57" t="str">
        <f t="shared" si="431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28"/>
        <v>0</v>
      </c>
      <c r="L5993" s="57">
        <f t="shared" si="429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0"/>
        <v>0</v>
      </c>
      <c r="C5994" s="57" t="str">
        <f t="shared" si="431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28"/>
        <v>0</v>
      </c>
      <c r="L5994" s="57">
        <f t="shared" si="429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0"/>
        <v>0</v>
      </c>
      <c r="C5995" s="57" t="str">
        <f t="shared" si="431"/>
        <v>Jan</v>
      </c>
      <c r="D5995" s="4"/>
      <c r="E5995" s="57"/>
      <c r="F5995" s="57"/>
      <c r="G5995" s="57"/>
      <c r="H5995" s="57"/>
      <c r="I5995" s="57"/>
      <c r="J5995" s="57"/>
      <c r="K5995" s="57">
        <f t="shared" ref="K5995:K6058" si="432">I5995+J5995</f>
        <v>0</v>
      </c>
      <c r="L5995" s="57">
        <f t="shared" si="429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0"/>
        <v>0</v>
      </c>
      <c r="C5996" s="57" t="str">
        <f t="shared" si="431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2"/>
        <v>0</v>
      </c>
      <c r="L5996" s="57">
        <f t="shared" si="429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0"/>
        <v>0</v>
      </c>
      <c r="C5997" s="57" t="str">
        <f t="shared" si="431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2"/>
        <v>0</v>
      </c>
      <c r="L5997" s="57">
        <f t="shared" si="429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0"/>
        <v>0</v>
      </c>
      <c r="C5998" s="57" t="str">
        <f t="shared" si="431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2"/>
        <v>0</v>
      </c>
      <c r="L5998" s="57">
        <f t="shared" si="429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0"/>
        <v>0</v>
      </c>
      <c r="C5999" s="57" t="str">
        <f t="shared" si="431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2"/>
        <v>0</v>
      </c>
      <c r="L5999" s="57">
        <f t="shared" si="429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0"/>
        <v>0</v>
      </c>
      <c r="C6000" s="57" t="str">
        <f t="shared" si="431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2"/>
        <v>0</v>
      </c>
      <c r="L6000" s="57">
        <f t="shared" si="429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0"/>
        <v>0</v>
      </c>
      <c r="C6001" s="57" t="str">
        <f t="shared" si="431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2"/>
        <v>0</v>
      </c>
      <c r="L6001" s="57">
        <f t="shared" si="429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0"/>
        <v>0</v>
      </c>
      <c r="C6002" s="57" t="str">
        <f t="shared" si="431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2"/>
        <v>0</v>
      </c>
      <c r="L6002" s="57">
        <f t="shared" si="429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0"/>
        <v>0</v>
      </c>
      <c r="C6003" s="57" t="str">
        <f t="shared" si="431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2"/>
        <v>0</v>
      </c>
      <c r="L6003" s="57">
        <f t="shared" si="429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0"/>
        <v>0</v>
      </c>
      <c r="C6004" s="57" t="str">
        <f t="shared" si="431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2"/>
        <v>0</v>
      </c>
      <c r="L6004" s="57">
        <f t="shared" si="429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0"/>
        <v>0</v>
      </c>
      <c r="C6005" s="57" t="str">
        <f t="shared" si="431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2"/>
        <v>0</v>
      </c>
      <c r="L6005" s="57">
        <f t="shared" si="429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0"/>
        <v>0</v>
      </c>
      <c r="C6006" s="57" t="str">
        <f t="shared" si="431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2"/>
        <v>0</v>
      </c>
      <c r="L6006" s="57">
        <f t="shared" si="429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0"/>
        <v>0</v>
      </c>
      <c r="C6007" s="57" t="str">
        <f t="shared" si="431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2"/>
        <v>0</v>
      </c>
      <c r="L6007" s="57">
        <f t="shared" ref="L6007:L6070" si="433">H6007*K6007</f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0"/>
        <v>0</v>
      </c>
      <c r="C6008" s="57" t="str">
        <f t="shared" si="431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2"/>
        <v>0</v>
      </c>
      <c r="L6008" s="57">
        <f t="shared" si="433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0"/>
        <v>0</v>
      </c>
      <c r="C6009" s="57" t="str">
        <f t="shared" si="431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2"/>
        <v>0</v>
      </c>
      <c r="L6009" s="57">
        <f t="shared" si="433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0"/>
        <v>0</v>
      </c>
      <c r="C6010" s="57" t="str">
        <f t="shared" si="431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2"/>
        <v>0</v>
      </c>
      <c r="L6010" s="57">
        <f t="shared" si="433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0"/>
        <v>0</v>
      </c>
      <c r="C6011" s="57" t="str">
        <f t="shared" si="431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2"/>
        <v>0</v>
      </c>
      <c r="L6011" s="57">
        <f t="shared" si="433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0"/>
        <v>0</v>
      </c>
      <c r="C6012" s="57" t="str">
        <f t="shared" si="431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2"/>
        <v>0</v>
      </c>
      <c r="L6012" s="57">
        <f t="shared" si="433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0"/>
        <v>0</v>
      </c>
      <c r="C6013" s="57" t="str">
        <f t="shared" si="431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2"/>
        <v>0</v>
      </c>
      <c r="L6013" s="57">
        <f t="shared" si="433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0"/>
        <v>0</v>
      </c>
      <c r="C6014" s="57" t="str">
        <f t="shared" si="431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2"/>
        <v>0</v>
      </c>
      <c r="L6014" s="57">
        <f t="shared" si="433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0"/>
        <v>0</v>
      </c>
      <c r="C6015" s="57" t="str">
        <f t="shared" si="431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2"/>
        <v>0</v>
      </c>
      <c r="L6015" s="57">
        <f t="shared" si="433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0"/>
        <v>0</v>
      </c>
      <c r="C6016" s="57" t="str">
        <f t="shared" si="431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2"/>
        <v>0</v>
      </c>
      <c r="L6016" s="57">
        <f t="shared" si="433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0"/>
        <v>0</v>
      </c>
      <c r="C6017" s="57" t="str">
        <f t="shared" si="431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2"/>
        <v>0</v>
      </c>
      <c r="L6017" s="57">
        <f t="shared" si="433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0"/>
        <v>0</v>
      </c>
      <c r="C6018" s="57" t="str">
        <f t="shared" si="431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2"/>
        <v>0</v>
      </c>
      <c r="L6018" s="57">
        <f t="shared" si="433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0"/>
        <v>0</v>
      </c>
      <c r="C6019" s="57" t="str">
        <f t="shared" si="431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2"/>
        <v>0</v>
      </c>
      <c r="L6019" s="57">
        <f t="shared" si="433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0"/>
        <v>0</v>
      </c>
      <c r="C6020" s="57" t="str">
        <f t="shared" si="431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2"/>
        <v>0</v>
      </c>
      <c r="L6020" s="57">
        <f t="shared" si="433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0"/>
        <v>0</v>
      </c>
      <c r="C6021" s="57" t="str">
        <f t="shared" si="431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2"/>
        <v>0</v>
      </c>
      <c r="L6021" s="57">
        <f t="shared" si="433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0"/>
        <v>0</v>
      </c>
      <c r="C6022" s="57" t="str">
        <f t="shared" si="431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2"/>
        <v>0</v>
      </c>
      <c r="L6022" s="57">
        <f t="shared" si="433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0"/>
        <v>0</v>
      </c>
      <c r="C6023" s="57" t="str">
        <f t="shared" si="431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2"/>
        <v>0</v>
      </c>
      <c r="L6023" s="57">
        <f t="shared" si="433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0"/>
        <v>0</v>
      </c>
      <c r="C6024" s="57" t="str">
        <f t="shared" si="431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2"/>
        <v>0</v>
      </c>
      <c r="L6024" s="57">
        <f t="shared" si="433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0"/>
        <v>0</v>
      </c>
      <c r="C6025" s="57" t="str">
        <f t="shared" si="431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2"/>
        <v>0</v>
      </c>
      <c r="L6025" s="57">
        <f t="shared" si="433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0"/>
        <v>0</v>
      </c>
      <c r="C6026" s="57" t="str">
        <f t="shared" si="431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2"/>
        <v>0</v>
      </c>
      <c r="L6026" s="57">
        <f t="shared" si="433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0"/>
        <v>0</v>
      </c>
      <c r="C6027" s="57" t="str">
        <f t="shared" si="431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2"/>
        <v>0</v>
      </c>
      <c r="L6027" s="57">
        <f t="shared" si="433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0"/>
        <v>0</v>
      </c>
      <c r="C6028" s="57" t="str">
        <f t="shared" si="431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2"/>
        <v>0</v>
      </c>
      <c r="L6028" s="57">
        <f t="shared" si="433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0"/>
        <v>0</v>
      </c>
      <c r="C6029" s="57" t="str">
        <f t="shared" si="431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2"/>
        <v>0</v>
      </c>
      <c r="L6029" s="57">
        <f t="shared" si="433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0"/>
        <v>0</v>
      </c>
      <c r="C6030" s="57" t="str">
        <f t="shared" si="431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2"/>
        <v>0</v>
      </c>
      <c r="L6030" s="57">
        <f t="shared" si="433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0"/>
        <v>0</v>
      </c>
      <c r="C6031" s="57" t="str">
        <f t="shared" si="431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2"/>
        <v>0</v>
      </c>
      <c r="L6031" s="57">
        <f t="shared" si="433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0"/>
        <v>0</v>
      </c>
      <c r="C6032" s="57" t="str">
        <f t="shared" si="431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2"/>
        <v>0</v>
      </c>
      <c r="L6032" s="57">
        <f t="shared" si="433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0"/>
        <v>0</v>
      </c>
      <c r="C6033" s="57" t="str">
        <f t="shared" si="431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2"/>
        <v>0</v>
      </c>
      <c r="L6033" s="57">
        <f t="shared" si="433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0"/>
        <v>0</v>
      </c>
      <c r="C6034" s="57" t="str">
        <f t="shared" si="431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2"/>
        <v>0</v>
      </c>
      <c r="L6034" s="57">
        <f t="shared" si="433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0"/>
        <v>0</v>
      </c>
      <c r="C6035" s="57" t="str">
        <f t="shared" si="431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2"/>
        <v>0</v>
      </c>
      <c r="L6035" s="57">
        <f t="shared" si="433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0"/>
        <v>0</v>
      </c>
      <c r="C6036" s="57" t="str">
        <f t="shared" si="431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2"/>
        <v>0</v>
      </c>
      <c r="L6036" s="57">
        <f t="shared" si="433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0"/>
        <v>0</v>
      </c>
      <c r="C6037" s="57" t="str">
        <f t="shared" si="431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2"/>
        <v>0</v>
      </c>
      <c r="L6037" s="57">
        <f t="shared" si="433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0"/>
        <v>0</v>
      </c>
      <c r="C6038" s="57" t="str">
        <f t="shared" si="431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2"/>
        <v>0</v>
      </c>
      <c r="L6038" s="57">
        <f t="shared" si="433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0"/>
        <v>0</v>
      </c>
      <c r="C6039" s="57" t="str">
        <f t="shared" si="431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2"/>
        <v>0</v>
      </c>
      <c r="L6039" s="57">
        <f t="shared" si="433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0"/>
        <v>0</v>
      </c>
      <c r="C6040" s="57" t="str">
        <f t="shared" si="431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2"/>
        <v>0</v>
      </c>
      <c r="L6040" s="57">
        <f t="shared" si="433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0"/>
        <v>0</v>
      </c>
      <c r="C6041" s="57" t="str">
        <f t="shared" si="431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2"/>
        <v>0</v>
      </c>
      <c r="L6041" s="57">
        <f t="shared" si="433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0"/>
        <v>0</v>
      </c>
      <c r="C6042" s="57" t="str">
        <f t="shared" si="431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2"/>
        <v>0</v>
      </c>
      <c r="L6042" s="57">
        <f t="shared" si="433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30"/>
        <v>0</v>
      </c>
      <c r="C6043" s="57" t="str">
        <f t="shared" si="431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2"/>
        <v>0</v>
      </c>
      <c r="L6043" s="57">
        <f t="shared" si="433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30"/>
        <v>0</v>
      </c>
      <c r="C6044" s="57" t="str">
        <f t="shared" si="431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2"/>
        <v>0</v>
      </c>
      <c r="L6044" s="57">
        <f t="shared" si="433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0"/>
        <v>0</v>
      </c>
      <c r="C6045" s="57" t="str">
        <f t="shared" si="431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2"/>
        <v>0</v>
      </c>
      <c r="L6045" s="57">
        <f t="shared" si="433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0"/>
        <v>0</v>
      </c>
      <c r="C6046" s="57" t="str">
        <f t="shared" si="431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2"/>
        <v>0</v>
      </c>
      <c r="L6046" s="57">
        <f t="shared" si="433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0"/>
        <v>0</v>
      </c>
      <c r="C6047" s="57" t="str">
        <f t="shared" si="431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2"/>
        <v>0</v>
      </c>
      <c r="L6047" s="57">
        <f t="shared" si="433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ref="B6048:B6111" si="434">WEEKNUM(A6048)</f>
        <v>0</v>
      </c>
      <c r="C6048" s="57" t="str">
        <f t="shared" ref="C6048:C6111" si="435">TEXT(A6048,"Mmm")</f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2"/>
        <v>0</v>
      </c>
      <c r="L6048" s="57">
        <f t="shared" si="433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4"/>
        <v>0</v>
      </c>
      <c r="C6049" s="57" t="str">
        <f t="shared" si="435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2"/>
        <v>0</v>
      </c>
      <c r="L6049" s="57">
        <f t="shared" si="433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4"/>
        <v>0</v>
      </c>
      <c r="C6050" s="57" t="str">
        <f t="shared" si="435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2"/>
        <v>0</v>
      </c>
      <c r="L6050" s="57">
        <f t="shared" si="433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4"/>
        <v>0</v>
      </c>
      <c r="C6051" s="57" t="str">
        <f t="shared" si="435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2"/>
        <v>0</v>
      </c>
      <c r="L6051" s="57">
        <f t="shared" si="433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4"/>
        <v>0</v>
      </c>
      <c r="C6052" s="57" t="str">
        <f t="shared" si="435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2"/>
        <v>0</v>
      </c>
      <c r="L6052" s="57">
        <f t="shared" si="433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4"/>
        <v>0</v>
      </c>
      <c r="C6053" s="57" t="str">
        <f t="shared" si="435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2"/>
        <v>0</v>
      </c>
      <c r="L6053" s="57">
        <f t="shared" si="433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4"/>
        <v>0</v>
      </c>
      <c r="C6054" s="57" t="str">
        <f t="shared" si="435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32"/>
        <v>0</v>
      </c>
      <c r="L6054" s="57">
        <f t="shared" si="433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4"/>
        <v>0</v>
      </c>
      <c r="C6055" s="57" t="str">
        <f t="shared" si="435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32"/>
        <v>0</v>
      </c>
      <c r="L6055" s="57">
        <f t="shared" si="433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4"/>
        <v>0</v>
      </c>
      <c r="C6056" s="57" t="str">
        <f t="shared" si="435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2"/>
        <v>0</v>
      </c>
      <c r="L6056" s="57">
        <f t="shared" si="433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4"/>
        <v>0</v>
      </c>
      <c r="C6057" s="57" t="str">
        <f t="shared" si="435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2"/>
        <v>0</v>
      </c>
      <c r="L6057" s="57">
        <f t="shared" si="433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4"/>
        <v>0</v>
      </c>
      <c r="C6058" s="57" t="str">
        <f t="shared" si="435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2"/>
        <v>0</v>
      </c>
      <c r="L6058" s="57">
        <f t="shared" si="433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4"/>
        <v>0</v>
      </c>
      <c r="C6059" s="57" t="str">
        <f t="shared" si="435"/>
        <v>Jan</v>
      </c>
      <c r="D6059" s="4"/>
      <c r="E6059" s="57"/>
      <c r="F6059" s="57"/>
      <c r="G6059" s="57"/>
      <c r="H6059" s="57"/>
      <c r="I6059" s="57"/>
      <c r="J6059" s="57"/>
      <c r="K6059" s="57">
        <f t="shared" ref="K6059:K6122" si="436">I6059+J6059</f>
        <v>0</v>
      </c>
      <c r="L6059" s="57">
        <f t="shared" si="433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4"/>
        <v>0</v>
      </c>
      <c r="C6060" s="57" t="str">
        <f t="shared" si="435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6"/>
        <v>0</v>
      </c>
      <c r="L6060" s="57">
        <f t="shared" si="433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4"/>
        <v>0</v>
      </c>
      <c r="C6061" s="57" t="str">
        <f t="shared" si="435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6"/>
        <v>0</v>
      </c>
      <c r="L6061" s="57">
        <f t="shared" si="433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4"/>
        <v>0</v>
      </c>
      <c r="C6062" s="57" t="str">
        <f t="shared" si="435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6"/>
        <v>0</v>
      </c>
      <c r="L6062" s="57">
        <f t="shared" si="433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4"/>
        <v>0</v>
      </c>
      <c r="C6063" s="57" t="str">
        <f t="shared" si="435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6"/>
        <v>0</v>
      </c>
      <c r="L6063" s="57">
        <f t="shared" si="433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4"/>
        <v>0</v>
      </c>
      <c r="C6064" s="57" t="str">
        <f t="shared" si="435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6"/>
        <v>0</v>
      </c>
      <c r="L6064" s="57">
        <f t="shared" si="433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4"/>
        <v>0</v>
      </c>
      <c r="C6065" s="57" t="str">
        <f t="shared" si="435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6"/>
        <v>0</v>
      </c>
      <c r="L6065" s="57">
        <f t="shared" si="433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4"/>
        <v>0</v>
      </c>
      <c r="C6066" s="57" t="str">
        <f t="shared" si="435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6"/>
        <v>0</v>
      </c>
      <c r="L6066" s="57">
        <f t="shared" si="433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4"/>
        <v>0</v>
      </c>
      <c r="C6067" s="57" t="str">
        <f t="shared" si="435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6"/>
        <v>0</v>
      </c>
      <c r="L6067" s="57">
        <f t="shared" si="433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4"/>
        <v>0</v>
      </c>
      <c r="C6068" s="57" t="str">
        <f t="shared" si="435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6"/>
        <v>0</v>
      </c>
      <c r="L6068" s="57">
        <f t="shared" si="433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4"/>
        <v>0</v>
      </c>
      <c r="C6069" s="57" t="str">
        <f t="shared" si="435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6"/>
        <v>0</v>
      </c>
      <c r="L6069" s="57">
        <f t="shared" si="433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4"/>
        <v>0</v>
      </c>
      <c r="C6070" s="57" t="str">
        <f t="shared" si="435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6"/>
        <v>0</v>
      </c>
      <c r="L6070" s="57">
        <f t="shared" si="433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4"/>
        <v>0</v>
      </c>
      <c r="C6071" s="57" t="str">
        <f t="shared" si="435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6"/>
        <v>0</v>
      </c>
      <c r="L6071" s="57">
        <f t="shared" ref="L6071:L6134" si="437">H6071*K6071</f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4"/>
        <v>0</v>
      </c>
      <c r="C6072" s="57" t="str">
        <f t="shared" si="435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6"/>
        <v>0</v>
      </c>
      <c r="L6072" s="57">
        <f t="shared" si="437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4"/>
        <v>0</v>
      </c>
      <c r="C6073" s="57" t="str">
        <f t="shared" si="435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6"/>
        <v>0</v>
      </c>
      <c r="L6073" s="57">
        <f t="shared" si="437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4"/>
        <v>0</v>
      </c>
      <c r="C6074" s="57" t="str">
        <f t="shared" si="435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6"/>
        <v>0</v>
      </c>
      <c r="L6074" s="57">
        <f t="shared" si="437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4"/>
        <v>0</v>
      </c>
      <c r="C6075" s="57" t="str">
        <f t="shared" si="435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6"/>
        <v>0</v>
      </c>
      <c r="L6075" s="57">
        <f t="shared" si="437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4"/>
        <v>0</v>
      </c>
      <c r="C6076" s="57" t="str">
        <f t="shared" si="435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6"/>
        <v>0</v>
      </c>
      <c r="L6076" s="57">
        <f t="shared" si="437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4"/>
        <v>0</v>
      </c>
      <c r="C6077" s="57" t="str">
        <f t="shared" si="435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6"/>
        <v>0</v>
      </c>
      <c r="L6077" s="57">
        <f t="shared" si="437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4"/>
        <v>0</v>
      </c>
      <c r="C6078" s="57" t="str">
        <f t="shared" si="435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6"/>
        <v>0</v>
      </c>
      <c r="L6078" s="57">
        <f t="shared" si="437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4"/>
        <v>0</v>
      </c>
      <c r="C6079" s="57" t="str">
        <f t="shared" si="435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6"/>
        <v>0</v>
      </c>
      <c r="L6079" s="57">
        <f t="shared" si="437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4"/>
        <v>0</v>
      </c>
      <c r="C6080" s="57" t="str">
        <f t="shared" si="435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6"/>
        <v>0</v>
      </c>
      <c r="L6080" s="57">
        <f t="shared" si="437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4"/>
        <v>0</v>
      </c>
      <c r="C6081" s="57" t="str">
        <f t="shared" si="435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6"/>
        <v>0</v>
      </c>
      <c r="L6081" s="57">
        <f t="shared" si="437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4"/>
        <v>0</v>
      </c>
      <c r="C6082" s="57" t="str">
        <f t="shared" si="435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6"/>
        <v>0</v>
      </c>
      <c r="L6082" s="57">
        <f t="shared" si="437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4"/>
        <v>0</v>
      </c>
      <c r="C6083" s="57" t="str">
        <f t="shared" si="435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6"/>
        <v>0</v>
      </c>
      <c r="L6083" s="57">
        <f t="shared" si="437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4"/>
        <v>0</v>
      </c>
      <c r="C6084" s="57" t="str">
        <f t="shared" si="435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6"/>
        <v>0</v>
      </c>
      <c r="L6084" s="57">
        <f t="shared" si="437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4"/>
        <v>0</v>
      </c>
      <c r="C6085" s="57" t="str">
        <f t="shared" si="435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6"/>
        <v>0</v>
      </c>
      <c r="L6085" s="57">
        <f t="shared" si="437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4"/>
        <v>0</v>
      </c>
      <c r="C6086" s="57" t="str">
        <f t="shared" si="435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6"/>
        <v>0</v>
      </c>
      <c r="L6086" s="57">
        <f t="shared" si="437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4"/>
        <v>0</v>
      </c>
      <c r="C6087" s="57" t="str">
        <f t="shared" si="435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6"/>
        <v>0</v>
      </c>
      <c r="L6087" s="57">
        <f t="shared" si="437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4"/>
        <v>0</v>
      </c>
      <c r="C6088" s="57" t="str">
        <f t="shared" si="435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6"/>
        <v>0</v>
      </c>
      <c r="L6088" s="57">
        <f t="shared" si="437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4"/>
        <v>0</v>
      </c>
      <c r="C6089" s="57" t="str">
        <f t="shared" si="435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6"/>
        <v>0</v>
      </c>
      <c r="L6089" s="57">
        <f t="shared" si="437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4"/>
        <v>0</v>
      </c>
      <c r="C6090" s="57" t="str">
        <f t="shared" si="435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6"/>
        <v>0</v>
      </c>
      <c r="L6090" s="57">
        <f t="shared" si="437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4"/>
        <v>0</v>
      </c>
      <c r="C6091" s="57" t="str">
        <f t="shared" si="435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6"/>
        <v>0</v>
      </c>
      <c r="L6091" s="57">
        <f t="shared" si="437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4"/>
        <v>0</v>
      </c>
      <c r="C6092" s="57" t="str">
        <f t="shared" si="435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6"/>
        <v>0</v>
      </c>
      <c r="L6092" s="57">
        <f t="shared" si="437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4"/>
        <v>0</v>
      </c>
      <c r="C6093" s="57" t="str">
        <f t="shared" si="435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6"/>
        <v>0</v>
      </c>
      <c r="L6093" s="57">
        <f t="shared" si="437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4"/>
        <v>0</v>
      </c>
      <c r="C6094" s="57" t="str">
        <f t="shared" si="435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6"/>
        <v>0</v>
      </c>
      <c r="L6094" s="57">
        <f t="shared" si="437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4"/>
        <v>0</v>
      </c>
      <c r="C6095" s="57" t="str">
        <f t="shared" si="435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6"/>
        <v>0</v>
      </c>
      <c r="L6095" s="57">
        <f t="shared" si="437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4"/>
        <v>0</v>
      </c>
      <c r="C6096" s="57" t="str">
        <f t="shared" si="435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6"/>
        <v>0</v>
      </c>
      <c r="L6096" s="57">
        <f t="shared" si="437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4"/>
        <v>0</v>
      </c>
      <c r="C6097" s="57" t="str">
        <f t="shared" si="435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6"/>
        <v>0</v>
      </c>
      <c r="L6097" s="57">
        <f t="shared" si="437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4"/>
        <v>0</v>
      </c>
      <c r="C6098" s="57" t="str">
        <f t="shared" si="435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6"/>
        <v>0</v>
      </c>
      <c r="L6098" s="57">
        <f t="shared" si="437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4"/>
        <v>0</v>
      </c>
      <c r="C6099" s="57" t="str">
        <f t="shared" si="435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6"/>
        <v>0</v>
      </c>
      <c r="L6099" s="57">
        <f t="shared" si="437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4"/>
        <v>0</v>
      </c>
      <c r="C6100" s="57" t="str">
        <f t="shared" si="435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6"/>
        <v>0</v>
      </c>
      <c r="L6100" s="57">
        <f t="shared" si="437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4"/>
        <v>0</v>
      </c>
      <c r="C6101" s="57" t="str">
        <f t="shared" si="435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6"/>
        <v>0</v>
      </c>
      <c r="L6101" s="57">
        <f t="shared" si="437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4"/>
        <v>0</v>
      </c>
      <c r="C6102" s="57" t="str">
        <f t="shared" si="435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6"/>
        <v>0</v>
      </c>
      <c r="L6102" s="57">
        <f t="shared" si="437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4"/>
        <v>0</v>
      </c>
      <c r="C6103" s="57" t="str">
        <f t="shared" si="435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6"/>
        <v>0</v>
      </c>
      <c r="L6103" s="57">
        <f t="shared" si="437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4"/>
        <v>0</v>
      </c>
      <c r="C6104" s="57" t="str">
        <f t="shared" si="435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6"/>
        <v>0</v>
      </c>
      <c r="L6104" s="57">
        <f t="shared" si="437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4"/>
        <v>0</v>
      </c>
      <c r="C6105" s="57" t="str">
        <f t="shared" si="435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6"/>
        <v>0</v>
      </c>
      <c r="L6105" s="57">
        <f t="shared" si="437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4"/>
        <v>0</v>
      </c>
      <c r="C6106" s="57" t="str">
        <f t="shared" si="435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6"/>
        <v>0</v>
      </c>
      <c r="L6106" s="57">
        <f t="shared" si="437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34"/>
        <v>0</v>
      </c>
      <c r="C6107" s="57" t="str">
        <f t="shared" si="435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6"/>
        <v>0</v>
      </c>
      <c r="L6107" s="57">
        <f t="shared" si="437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34"/>
        <v>0</v>
      </c>
      <c r="C6108" s="57" t="str">
        <f t="shared" si="435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6"/>
        <v>0</v>
      </c>
      <c r="L6108" s="57">
        <f t="shared" si="437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34"/>
        <v>0</v>
      </c>
      <c r="C6109" s="57" t="str">
        <f t="shared" si="435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6"/>
        <v>0</v>
      </c>
      <c r="L6109" s="57">
        <f t="shared" si="437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34"/>
        <v>0</v>
      </c>
      <c r="C6110" s="57" t="str">
        <f t="shared" si="435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6"/>
        <v>0</v>
      </c>
      <c r="L6110" s="57">
        <f t="shared" si="437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34"/>
        <v>0</v>
      </c>
      <c r="C6111" s="57" t="str">
        <f t="shared" si="435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6"/>
        <v>0</v>
      </c>
      <c r="L6111" s="57">
        <f t="shared" si="437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ref="B6112:B6175" si="438">WEEKNUM(A6112)</f>
        <v>0</v>
      </c>
      <c r="C6112" s="57" t="str">
        <f t="shared" ref="C6112:C6175" si="439">TEXT(A6112,"Mmm")</f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6"/>
        <v>0</v>
      </c>
      <c r="L6112" s="57">
        <f t="shared" si="437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38"/>
        <v>0</v>
      </c>
      <c r="C6113" s="57" t="str">
        <f t="shared" si="439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6"/>
        <v>0</v>
      </c>
      <c r="L6113" s="57">
        <f t="shared" si="437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38"/>
        <v>0</v>
      </c>
      <c r="C6114" s="57" t="str">
        <f t="shared" si="439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6"/>
        <v>0</v>
      </c>
      <c r="L6114" s="57">
        <f t="shared" si="437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38"/>
        <v>0</v>
      </c>
      <c r="C6115" s="57" t="str">
        <f t="shared" si="439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6"/>
        <v>0</v>
      </c>
      <c r="L6115" s="57">
        <f t="shared" si="437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38"/>
        <v>0</v>
      </c>
      <c r="C6116" s="57" t="str">
        <f t="shared" si="439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6"/>
        <v>0</v>
      </c>
      <c r="L6116" s="57">
        <f t="shared" si="437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38"/>
        <v>0</v>
      </c>
      <c r="C6117" s="57" t="str">
        <f t="shared" si="439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6"/>
        <v>0</v>
      </c>
      <c r="L6117" s="57">
        <f t="shared" si="437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38"/>
        <v>0</v>
      </c>
      <c r="C6118" s="57" t="str">
        <f t="shared" si="439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6"/>
        <v>0</v>
      </c>
      <c r="L6118" s="57">
        <f t="shared" si="437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38"/>
        <v>0</v>
      </c>
      <c r="C6119" s="57" t="str">
        <f t="shared" si="439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36"/>
        <v>0</v>
      </c>
      <c r="L6119" s="57">
        <f t="shared" si="437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38"/>
        <v>0</v>
      </c>
      <c r="C6120" s="57" t="str">
        <f t="shared" si="439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36"/>
        <v>0</v>
      </c>
      <c r="L6120" s="57">
        <f t="shared" si="437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38"/>
        <v>0</v>
      </c>
      <c r="C6121" s="57" t="str">
        <f t="shared" si="439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36"/>
        <v>0</v>
      </c>
      <c r="L6121" s="57">
        <f t="shared" si="437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38"/>
        <v>0</v>
      </c>
      <c r="C6122" s="57" t="str">
        <f t="shared" si="439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36"/>
        <v>0</v>
      </c>
      <c r="L6122" s="57">
        <f t="shared" si="437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38"/>
        <v>0</v>
      </c>
      <c r="C6123" s="57" t="str">
        <f t="shared" si="439"/>
        <v>Jan</v>
      </c>
      <c r="D6123" s="4"/>
      <c r="E6123" s="57"/>
      <c r="F6123" s="57"/>
      <c r="G6123" s="57"/>
      <c r="H6123" s="57"/>
      <c r="I6123" s="57"/>
      <c r="J6123" s="57"/>
      <c r="K6123" s="57">
        <f t="shared" ref="K6123:K6186" si="440">I6123+J6123</f>
        <v>0</v>
      </c>
      <c r="L6123" s="57">
        <f t="shared" si="437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38"/>
        <v>0</v>
      </c>
      <c r="C6124" s="57" t="str">
        <f t="shared" si="439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0"/>
        <v>0</v>
      </c>
      <c r="L6124" s="57">
        <f t="shared" si="437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38"/>
        <v>0</v>
      </c>
      <c r="C6125" s="57" t="str">
        <f t="shared" si="439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0"/>
        <v>0</v>
      </c>
      <c r="L6125" s="57">
        <f t="shared" si="437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38"/>
        <v>0</v>
      </c>
      <c r="C6126" s="57" t="str">
        <f t="shared" si="439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0"/>
        <v>0</v>
      </c>
      <c r="L6126" s="57">
        <f t="shared" si="437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38"/>
        <v>0</v>
      </c>
      <c r="C6127" s="57" t="str">
        <f t="shared" si="439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0"/>
        <v>0</v>
      </c>
      <c r="L6127" s="57">
        <f t="shared" si="437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38"/>
        <v>0</v>
      </c>
      <c r="C6128" s="57" t="str">
        <f t="shared" si="439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0"/>
        <v>0</v>
      </c>
      <c r="L6128" s="57">
        <f t="shared" si="437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38"/>
        <v>0</v>
      </c>
      <c r="C6129" s="57" t="str">
        <f t="shared" si="439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0"/>
        <v>0</v>
      </c>
      <c r="L6129" s="57">
        <f t="shared" si="437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38"/>
        <v>0</v>
      </c>
      <c r="C6130" s="57" t="str">
        <f t="shared" si="439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0"/>
        <v>0</v>
      </c>
      <c r="L6130" s="57">
        <f t="shared" si="437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38"/>
        <v>0</v>
      </c>
      <c r="C6131" s="57" t="str">
        <f t="shared" si="439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0"/>
        <v>0</v>
      </c>
      <c r="L6131" s="57">
        <f t="shared" si="437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38"/>
        <v>0</v>
      </c>
      <c r="C6132" s="57" t="str">
        <f t="shared" si="439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0"/>
        <v>0</v>
      </c>
      <c r="L6132" s="57">
        <f t="shared" si="437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38"/>
        <v>0</v>
      </c>
      <c r="C6133" s="57" t="str">
        <f t="shared" si="439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0"/>
        <v>0</v>
      </c>
      <c r="L6133" s="57">
        <f t="shared" si="437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38"/>
        <v>0</v>
      </c>
      <c r="C6134" s="57" t="str">
        <f t="shared" si="439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0"/>
        <v>0</v>
      </c>
      <c r="L6134" s="57">
        <f t="shared" si="437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38"/>
        <v>0</v>
      </c>
      <c r="C6135" s="57" t="str">
        <f t="shared" si="439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0"/>
        <v>0</v>
      </c>
      <c r="L6135" s="57">
        <f t="shared" ref="L6135:L6198" si="441">H6135*K6135</f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38"/>
        <v>0</v>
      </c>
      <c r="C6136" s="57" t="str">
        <f t="shared" si="439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0"/>
        <v>0</v>
      </c>
      <c r="L6136" s="57">
        <f t="shared" si="441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38"/>
        <v>0</v>
      </c>
      <c r="C6137" s="57" t="str">
        <f t="shared" si="439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0"/>
        <v>0</v>
      </c>
      <c r="L6137" s="57">
        <f t="shared" si="441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38"/>
        <v>0</v>
      </c>
      <c r="C6138" s="57" t="str">
        <f t="shared" si="439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0"/>
        <v>0</v>
      </c>
      <c r="L6138" s="57">
        <f t="shared" si="441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38"/>
        <v>0</v>
      </c>
      <c r="C6139" s="57" t="str">
        <f t="shared" si="439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0"/>
        <v>0</v>
      </c>
      <c r="L6139" s="57">
        <f t="shared" si="441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38"/>
        <v>0</v>
      </c>
      <c r="C6140" s="57" t="str">
        <f t="shared" si="439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0"/>
        <v>0</v>
      </c>
      <c r="L6140" s="57">
        <f t="shared" si="441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38"/>
        <v>0</v>
      </c>
      <c r="C6141" s="57" t="str">
        <f t="shared" si="439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0"/>
        <v>0</v>
      </c>
      <c r="L6141" s="57">
        <f t="shared" si="441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38"/>
        <v>0</v>
      </c>
      <c r="C6142" s="57" t="str">
        <f t="shared" si="439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0"/>
        <v>0</v>
      </c>
      <c r="L6142" s="57">
        <f t="shared" si="441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38"/>
        <v>0</v>
      </c>
      <c r="C6143" s="57" t="str">
        <f t="shared" si="439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0"/>
        <v>0</v>
      </c>
      <c r="L6143" s="57">
        <f t="shared" si="441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38"/>
        <v>0</v>
      </c>
      <c r="C6144" s="57" t="str">
        <f t="shared" si="439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0"/>
        <v>0</v>
      </c>
      <c r="L6144" s="57">
        <f t="shared" si="441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38"/>
        <v>0</v>
      </c>
      <c r="C6145" s="57" t="str">
        <f t="shared" si="439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0"/>
        <v>0</v>
      </c>
      <c r="L6145" s="57">
        <f t="shared" si="441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38"/>
        <v>0</v>
      </c>
      <c r="C6146" s="57" t="str">
        <f t="shared" si="439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0"/>
        <v>0</v>
      </c>
      <c r="L6146" s="57">
        <f t="shared" si="441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38"/>
        <v>0</v>
      </c>
      <c r="C6147" s="57" t="str">
        <f t="shared" si="439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0"/>
        <v>0</v>
      </c>
      <c r="L6147" s="57">
        <f t="shared" si="441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38"/>
        <v>0</v>
      </c>
      <c r="C6148" s="57" t="str">
        <f t="shared" si="439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0"/>
        <v>0</v>
      </c>
      <c r="L6148" s="57">
        <f t="shared" si="441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38"/>
        <v>0</v>
      </c>
      <c r="C6149" s="57" t="str">
        <f t="shared" si="439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0"/>
        <v>0</v>
      </c>
      <c r="L6149" s="57">
        <f t="shared" si="441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38"/>
        <v>0</v>
      </c>
      <c r="C6150" s="57" t="str">
        <f t="shared" si="439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0"/>
        <v>0</v>
      </c>
      <c r="L6150" s="57">
        <f t="shared" si="441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38"/>
        <v>0</v>
      </c>
      <c r="C6151" s="57" t="str">
        <f t="shared" si="439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0"/>
        <v>0</v>
      </c>
      <c r="L6151" s="57">
        <f t="shared" si="441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38"/>
        <v>0</v>
      </c>
      <c r="C6152" s="57" t="str">
        <f t="shared" si="439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0"/>
        <v>0</v>
      </c>
      <c r="L6152" s="57">
        <f t="shared" si="441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38"/>
        <v>0</v>
      </c>
      <c r="C6153" s="57" t="str">
        <f t="shared" si="439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0"/>
        <v>0</v>
      </c>
      <c r="L6153" s="57">
        <f t="shared" si="441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38"/>
        <v>0</v>
      </c>
      <c r="C6154" s="57" t="str">
        <f t="shared" si="439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0"/>
        <v>0</v>
      </c>
      <c r="L6154" s="57">
        <f t="shared" si="441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38"/>
        <v>0</v>
      </c>
      <c r="C6155" s="57" t="str">
        <f t="shared" si="439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0"/>
        <v>0</v>
      </c>
      <c r="L6155" s="57">
        <f t="shared" si="441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38"/>
        <v>0</v>
      </c>
      <c r="C6156" s="57" t="str">
        <f t="shared" si="439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0"/>
        <v>0</v>
      </c>
      <c r="L6156" s="57">
        <f t="shared" si="441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38"/>
        <v>0</v>
      </c>
      <c r="C6157" s="57" t="str">
        <f t="shared" si="439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0"/>
        <v>0</v>
      </c>
      <c r="L6157" s="57">
        <f t="shared" si="441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38"/>
        <v>0</v>
      </c>
      <c r="C6158" s="57" t="str">
        <f t="shared" si="439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0"/>
        <v>0</v>
      </c>
      <c r="L6158" s="57">
        <f t="shared" si="441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38"/>
        <v>0</v>
      </c>
      <c r="C6159" s="57" t="str">
        <f t="shared" si="439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0"/>
        <v>0</v>
      </c>
      <c r="L6159" s="57">
        <f t="shared" si="441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38"/>
        <v>0</v>
      </c>
      <c r="C6160" s="57" t="str">
        <f t="shared" si="439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0"/>
        <v>0</v>
      </c>
      <c r="L6160" s="57">
        <f t="shared" si="441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38"/>
        <v>0</v>
      </c>
      <c r="C6161" s="57" t="str">
        <f t="shared" si="439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0"/>
        <v>0</v>
      </c>
      <c r="L6161" s="57">
        <f t="shared" si="441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38"/>
        <v>0</v>
      </c>
      <c r="C6162" s="57" t="str">
        <f t="shared" si="439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0"/>
        <v>0</v>
      </c>
      <c r="L6162" s="57">
        <f t="shared" si="441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38"/>
        <v>0</v>
      </c>
      <c r="C6163" s="57" t="str">
        <f t="shared" si="439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0"/>
        <v>0</v>
      </c>
      <c r="L6163" s="57">
        <f t="shared" si="441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38"/>
        <v>0</v>
      </c>
      <c r="C6164" s="57" t="str">
        <f t="shared" si="439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0"/>
        <v>0</v>
      </c>
      <c r="L6164" s="57">
        <f t="shared" si="441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38"/>
        <v>0</v>
      </c>
      <c r="C6165" s="57" t="str">
        <f t="shared" si="439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0"/>
        <v>0</v>
      </c>
      <c r="L6165" s="57">
        <f t="shared" si="441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38"/>
        <v>0</v>
      </c>
      <c r="C6166" s="57" t="str">
        <f t="shared" si="439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0"/>
        <v>0</v>
      </c>
      <c r="L6166" s="57">
        <f t="shared" si="441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38"/>
        <v>0</v>
      </c>
      <c r="C6167" s="57" t="str">
        <f t="shared" si="439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0"/>
        <v>0</v>
      </c>
      <c r="L6167" s="57">
        <f t="shared" si="441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38"/>
        <v>0</v>
      </c>
      <c r="C6168" s="57" t="str">
        <f t="shared" si="439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0"/>
        <v>0</v>
      </c>
      <c r="L6168" s="57">
        <f t="shared" si="441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38"/>
        <v>0</v>
      </c>
      <c r="C6169" s="57" t="str">
        <f t="shared" si="439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0"/>
        <v>0</v>
      </c>
      <c r="L6169" s="57">
        <f t="shared" si="441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38"/>
        <v>0</v>
      </c>
      <c r="C6170" s="57" t="str">
        <f t="shared" si="439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0"/>
        <v>0</v>
      </c>
      <c r="L6170" s="57">
        <f t="shared" si="441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38"/>
        <v>0</v>
      </c>
      <c r="C6171" s="57" t="str">
        <f t="shared" si="439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0"/>
        <v>0</v>
      </c>
      <c r="L6171" s="57">
        <f t="shared" si="441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38"/>
        <v>0</v>
      </c>
      <c r="C6172" s="57" t="str">
        <f t="shared" si="439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0"/>
        <v>0</v>
      </c>
      <c r="L6172" s="57">
        <f t="shared" si="441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38"/>
        <v>0</v>
      </c>
      <c r="C6173" s="57" t="str">
        <f t="shared" si="439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0"/>
        <v>0</v>
      </c>
      <c r="L6173" s="57">
        <f t="shared" si="441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38"/>
        <v>0</v>
      </c>
      <c r="C6174" s="57" t="str">
        <f t="shared" si="439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0"/>
        <v>0</v>
      </c>
      <c r="L6174" s="57">
        <f t="shared" si="441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38"/>
        <v>0</v>
      </c>
      <c r="C6175" s="57" t="str">
        <f t="shared" si="439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0"/>
        <v>0</v>
      </c>
      <c r="L6175" s="57">
        <f t="shared" si="441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ref="B6176:B6239" si="442">WEEKNUM(A6176)</f>
        <v>0</v>
      </c>
      <c r="C6176" s="57" t="str">
        <f t="shared" ref="C6176:C6239" si="443">TEXT(A6176,"Mmm")</f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0"/>
        <v>0</v>
      </c>
      <c r="L6176" s="57">
        <f t="shared" si="441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42"/>
        <v>0</v>
      </c>
      <c r="C6177" s="57" t="str">
        <f t="shared" si="443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0"/>
        <v>0</v>
      </c>
      <c r="L6177" s="57">
        <f t="shared" si="441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42"/>
        <v>0</v>
      </c>
      <c r="C6178" s="57" t="str">
        <f t="shared" si="443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0"/>
        <v>0</v>
      </c>
      <c r="L6178" s="57">
        <f t="shared" si="441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2"/>
        <v>0</v>
      </c>
      <c r="C6179" s="57" t="str">
        <f t="shared" si="443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0"/>
        <v>0</v>
      </c>
      <c r="L6179" s="57">
        <f t="shared" si="441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2"/>
        <v>0</v>
      </c>
      <c r="C6180" s="57" t="str">
        <f t="shared" si="443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0"/>
        <v>0</v>
      </c>
      <c r="L6180" s="57">
        <f t="shared" si="441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2"/>
        <v>0</v>
      </c>
      <c r="C6181" s="57" t="str">
        <f t="shared" si="443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0"/>
        <v>0</v>
      </c>
      <c r="L6181" s="57">
        <f t="shared" si="441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2"/>
        <v>0</v>
      </c>
      <c r="C6182" s="57" t="str">
        <f t="shared" si="443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40"/>
        <v>0</v>
      </c>
      <c r="L6182" s="57">
        <f t="shared" si="441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2"/>
        <v>0</v>
      </c>
      <c r="C6183" s="57" t="str">
        <f t="shared" si="443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0"/>
        <v>0</v>
      </c>
      <c r="L6183" s="57">
        <f t="shared" si="441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2"/>
        <v>0</v>
      </c>
      <c r="C6184" s="57" t="str">
        <f t="shared" si="443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0"/>
        <v>0</v>
      </c>
      <c r="L6184" s="57">
        <f t="shared" si="441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2"/>
        <v>0</v>
      </c>
      <c r="C6185" s="57" t="str">
        <f t="shared" si="443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0"/>
        <v>0</v>
      </c>
      <c r="L6185" s="57">
        <f t="shared" si="441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2"/>
        <v>0</v>
      </c>
      <c r="C6186" s="57" t="str">
        <f t="shared" si="443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0"/>
        <v>0</v>
      </c>
      <c r="L6186" s="57">
        <f t="shared" si="441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2"/>
        <v>0</v>
      </c>
      <c r="C6187" s="57" t="str">
        <f t="shared" si="443"/>
        <v>Jan</v>
      </c>
      <c r="D6187" s="4"/>
      <c r="E6187" s="57"/>
      <c r="F6187" s="57"/>
      <c r="G6187" s="57"/>
      <c r="H6187" s="57"/>
      <c r="I6187" s="57"/>
      <c r="J6187" s="57"/>
      <c r="K6187" s="57">
        <f t="shared" ref="K6187:K6250" si="444">I6187+J6187</f>
        <v>0</v>
      </c>
      <c r="L6187" s="57">
        <f t="shared" si="441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2"/>
        <v>0</v>
      </c>
      <c r="C6188" s="57" t="str">
        <f t="shared" si="443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4"/>
        <v>0</v>
      </c>
      <c r="L6188" s="57">
        <f t="shared" si="441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2"/>
        <v>0</v>
      </c>
      <c r="C6189" s="57" t="str">
        <f t="shared" si="443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4"/>
        <v>0</v>
      </c>
      <c r="L6189" s="57">
        <f t="shared" si="441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2"/>
        <v>0</v>
      </c>
      <c r="C6190" s="57" t="str">
        <f t="shared" si="443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4"/>
        <v>0</v>
      </c>
      <c r="L6190" s="57">
        <f t="shared" si="441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2"/>
        <v>0</v>
      </c>
      <c r="C6191" s="57" t="str">
        <f t="shared" si="443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4"/>
        <v>0</v>
      </c>
      <c r="L6191" s="57">
        <f t="shared" si="441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2"/>
        <v>0</v>
      </c>
      <c r="C6192" s="57" t="str">
        <f t="shared" si="443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4"/>
        <v>0</v>
      </c>
      <c r="L6192" s="57">
        <f t="shared" si="441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2"/>
        <v>0</v>
      </c>
      <c r="C6193" s="57" t="str">
        <f t="shared" si="443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4"/>
        <v>0</v>
      </c>
      <c r="L6193" s="57">
        <f t="shared" si="441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2"/>
        <v>0</v>
      </c>
      <c r="C6194" s="57" t="str">
        <f t="shared" si="443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4"/>
        <v>0</v>
      </c>
      <c r="L6194" s="57">
        <f t="shared" si="441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2"/>
        <v>0</v>
      </c>
      <c r="C6195" s="57" t="str">
        <f t="shared" si="443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4"/>
        <v>0</v>
      </c>
      <c r="L6195" s="57">
        <f t="shared" si="441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2"/>
        <v>0</v>
      </c>
      <c r="C6196" s="57" t="str">
        <f t="shared" si="443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4"/>
        <v>0</v>
      </c>
      <c r="L6196" s="57">
        <f t="shared" si="441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2"/>
        <v>0</v>
      </c>
      <c r="C6197" s="57" t="str">
        <f t="shared" si="443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4"/>
        <v>0</v>
      </c>
      <c r="L6197" s="57">
        <f t="shared" si="441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2"/>
        <v>0</v>
      </c>
      <c r="C6198" s="57" t="str">
        <f t="shared" si="443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4"/>
        <v>0</v>
      </c>
      <c r="L6198" s="57">
        <f t="shared" si="441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2"/>
        <v>0</v>
      </c>
      <c r="C6199" s="57" t="str">
        <f t="shared" si="443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4"/>
        <v>0</v>
      </c>
      <c r="L6199" s="57">
        <f t="shared" ref="L6199:L6262" si="445">H6199*K6199</f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2"/>
        <v>0</v>
      </c>
      <c r="C6200" s="57" t="str">
        <f t="shared" si="443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4"/>
        <v>0</v>
      </c>
      <c r="L6200" s="57">
        <f t="shared" si="445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2"/>
        <v>0</v>
      </c>
      <c r="C6201" s="57" t="str">
        <f t="shared" si="443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4"/>
        <v>0</v>
      </c>
      <c r="L6201" s="57">
        <f t="shared" si="445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2"/>
        <v>0</v>
      </c>
      <c r="C6202" s="57" t="str">
        <f t="shared" si="443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4"/>
        <v>0</v>
      </c>
      <c r="L6202" s="57">
        <f t="shared" si="445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2"/>
        <v>0</v>
      </c>
      <c r="C6203" s="57" t="str">
        <f t="shared" si="443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4"/>
        <v>0</v>
      </c>
      <c r="L6203" s="57">
        <f t="shared" si="445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2"/>
        <v>0</v>
      </c>
      <c r="C6204" s="57" t="str">
        <f t="shared" si="443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4"/>
        <v>0</v>
      </c>
      <c r="L6204" s="57">
        <f t="shared" si="445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2"/>
        <v>0</v>
      </c>
      <c r="C6205" s="57" t="str">
        <f t="shared" si="443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4"/>
        <v>0</v>
      </c>
      <c r="L6205" s="57">
        <f t="shared" si="445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2"/>
        <v>0</v>
      </c>
      <c r="C6206" s="57" t="str">
        <f t="shared" si="443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4"/>
        <v>0</v>
      </c>
      <c r="L6206" s="57">
        <f t="shared" si="445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2"/>
        <v>0</v>
      </c>
      <c r="C6207" s="57" t="str">
        <f t="shared" si="443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4"/>
        <v>0</v>
      </c>
      <c r="L6207" s="57">
        <f t="shared" si="445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2"/>
        <v>0</v>
      </c>
      <c r="C6208" s="57" t="str">
        <f t="shared" si="443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4"/>
        <v>0</v>
      </c>
      <c r="L6208" s="57">
        <f t="shared" si="445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2"/>
        <v>0</v>
      </c>
      <c r="C6209" s="57" t="str">
        <f t="shared" si="443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4"/>
        <v>0</v>
      </c>
      <c r="L6209" s="57">
        <f t="shared" si="445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2"/>
        <v>0</v>
      </c>
      <c r="C6210" s="57" t="str">
        <f t="shared" si="443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4"/>
        <v>0</v>
      </c>
      <c r="L6210" s="57">
        <f t="shared" si="445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2"/>
        <v>0</v>
      </c>
      <c r="C6211" s="57" t="str">
        <f t="shared" si="443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4"/>
        <v>0</v>
      </c>
      <c r="L6211" s="57">
        <f t="shared" si="445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2"/>
        <v>0</v>
      </c>
      <c r="C6212" s="57" t="str">
        <f t="shared" si="443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4"/>
        <v>0</v>
      </c>
      <c r="L6212" s="57">
        <f t="shared" si="445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2"/>
        <v>0</v>
      </c>
      <c r="C6213" s="57" t="str">
        <f t="shared" si="443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4"/>
        <v>0</v>
      </c>
      <c r="L6213" s="57">
        <f t="shared" si="445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2"/>
        <v>0</v>
      </c>
      <c r="C6214" s="57" t="str">
        <f t="shared" si="443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4"/>
        <v>0</v>
      </c>
      <c r="L6214" s="57">
        <f t="shared" si="445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2"/>
        <v>0</v>
      </c>
      <c r="C6215" s="57" t="str">
        <f t="shared" si="443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4"/>
        <v>0</v>
      </c>
      <c r="L6215" s="57">
        <f t="shared" si="445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2"/>
        <v>0</v>
      </c>
      <c r="C6216" s="57" t="str">
        <f t="shared" si="443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4"/>
        <v>0</v>
      </c>
      <c r="L6216" s="57">
        <f t="shared" si="445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2"/>
        <v>0</v>
      </c>
      <c r="C6217" s="57" t="str">
        <f t="shared" si="443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4"/>
        <v>0</v>
      </c>
      <c r="L6217" s="57">
        <f t="shared" si="445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2"/>
        <v>0</v>
      </c>
      <c r="C6218" s="57" t="str">
        <f t="shared" si="443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4"/>
        <v>0</v>
      </c>
      <c r="L6218" s="57">
        <f t="shared" si="445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2"/>
        <v>0</v>
      </c>
      <c r="C6219" s="57" t="str">
        <f t="shared" si="443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4"/>
        <v>0</v>
      </c>
      <c r="L6219" s="57">
        <f t="shared" si="445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2"/>
        <v>0</v>
      </c>
      <c r="C6220" s="57" t="str">
        <f t="shared" si="443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4"/>
        <v>0</v>
      </c>
      <c r="L6220" s="57">
        <f t="shared" si="445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2"/>
        <v>0</v>
      </c>
      <c r="C6221" s="57" t="str">
        <f t="shared" si="443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4"/>
        <v>0</v>
      </c>
      <c r="L6221" s="57">
        <f t="shared" si="445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2"/>
        <v>0</v>
      </c>
      <c r="C6222" s="57" t="str">
        <f t="shared" si="443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4"/>
        <v>0</v>
      </c>
      <c r="L6222" s="57">
        <f t="shared" si="445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2"/>
        <v>0</v>
      </c>
      <c r="C6223" s="57" t="str">
        <f t="shared" si="443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4"/>
        <v>0</v>
      </c>
      <c r="L6223" s="57">
        <f t="shared" si="445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2"/>
        <v>0</v>
      </c>
      <c r="C6224" s="57" t="str">
        <f t="shared" si="443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4"/>
        <v>0</v>
      </c>
      <c r="L6224" s="57">
        <f t="shared" si="445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2"/>
        <v>0</v>
      </c>
      <c r="C6225" s="57" t="str">
        <f t="shared" si="443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4"/>
        <v>0</v>
      </c>
      <c r="L6225" s="57">
        <f t="shared" si="445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2"/>
        <v>0</v>
      </c>
      <c r="C6226" s="57" t="str">
        <f t="shared" si="443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4"/>
        <v>0</v>
      </c>
      <c r="L6226" s="57">
        <f t="shared" si="445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2"/>
        <v>0</v>
      </c>
      <c r="C6227" s="57" t="str">
        <f t="shared" si="443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4"/>
        <v>0</v>
      </c>
      <c r="L6227" s="57">
        <f t="shared" si="445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2"/>
        <v>0</v>
      </c>
      <c r="C6228" s="57" t="str">
        <f t="shared" si="443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4"/>
        <v>0</v>
      </c>
      <c r="L6228" s="57">
        <f t="shared" si="445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2"/>
        <v>0</v>
      </c>
      <c r="C6229" s="57" t="str">
        <f t="shared" si="443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4"/>
        <v>0</v>
      </c>
      <c r="L6229" s="57">
        <f t="shared" si="445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2"/>
        <v>0</v>
      </c>
      <c r="C6230" s="57" t="str">
        <f t="shared" si="443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4"/>
        <v>0</v>
      </c>
      <c r="L6230" s="57">
        <f t="shared" si="445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2"/>
        <v>0</v>
      </c>
      <c r="C6231" s="57" t="str">
        <f t="shared" si="443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4"/>
        <v>0</v>
      </c>
      <c r="L6231" s="57">
        <f t="shared" si="445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2"/>
        <v>0</v>
      </c>
      <c r="C6232" s="57" t="str">
        <f t="shared" si="443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4"/>
        <v>0</v>
      </c>
      <c r="L6232" s="57">
        <f t="shared" si="445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2"/>
        <v>0</v>
      </c>
      <c r="C6233" s="57" t="str">
        <f t="shared" si="443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4"/>
        <v>0</v>
      </c>
      <c r="L6233" s="57">
        <f t="shared" si="445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2"/>
        <v>0</v>
      </c>
      <c r="C6234" s="57" t="str">
        <f t="shared" si="443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4"/>
        <v>0</v>
      </c>
      <c r="L6234" s="57">
        <f t="shared" si="445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42"/>
        <v>0</v>
      </c>
      <c r="C6235" s="57" t="str">
        <f t="shared" si="443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4"/>
        <v>0</v>
      </c>
      <c r="L6235" s="57">
        <f t="shared" si="445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42"/>
        <v>0</v>
      </c>
      <c r="C6236" s="57" t="str">
        <f t="shared" si="443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4"/>
        <v>0</v>
      </c>
      <c r="L6236" s="57">
        <f t="shared" si="445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2"/>
        <v>0</v>
      </c>
      <c r="C6237" s="57" t="str">
        <f t="shared" si="443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4"/>
        <v>0</v>
      </c>
      <c r="L6237" s="57">
        <f t="shared" si="445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2"/>
        <v>0</v>
      </c>
      <c r="C6238" s="57" t="str">
        <f t="shared" si="443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4"/>
        <v>0</v>
      </c>
      <c r="L6238" s="57">
        <f t="shared" si="445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2"/>
        <v>0</v>
      </c>
      <c r="C6239" s="57" t="str">
        <f t="shared" si="443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4"/>
        <v>0</v>
      </c>
      <c r="L6239" s="57">
        <f t="shared" si="445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ref="B6240:B6303" si="446">WEEKNUM(A6240)</f>
        <v>0</v>
      </c>
      <c r="C6240" s="57" t="str">
        <f t="shared" ref="C6240:C6303" si="447">TEXT(A6240,"Mmm")</f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4"/>
        <v>0</v>
      </c>
      <c r="L6240" s="57">
        <f t="shared" si="445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6"/>
        <v>0</v>
      </c>
      <c r="C6241" s="57" t="str">
        <f t="shared" si="447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4"/>
        <v>0</v>
      </c>
      <c r="L6241" s="57">
        <f t="shared" si="445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6"/>
        <v>0</v>
      </c>
      <c r="C6242" s="57" t="str">
        <f t="shared" si="447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4"/>
        <v>0</v>
      </c>
      <c r="L6242" s="57">
        <f t="shared" si="445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6"/>
        <v>0</v>
      </c>
      <c r="C6243" s="57" t="str">
        <f t="shared" si="447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4"/>
        <v>0</v>
      </c>
      <c r="L6243" s="57">
        <f t="shared" si="445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6"/>
        <v>0</v>
      </c>
      <c r="C6244" s="57" t="str">
        <f t="shared" si="447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4"/>
        <v>0</v>
      </c>
      <c r="L6244" s="57">
        <f t="shared" si="445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6"/>
        <v>0</v>
      </c>
      <c r="C6245" s="57" t="str">
        <f t="shared" si="447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4"/>
        <v>0</v>
      </c>
      <c r="L6245" s="57">
        <f t="shared" si="445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6"/>
        <v>0</v>
      </c>
      <c r="C6246" s="57" t="str">
        <f t="shared" si="447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44"/>
        <v>0</v>
      </c>
      <c r="L6246" s="57">
        <f t="shared" si="445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6"/>
        <v>0</v>
      </c>
      <c r="C6247" s="57" t="str">
        <f t="shared" si="447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44"/>
        <v>0</v>
      </c>
      <c r="L6247" s="57">
        <f t="shared" si="445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6"/>
        <v>0</v>
      </c>
      <c r="C6248" s="57" t="str">
        <f t="shared" si="447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44"/>
        <v>0</v>
      </c>
      <c r="L6248" s="57">
        <f t="shared" si="445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6"/>
        <v>0</v>
      </c>
      <c r="C6249" s="57" t="str">
        <f t="shared" si="447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44"/>
        <v>0</v>
      </c>
      <c r="L6249" s="57">
        <f t="shared" si="445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6"/>
        <v>0</v>
      </c>
      <c r="C6250" s="57" t="str">
        <f t="shared" si="447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44"/>
        <v>0</v>
      </c>
      <c r="L6250" s="57">
        <f t="shared" si="445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6"/>
        <v>0</v>
      </c>
      <c r="C6251" s="57" t="str">
        <f t="shared" si="447"/>
        <v>Jan</v>
      </c>
      <c r="D6251" s="4"/>
      <c r="E6251" s="57"/>
      <c r="F6251" s="57"/>
      <c r="G6251" s="57"/>
      <c r="H6251" s="57"/>
      <c r="I6251" s="57"/>
      <c r="J6251" s="57"/>
      <c r="K6251" s="57">
        <f t="shared" ref="K6251:K6314" si="448">I6251+J6251</f>
        <v>0</v>
      </c>
      <c r="L6251" s="57">
        <f t="shared" si="445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6"/>
        <v>0</v>
      </c>
      <c r="C6252" s="57" t="str">
        <f t="shared" si="447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48"/>
        <v>0</v>
      </c>
      <c r="L6252" s="57">
        <f t="shared" si="445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6"/>
        <v>0</v>
      </c>
      <c r="C6253" s="57" t="str">
        <f t="shared" si="447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48"/>
        <v>0</v>
      </c>
      <c r="L6253" s="57">
        <f t="shared" si="445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6"/>
        <v>0</v>
      </c>
      <c r="C6254" s="57" t="str">
        <f t="shared" si="447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48"/>
        <v>0</v>
      </c>
      <c r="L6254" s="57">
        <f t="shared" si="445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6"/>
        <v>0</v>
      </c>
      <c r="C6255" s="57" t="str">
        <f t="shared" si="447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48"/>
        <v>0</v>
      </c>
      <c r="L6255" s="57">
        <f t="shared" si="445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6"/>
        <v>0</v>
      </c>
      <c r="C6256" s="57" t="str">
        <f t="shared" si="447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48"/>
        <v>0</v>
      </c>
      <c r="L6256" s="57">
        <f t="shared" si="445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6"/>
        <v>0</v>
      </c>
      <c r="C6257" s="57" t="str">
        <f t="shared" si="447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48"/>
        <v>0</v>
      </c>
      <c r="L6257" s="57">
        <f t="shared" si="445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6"/>
        <v>0</v>
      </c>
      <c r="C6258" s="57" t="str">
        <f t="shared" si="447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48"/>
        <v>0</v>
      </c>
      <c r="L6258" s="57">
        <f t="shared" si="445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6"/>
        <v>0</v>
      </c>
      <c r="C6259" s="57" t="str">
        <f t="shared" si="447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48"/>
        <v>0</v>
      </c>
      <c r="L6259" s="57">
        <f t="shared" si="445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6"/>
        <v>0</v>
      </c>
      <c r="C6260" s="57" t="str">
        <f t="shared" si="447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48"/>
        <v>0</v>
      </c>
      <c r="L6260" s="57">
        <f t="shared" si="445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6"/>
        <v>0</v>
      </c>
      <c r="C6261" s="57" t="str">
        <f t="shared" si="447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48"/>
        <v>0</v>
      </c>
      <c r="L6261" s="57">
        <f t="shared" si="445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6"/>
        <v>0</v>
      </c>
      <c r="C6262" s="57" t="str">
        <f t="shared" si="447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48"/>
        <v>0</v>
      </c>
      <c r="L6262" s="57">
        <f t="shared" si="445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6"/>
        <v>0</v>
      </c>
      <c r="C6263" s="57" t="str">
        <f t="shared" si="447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48"/>
        <v>0</v>
      </c>
      <c r="L6263" s="57">
        <f t="shared" ref="L6263:L6326" si="449">H6263*K6263</f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6"/>
        <v>0</v>
      </c>
      <c r="C6264" s="57" t="str">
        <f t="shared" si="447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48"/>
        <v>0</v>
      </c>
      <c r="L6264" s="57">
        <f t="shared" si="449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6"/>
        <v>0</v>
      </c>
      <c r="C6265" s="57" t="str">
        <f t="shared" si="447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48"/>
        <v>0</v>
      </c>
      <c r="L6265" s="57">
        <f t="shared" si="449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6"/>
        <v>0</v>
      </c>
      <c r="C6266" s="57" t="str">
        <f t="shared" si="447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48"/>
        <v>0</v>
      </c>
      <c r="L6266" s="57">
        <f t="shared" si="449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6"/>
        <v>0</v>
      </c>
      <c r="C6267" s="57" t="str">
        <f t="shared" si="447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48"/>
        <v>0</v>
      </c>
      <c r="L6267" s="57">
        <f t="shared" si="449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6"/>
        <v>0</v>
      </c>
      <c r="C6268" s="57" t="str">
        <f t="shared" si="447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48"/>
        <v>0</v>
      </c>
      <c r="L6268" s="57">
        <f t="shared" si="449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6"/>
        <v>0</v>
      </c>
      <c r="C6269" s="57" t="str">
        <f t="shared" si="447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48"/>
        <v>0</v>
      </c>
      <c r="L6269" s="57">
        <f t="shared" si="449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6"/>
        <v>0</v>
      </c>
      <c r="C6270" s="57" t="str">
        <f t="shared" si="447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48"/>
        <v>0</v>
      </c>
      <c r="L6270" s="57">
        <f t="shared" si="449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6"/>
        <v>0</v>
      </c>
      <c r="C6271" s="57" t="str">
        <f t="shared" si="447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48"/>
        <v>0</v>
      </c>
      <c r="L6271" s="57">
        <f t="shared" si="449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6"/>
        <v>0</v>
      </c>
      <c r="C6272" s="57" t="str">
        <f t="shared" si="447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48"/>
        <v>0</v>
      </c>
      <c r="L6272" s="57">
        <f t="shared" si="449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6"/>
        <v>0</v>
      </c>
      <c r="C6273" s="57" t="str">
        <f t="shared" si="447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48"/>
        <v>0</v>
      </c>
      <c r="L6273" s="57">
        <f t="shared" si="449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6"/>
        <v>0</v>
      </c>
      <c r="C6274" s="57" t="str">
        <f t="shared" si="447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48"/>
        <v>0</v>
      </c>
      <c r="L6274" s="57">
        <f t="shared" si="449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6"/>
        <v>0</v>
      </c>
      <c r="C6275" s="57" t="str">
        <f t="shared" si="447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48"/>
        <v>0</v>
      </c>
      <c r="L6275" s="57">
        <f t="shared" si="449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6"/>
        <v>0</v>
      </c>
      <c r="C6276" s="57" t="str">
        <f t="shared" si="447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48"/>
        <v>0</v>
      </c>
      <c r="L6276" s="57">
        <f t="shared" si="449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6"/>
        <v>0</v>
      </c>
      <c r="C6277" s="57" t="str">
        <f t="shared" si="447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48"/>
        <v>0</v>
      </c>
      <c r="L6277" s="57">
        <f t="shared" si="449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6"/>
        <v>0</v>
      </c>
      <c r="C6278" s="57" t="str">
        <f t="shared" si="447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48"/>
        <v>0</v>
      </c>
      <c r="L6278" s="57">
        <f t="shared" si="449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6"/>
        <v>0</v>
      </c>
      <c r="C6279" s="57" t="str">
        <f t="shared" si="447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48"/>
        <v>0</v>
      </c>
      <c r="L6279" s="57">
        <f t="shared" si="449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6"/>
        <v>0</v>
      </c>
      <c r="C6280" s="57" t="str">
        <f t="shared" si="447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48"/>
        <v>0</v>
      </c>
      <c r="L6280" s="57">
        <f t="shared" si="449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6"/>
        <v>0</v>
      </c>
      <c r="C6281" s="57" t="str">
        <f t="shared" si="447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48"/>
        <v>0</v>
      </c>
      <c r="L6281" s="57">
        <f t="shared" si="449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6"/>
        <v>0</v>
      </c>
      <c r="C6282" s="57" t="str">
        <f t="shared" si="447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48"/>
        <v>0</v>
      </c>
      <c r="L6282" s="57">
        <f t="shared" si="449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6"/>
        <v>0</v>
      </c>
      <c r="C6283" s="57" t="str">
        <f t="shared" si="447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48"/>
        <v>0</v>
      </c>
      <c r="L6283" s="57">
        <f t="shared" si="449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6"/>
        <v>0</v>
      </c>
      <c r="C6284" s="57" t="str">
        <f t="shared" si="447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48"/>
        <v>0</v>
      </c>
      <c r="L6284" s="57">
        <f t="shared" si="449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6"/>
        <v>0</v>
      </c>
      <c r="C6285" s="57" t="str">
        <f t="shared" si="447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48"/>
        <v>0</v>
      </c>
      <c r="L6285" s="57">
        <f t="shared" si="449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6"/>
        <v>0</v>
      </c>
      <c r="C6286" s="57" t="str">
        <f t="shared" si="447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48"/>
        <v>0</v>
      </c>
      <c r="L6286" s="57">
        <f t="shared" si="449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6"/>
        <v>0</v>
      </c>
      <c r="C6287" s="57" t="str">
        <f t="shared" si="447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48"/>
        <v>0</v>
      </c>
      <c r="L6287" s="57">
        <f t="shared" si="449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6"/>
        <v>0</v>
      </c>
      <c r="C6288" s="57" t="str">
        <f t="shared" si="447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48"/>
        <v>0</v>
      </c>
      <c r="L6288" s="57">
        <f t="shared" si="449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6"/>
        <v>0</v>
      </c>
      <c r="C6289" s="57" t="str">
        <f t="shared" si="447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48"/>
        <v>0</v>
      </c>
      <c r="L6289" s="57">
        <f t="shared" si="449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6"/>
        <v>0</v>
      </c>
      <c r="C6290" s="57" t="str">
        <f t="shared" si="447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48"/>
        <v>0</v>
      </c>
      <c r="L6290" s="57">
        <f t="shared" si="449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6"/>
        <v>0</v>
      </c>
      <c r="C6291" s="57" t="str">
        <f t="shared" si="447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48"/>
        <v>0</v>
      </c>
      <c r="L6291" s="57">
        <f t="shared" si="449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6"/>
        <v>0</v>
      </c>
      <c r="C6292" s="57" t="str">
        <f t="shared" si="447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48"/>
        <v>0</v>
      </c>
      <c r="L6292" s="57">
        <f t="shared" si="449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6"/>
        <v>0</v>
      </c>
      <c r="C6293" s="57" t="str">
        <f t="shared" si="447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48"/>
        <v>0</v>
      </c>
      <c r="L6293" s="57">
        <f t="shared" si="449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6"/>
        <v>0</v>
      </c>
      <c r="C6294" s="57" t="str">
        <f t="shared" si="447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48"/>
        <v>0</v>
      </c>
      <c r="L6294" s="57">
        <f t="shared" si="449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6"/>
        <v>0</v>
      </c>
      <c r="C6295" s="57" t="str">
        <f t="shared" si="447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48"/>
        <v>0</v>
      </c>
      <c r="L6295" s="57">
        <f t="shared" si="449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6"/>
        <v>0</v>
      </c>
      <c r="C6296" s="57" t="str">
        <f t="shared" si="447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48"/>
        <v>0</v>
      </c>
      <c r="L6296" s="57">
        <f t="shared" si="449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6"/>
        <v>0</v>
      </c>
      <c r="C6297" s="57" t="str">
        <f t="shared" si="447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48"/>
        <v>0</v>
      </c>
      <c r="L6297" s="57">
        <f t="shared" si="449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6"/>
        <v>0</v>
      </c>
      <c r="C6298" s="57" t="str">
        <f t="shared" si="447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48"/>
        <v>0</v>
      </c>
      <c r="L6298" s="57">
        <f t="shared" si="449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6"/>
        <v>0</v>
      </c>
      <c r="C6299" s="57" t="str">
        <f t="shared" si="447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48"/>
        <v>0</v>
      </c>
      <c r="L6299" s="57">
        <f t="shared" si="449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46"/>
        <v>0</v>
      </c>
      <c r="C6300" s="57" t="str">
        <f t="shared" si="447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48"/>
        <v>0</v>
      </c>
      <c r="L6300" s="57">
        <f t="shared" si="449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46"/>
        <v>0</v>
      </c>
      <c r="C6301" s="57" t="str">
        <f t="shared" si="447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48"/>
        <v>0</v>
      </c>
      <c r="L6301" s="57">
        <f t="shared" si="449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46"/>
        <v>0</v>
      </c>
      <c r="C6302" s="57" t="str">
        <f t="shared" si="447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48"/>
        <v>0</v>
      </c>
      <c r="L6302" s="57">
        <f t="shared" si="449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46"/>
        <v>0</v>
      </c>
      <c r="C6303" s="57" t="str">
        <f t="shared" si="447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48"/>
        <v>0</v>
      </c>
      <c r="L6303" s="57">
        <f t="shared" si="449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ref="B6304:B6367" si="450">WEEKNUM(A6304)</f>
        <v>0</v>
      </c>
      <c r="C6304" s="57" t="str">
        <f t="shared" ref="C6304:C6367" si="451">TEXT(A6304,"Mmm")</f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48"/>
        <v>0</v>
      </c>
      <c r="L6304" s="57">
        <f t="shared" si="449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50"/>
        <v>0</v>
      </c>
      <c r="C6305" s="57" t="str">
        <f t="shared" si="451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48"/>
        <v>0</v>
      </c>
      <c r="L6305" s="57">
        <f t="shared" si="449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50"/>
        <v>0</v>
      </c>
      <c r="C6306" s="57" t="str">
        <f t="shared" si="451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48"/>
        <v>0</v>
      </c>
      <c r="L6306" s="57">
        <f t="shared" si="449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0"/>
        <v>0</v>
      </c>
      <c r="C6307" s="57" t="str">
        <f t="shared" si="451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48"/>
        <v>0</v>
      </c>
      <c r="L6307" s="57">
        <f t="shared" si="449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0"/>
        <v>0</v>
      </c>
      <c r="C6308" s="57" t="str">
        <f t="shared" si="451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48"/>
        <v>0</v>
      </c>
      <c r="L6308" s="57">
        <f t="shared" si="449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0"/>
        <v>0</v>
      </c>
      <c r="C6309" s="57" t="str">
        <f t="shared" si="451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48"/>
        <v>0</v>
      </c>
      <c r="L6309" s="57">
        <f t="shared" si="449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0"/>
        <v>0</v>
      </c>
      <c r="C6310" s="57" t="str">
        <f t="shared" si="451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48"/>
        <v>0</v>
      </c>
      <c r="L6310" s="57">
        <f t="shared" si="449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0"/>
        <v>0</v>
      </c>
      <c r="C6311" s="57" t="str">
        <f t="shared" si="451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48"/>
        <v>0</v>
      </c>
      <c r="L6311" s="57">
        <f t="shared" si="449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0"/>
        <v>0</v>
      </c>
      <c r="C6312" s="57" t="str">
        <f t="shared" si="451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48"/>
        <v>0</v>
      </c>
      <c r="L6312" s="57">
        <f t="shared" si="449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0"/>
        <v>0</v>
      </c>
      <c r="C6313" s="57" t="str">
        <f t="shared" si="451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48"/>
        <v>0</v>
      </c>
      <c r="L6313" s="57">
        <f t="shared" si="449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0"/>
        <v>0</v>
      </c>
      <c r="C6314" s="57" t="str">
        <f t="shared" si="451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48"/>
        <v>0</v>
      </c>
      <c r="L6314" s="57">
        <f t="shared" si="449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0"/>
        <v>0</v>
      </c>
      <c r="C6315" s="57" t="str">
        <f t="shared" si="451"/>
        <v>Jan</v>
      </c>
      <c r="D6315" s="4"/>
      <c r="E6315" s="57"/>
      <c r="F6315" s="57"/>
      <c r="G6315" s="57"/>
      <c r="H6315" s="57"/>
      <c r="I6315" s="57"/>
      <c r="J6315" s="57"/>
      <c r="K6315" s="57">
        <f t="shared" ref="K6315:K6378" si="452">I6315+J6315</f>
        <v>0</v>
      </c>
      <c r="L6315" s="57">
        <f t="shared" si="449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0"/>
        <v>0</v>
      </c>
      <c r="C6316" s="57" t="str">
        <f t="shared" si="451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2"/>
        <v>0</v>
      </c>
      <c r="L6316" s="57">
        <f t="shared" si="449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0"/>
        <v>0</v>
      </c>
      <c r="C6317" s="57" t="str">
        <f t="shared" si="451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2"/>
        <v>0</v>
      </c>
      <c r="L6317" s="57">
        <f t="shared" si="449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0"/>
        <v>0</v>
      </c>
      <c r="C6318" s="57" t="str">
        <f t="shared" si="451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2"/>
        <v>0</v>
      </c>
      <c r="L6318" s="57">
        <f t="shared" si="449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0"/>
        <v>0</v>
      </c>
      <c r="C6319" s="57" t="str">
        <f t="shared" si="451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2"/>
        <v>0</v>
      </c>
      <c r="L6319" s="57">
        <f t="shared" si="449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0"/>
        <v>0</v>
      </c>
      <c r="C6320" s="57" t="str">
        <f t="shared" si="451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2"/>
        <v>0</v>
      </c>
      <c r="L6320" s="57">
        <f t="shared" si="449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0"/>
        <v>0</v>
      </c>
      <c r="C6321" s="57" t="str">
        <f t="shared" si="451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2"/>
        <v>0</v>
      </c>
      <c r="L6321" s="57">
        <f t="shared" si="449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0"/>
        <v>0</v>
      </c>
      <c r="C6322" s="57" t="str">
        <f t="shared" si="451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2"/>
        <v>0</v>
      </c>
      <c r="L6322" s="57">
        <f t="shared" si="449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0"/>
        <v>0</v>
      </c>
      <c r="C6323" s="57" t="str">
        <f t="shared" si="451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2"/>
        <v>0</v>
      </c>
      <c r="L6323" s="57">
        <f t="shared" si="449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0"/>
        <v>0</v>
      </c>
      <c r="C6324" s="57" t="str">
        <f t="shared" si="451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2"/>
        <v>0</v>
      </c>
      <c r="L6324" s="57">
        <f t="shared" si="449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0"/>
        <v>0</v>
      </c>
      <c r="C6325" s="57" t="str">
        <f t="shared" si="451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2"/>
        <v>0</v>
      </c>
      <c r="L6325" s="57">
        <f t="shared" si="449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0"/>
        <v>0</v>
      </c>
      <c r="C6326" s="57" t="str">
        <f t="shared" si="451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2"/>
        <v>0</v>
      </c>
      <c r="L6326" s="57">
        <f t="shared" si="449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0"/>
        <v>0</v>
      </c>
      <c r="C6327" s="57" t="str">
        <f t="shared" si="451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2"/>
        <v>0</v>
      </c>
      <c r="L6327" s="57">
        <f t="shared" ref="L6327:L6390" si="453">H6327*K6327</f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0"/>
        <v>0</v>
      </c>
      <c r="C6328" s="57" t="str">
        <f t="shared" si="451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2"/>
        <v>0</v>
      </c>
      <c r="L6328" s="57">
        <f t="shared" si="453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0"/>
        <v>0</v>
      </c>
      <c r="C6329" s="57" t="str">
        <f t="shared" si="451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2"/>
        <v>0</v>
      </c>
      <c r="L6329" s="57">
        <f t="shared" si="453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0"/>
        <v>0</v>
      </c>
      <c r="C6330" s="57" t="str">
        <f t="shared" si="451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2"/>
        <v>0</v>
      </c>
      <c r="L6330" s="57">
        <f t="shared" si="453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0"/>
        <v>0</v>
      </c>
      <c r="C6331" s="57" t="str">
        <f t="shared" si="451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2"/>
        <v>0</v>
      </c>
      <c r="L6331" s="57">
        <f t="shared" si="453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0"/>
        <v>0</v>
      </c>
      <c r="C6332" s="57" t="str">
        <f t="shared" si="451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2"/>
        <v>0</v>
      </c>
      <c r="L6332" s="57">
        <f t="shared" si="453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0"/>
        <v>0</v>
      </c>
      <c r="C6333" s="57" t="str">
        <f t="shared" si="451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2"/>
        <v>0</v>
      </c>
      <c r="L6333" s="57">
        <f t="shared" si="453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0"/>
        <v>0</v>
      </c>
      <c r="C6334" s="57" t="str">
        <f t="shared" si="451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2"/>
        <v>0</v>
      </c>
      <c r="L6334" s="57">
        <f t="shared" si="453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0"/>
        <v>0</v>
      </c>
      <c r="C6335" s="57" t="str">
        <f t="shared" si="451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2"/>
        <v>0</v>
      </c>
      <c r="L6335" s="57">
        <f t="shared" si="453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0"/>
        <v>0</v>
      </c>
      <c r="C6336" s="57" t="str">
        <f t="shared" si="451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2"/>
        <v>0</v>
      </c>
      <c r="L6336" s="57">
        <f t="shared" si="453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0"/>
        <v>0</v>
      </c>
      <c r="C6337" s="57" t="str">
        <f t="shared" si="451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2"/>
        <v>0</v>
      </c>
      <c r="L6337" s="57">
        <f t="shared" si="453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0"/>
        <v>0</v>
      </c>
      <c r="C6338" s="57" t="str">
        <f t="shared" si="451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2"/>
        <v>0</v>
      </c>
      <c r="L6338" s="57">
        <f t="shared" si="453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0"/>
        <v>0</v>
      </c>
      <c r="C6339" s="57" t="str">
        <f t="shared" si="451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2"/>
        <v>0</v>
      </c>
      <c r="L6339" s="57">
        <f t="shared" si="453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0"/>
        <v>0</v>
      </c>
      <c r="C6340" s="57" t="str">
        <f t="shared" si="451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2"/>
        <v>0</v>
      </c>
      <c r="L6340" s="57">
        <f t="shared" si="453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0"/>
        <v>0</v>
      </c>
      <c r="C6341" s="57" t="str">
        <f t="shared" si="451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2"/>
        <v>0</v>
      </c>
      <c r="L6341" s="57">
        <f t="shared" si="453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0"/>
        <v>0</v>
      </c>
      <c r="C6342" s="57" t="str">
        <f t="shared" si="451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2"/>
        <v>0</v>
      </c>
      <c r="L6342" s="57">
        <f t="shared" si="453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0"/>
        <v>0</v>
      </c>
      <c r="C6343" s="57" t="str">
        <f t="shared" si="451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2"/>
        <v>0</v>
      </c>
      <c r="L6343" s="57">
        <f t="shared" si="453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0"/>
        <v>0</v>
      </c>
      <c r="C6344" s="57" t="str">
        <f t="shared" si="451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2"/>
        <v>0</v>
      </c>
      <c r="L6344" s="57">
        <f t="shared" si="453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0"/>
        <v>0</v>
      </c>
      <c r="C6345" s="57" t="str">
        <f t="shared" si="451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2"/>
        <v>0</v>
      </c>
      <c r="L6345" s="57">
        <f t="shared" si="453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0"/>
        <v>0</v>
      </c>
      <c r="C6346" s="57" t="str">
        <f t="shared" si="451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2"/>
        <v>0</v>
      </c>
      <c r="L6346" s="57">
        <f t="shared" si="453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0"/>
        <v>0</v>
      </c>
      <c r="C6347" s="57" t="str">
        <f t="shared" si="451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2"/>
        <v>0</v>
      </c>
      <c r="L6347" s="57">
        <f t="shared" si="453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0"/>
        <v>0</v>
      </c>
      <c r="C6348" s="57" t="str">
        <f t="shared" si="451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2"/>
        <v>0</v>
      </c>
      <c r="L6348" s="57">
        <f t="shared" si="453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0"/>
        <v>0</v>
      </c>
      <c r="C6349" s="57" t="str">
        <f t="shared" si="451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2"/>
        <v>0</v>
      </c>
      <c r="L6349" s="57">
        <f t="shared" si="453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0"/>
        <v>0</v>
      </c>
      <c r="C6350" s="57" t="str">
        <f t="shared" si="451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2"/>
        <v>0</v>
      </c>
      <c r="L6350" s="57">
        <f t="shared" si="453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0"/>
        <v>0</v>
      </c>
      <c r="C6351" s="57" t="str">
        <f t="shared" si="451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2"/>
        <v>0</v>
      </c>
      <c r="L6351" s="57">
        <f t="shared" si="453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0"/>
        <v>0</v>
      </c>
      <c r="C6352" s="57" t="str">
        <f t="shared" si="451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2"/>
        <v>0</v>
      </c>
      <c r="L6352" s="57">
        <f t="shared" si="453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0"/>
        <v>0</v>
      </c>
      <c r="C6353" s="57" t="str">
        <f t="shared" si="451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2"/>
        <v>0</v>
      </c>
      <c r="L6353" s="57">
        <f t="shared" si="453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0"/>
        <v>0</v>
      </c>
      <c r="C6354" s="57" t="str">
        <f t="shared" si="451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2"/>
        <v>0</v>
      </c>
      <c r="L6354" s="57">
        <f t="shared" si="453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0"/>
        <v>0</v>
      </c>
      <c r="C6355" s="57" t="str">
        <f t="shared" si="451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2"/>
        <v>0</v>
      </c>
      <c r="L6355" s="57">
        <f t="shared" si="453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0"/>
        <v>0</v>
      </c>
      <c r="C6356" s="57" t="str">
        <f t="shared" si="451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2"/>
        <v>0</v>
      </c>
      <c r="L6356" s="57">
        <f t="shared" si="453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0"/>
        <v>0</v>
      </c>
      <c r="C6357" s="57" t="str">
        <f t="shared" si="451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2"/>
        <v>0</v>
      </c>
      <c r="L6357" s="57">
        <f t="shared" si="453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0"/>
        <v>0</v>
      </c>
      <c r="C6358" s="57" t="str">
        <f t="shared" si="451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2"/>
        <v>0</v>
      </c>
      <c r="L6358" s="57">
        <f t="shared" si="453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0"/>
        <v>0</v>
      </c>
      <c r="C6359" s="57" t="str">
        <f t="shared" si="451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2"/>
        <v>0</v>
      </c>
      <c r="L6359" s="57">
        <f t="shared" si="453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0"/>
        <v>0</v>
      </c>
      <c r="C6360" s="57" t="str">
        <f t="shared" si="451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2"/>
        <v>0</v>
      </c>
      <c r="L6360" s="57">
        <f t="shared" si="453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0"/>
        <v>0</v>
      </c>
      <c r="C6361" s="57" t="str">
        <f t="shared" si="451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2"/>
        <v>0</v>
      </c>
      <c r="L6361" s="57">
        <f t="shared" si="453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0"/>
        <v>0</v>
      </c>
      <c r="C6362" s="57" t="str">
        <f t="shared" si="451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2"/>
        <v>0</v>
      </c>
      <c r="L6362" s="57">
        <f t="shared" si="453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50"/>
        <v>0</v>
      </c>
      <c r="C6363" s="57" t="str">
        <f t="shared" si="451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2"/>
        <v>0</v>
      </c>
      <c r="L6363" s="57">
        <f t="shared" si="453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50"/>
        <v>0</v>
      </c>
      <c r="C6364" s="57" t="str">
        <f t="shared" si="451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2"/>
        <v>0</v>
      </c>
      <c r="L6364" s="57">
        <f t="shared" si="453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0"/>
        <v>0</v>
      </c>
      <c r="C6365" s="57" t="str">
        <f t="shared" si="451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2"/>
        <v>0</v>
      </c>
      <c r="L6365" s="57">
        <f t="shared" si="453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0"/>
        <v>0</v>
      </c>
      <c r="C6366" s="57" t="str">
        <f t="shared" si="451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2"/>
        <v>0</v>
      </c>
      <c r="L6366" s="57">
        <f t="shared" si="453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0"/>
        <v>0</v>
      </c>
      <c r="C6367" s="57" t="str">
        <f t="shared" si="451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2"/>
        <v>0</v>
      </c>
      <c r="L6367" s="57">
        <f t="shared" si="453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ref="B6368:B6431" si="454">WEEKNUM(A6368)</f>
        <v>0</v>
      </c>
      <c r="C6368" s="57" t="str">
        <f t="shared" ref="C6368:C6431" si="455">TEXT(A6368,"Mmm")</f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2"/>
        <v>0</v>
      </c>
      <c r="L6368" s="57">
        <f t="shared" si="453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4"/>
        <v>0</v>
      </c>
      <c r="C6369" s="57" t="str">
        <f t="shared" si="455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2"/>
        <v>0</v>
      </c>
      <c r="L6369" s="57">
        <f t="shared" si="453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4"/>
        <v>0</v>
      </c>
      <c r="C6370" s="57" t="str">
        <f t="shared" si="455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2"/>
        <v>0</v>
      </c>
      <c r="L6370" s="57">
        <f t="shared" si="453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4"/>
        <v>0</v>
      </c>
      <c r="C6371" s="57" t="str">
        <f t="shared" si="455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2"/>
        <v>0</v>
      </c>
      <c r="L6371" s="57">
        <f t="shared" si="453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4"/>
        <v>0</v>
      </c>
      <c r="C6372" s="57" t="str">
        <f t="shared" si="455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2"/>
        <v>0</v>
      </c>
      <c r="L6372" s="57">
        <f t="shared" si="453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4"/>
        <v>0</v>
      </c>
      <c r="C6373" s="57" t="str">
        <f t="shared" si="455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2"/>
        <v>0</v>
      </c>
      <c r="L6373" s="57">
        <f t="shared" si="453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4"/>
        <v>0</v>
      </c>
      <c r="C6374" s="57" t="str">
        <f t="shared" si="455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52"/>
        <v>0</v>
      </c>
      <c r="L6374" s="57">
        <f t="shared" si="453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4"/>
        <v>0</v>
      </c>
      <c r="C6375" s="57" t="str">
        <f t="shared" si="455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52"/>
        <v>0</v>
      </c>
      <c r="L6375" s="57">
        <f t="shared" si="453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4"/>
        <v>0</v>
      </c>
      <c r="C6376" s="57" t="str">
        <f t="shared" si="455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2"/>
        <v>0</v>
      </c>
      <c r="L6376" s="57">
        <f t="shared" si="453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4"/>
        <v>0</v>
      </c>
      <c r="C6377" s="57" t="str">
        <f t="shared" si="455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2"/>
        <v>0</v>
      </c>
      <c r="L6377" s="57">
        <f t="shared" si="453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4"/>
        <v>0</v>
      </c>
      <c r="C6378" s="57" t="str">
        <f t="shared" si="455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2"/>
        <v>0</v>
      </c>
      <c r="L6378" s="57">
        <f t="shared" si="453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4"/>
        <v>0</v>
      </c>
      <c r="C6379" s="57" t="str">
        <f t="shared" si="455"/>
        <v>Jan</v>
      </c>
      <c r="D6379" s="4"/>
      <c r="E6379" s="57"/>
      <c r="F6379" s="57"/>
      <c r="G6379" s="57"/>
      <c r="H6379" s="57"/>
      <c r="I6379" s="57"/>
      <c r="J6379" s="57"/>
      <c r="K6379" s="57">
        <f t="shared" ref="K6379:K6442" si="456">I6379+J6379</f>
        <v>0</v>
      </c>
      <c r="L6379" s="57">
        <f t="shared" si="453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4"/>
        <v>0</v>
      </c>
      <c r="C6380" s="57" t="str">
        <f t="shared" si="455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6"/>
        <v>0</v>
      </c>
      <c r="L6380" s="57">
        <f t="shared" si="453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4"/>
        <v>0</v>
      </c>
      <c r="C6381" s="57" t="str">
        <f t="shared" si="455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6"/>
        <v>0</v>
      </c>
      <c r="L6381" s="57">
        <f t="shared" si="453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4"/>
        <v>0</v>
      </c>
      <c r="C6382" s="57" t="str">
        <f t="shared" si="455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6"/>
        <v>0</v>
      </c>
      <c r="L6382" s="57">
        <f t="shared" si="453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4"/>
        <v>0</v>
      </c>
      <c r="C6383" s="57" t="str">
        <f t="shared" si="455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6"/>
        <v>0</v>
      </c>
      <c r="L6383" s="57">
        <f t="shared" si="453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4"/>
        <v>0</v>
      </c>
      <c r="C6384" s="57" t="str">
        <f t="shared" si="455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6"/>
        <v>0</v>
      </c>
      <c r="L6384" s="57">
        <f t="shared" si="453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4"/>
        <v>0</v>
      </c>
      <c r="C6385" s="57" t="str">
        <f t="shared" si="455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6"/>
        <v>0</v>
      </c>
      <c r="L6385" s="57">
        <f t="shared" si="453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4"/>
        <v>0</v>
      </c>
      <c r="C6386" s="57" t="str">
        <f t="shared" si="455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6"/>
        <v>0</v>
      </c>
      <c r="L6386" s="57">
        <f t="shared" si="453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4"/>
        <v>0</v>
      </c>
      <c r="C6387" s="57" t="str">
        <f t="shared" si="455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6"/>
        <v>0</v>
      </c>
      <c r="L6387" s="57">
        <f t="shared" si="453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4"/>
        <v>0</v>
      </c>
      <c r="C6388" s="57" t="str">
        <f t="shared" si="455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6"/>
        <v>0</v>
      </c>
      <c r="L6388" s="57">
        <f t="shared" si="453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4"/>
        <v>0</v>
      </c>
      <c r="C6389" s="57" t="str">
        <f t="shared" si="455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6"/>
        <v>0</v>
      </c>
      <c r="L6389" s="57">
        <f t="shared" si="453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4"/>
        <v>0</v>
      </c>
      <c r="C6390" s="57" t="str">
        <f t="shared" si="455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6"/>
        <v>0</v>
      </c>
      <c r="L6390" s="57">
        <f t="shared" si="453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4"/>
        <v>0</v>
      </c>
      <c r="C6391" s="57" t="str">
        <f t="shared" si="455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6"/>
        <v>0</v>
      </c>
      <c r="L6391" s="57">
        <f t="shared" ref="L6391:L6454" si="457">H6391*K6391</f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4"/>
        <v>0</v>
      </c>
      <c r="C6392" s="57" t="str">
        <f t="shared" si="455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6"/>
        <v>0</v>
      </c>
      <c r="L6392" s="57">
        <f t="shared" si="457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4"/>
        <v>0</v>
      </c>
      <c r="C6393" s="57" t="str">
        <f t="shared" si="455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6"/>
        <v>0</v>
      </c>
      <c r="L6393" s="57">
        <f t="shared" si="457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4"/>
        <v>0</v>
      </c>
      <c r="C6394" s="57" t="str">
        <f t="shared" si="455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6"/>
        <v>0</v>
      </c>
      <c r="L6394" s="57">
        <f t="shared" si="457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4"/>
        <v>0</v>
      </c>
      <c r="C6395" s="57" t="str">
        <f t="shared" si="455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6"/>
        <v>0</v>
      </c>
      <c r="L6395" s="57">
        <f t="shared" si="457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4"/>
        <v>0</v>
      </c>
      <c r="C6396" s="57" t="str">
        <f t="shared" si="455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6"/>
        <v>0</v>
      </c>
      <c r="L6396" s="57">
        <f t="shared" si="457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4"/>
        <v>0</v>
      </c>
      <c r="C6397" s="57" t="str">
        <f t="shared" si="455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6"/>
        <v>0</v>
      </c>
      <c r="L6397" s="57">
        <f t="shared" si="457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4"/>
        <v>0</v>
      </c>
      <c r="C6398" s="57" t="str">
        <f t="shared" si="455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6"/>
        <v>0</v>
      </c>
      <c r="L6398" s="57">
        <f t="shared" si="457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4"/>
        <v>0</v>
      </c>
      <c r="C6399" s="57" t="str">
        <f t="shared" si="455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6"/>
        <v>0</v>
      </c>
      <c r="L6399" s="57">
        <f t="shared" si="457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4"/>
        <v>0</v>
      </c>
      <c r="C6400" s="57" t="str">
        <f t="shared" si="455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6"/>
        <v>0</v>
      </c>
      <c r="L6400" s="57">
        <f t="shared" si="457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4"/>
        <v>0</v>
      </c>
      <c r="C6401" s="57" t="str">
        <f t="shared" si="455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6"/>
        <v>0</v>
      </c>
      <c r="L6401" s="57">
        <f t="shared" si="457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4"/>
        <v>0</v>
      </c>
      <c r="C6402" s="57" t="str">
        <f t="shared" si="455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6"/>
        <v>0</v>
      </c>
      <c r="L6402" s="57">
        <f t="shared" si="457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4"/>
        <v>0</v>
      </c>
      <c r="C6403" s="57" t="str">
        <f t="shared" si="455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6"/>
        <v>0</v>
      </c>
      <c r="L6403" s="57">
        <f t="shared" si="457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4"/>
        <v>0</v>
      </c>
      <c r="C6404" s="57" t="str">
        <f t="shared" si="455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6"/>
        <v>0</v>
      </c>
      <c r="L6404" s="57">
        <f t="shared" si="457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4"/>
        <v>0</v>
      </c>
      <c r="C6405" s="57" t="str">
        <f t="shared" si="455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6"/>
        <v>0</v>
      </c>
      <c r="L6405" s="57">
        <f t="shared" si="457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4"/>
        <v>0</v>
      </c>
      <c r="C6406" s="57" t="str">
        <f t="shared" si="455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6"/>
        <v>0</v>
      </c>
      <c r="L6406" s="57">
        <f t="shared" si="457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4"/>
        <v>0</v>
      </c>
      <c r="C6407" s="57" t="str">
        <f t="shared" si="455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6"/>
        <v>0</v>
      </c>
      <c r="L6407" s="57">
        <f t="shared" si="457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4"/>
        <v>0</v>
      </c>
      <c r="C6408" s="57" t="str">
        <f t="shared" si="455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6"/>
        <v>0</v>
      </c>
      <c r="L6408" s="57">
        <f t="shared" si="457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4"/>
        <v>0</v>
      </c>
      <c r="C6409" s="57" t="str">
        <f t="shared" si="455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6"/>
        <v>0</v>
      </c>
      <c r="L6409" s="57">
        <f t="shared" si="457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4"/>
        <v>0</v>
      </c>
      <c r="C6410" s="57" t="str">
        <f t="shared" si="455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6"/>
        <v>0</v>
      </c>
      <c r="L6410" s="57">
        <f t="shared" si="457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4"/>
        <v>0</v>
      </c>
      <c r="C6411" s="57" t="str">
        <f t="shared" si="455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6"/>
        <v>0</v>
      </c>
      <c r="L6411" s="57">
        <f t="shared" si="457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4"/>
        <v>0</v>
      </c>
      <c r="C6412" s="57" t="str">
        <f t="shared" si="455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6"/>
        <v>0</v>
      </c>
      <c r="L6412" s="57">
        <f t="shared" si="457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4"/>
        <v>0</v>
      </c>
      <c r="C6413" s="57" t="str">
        <f t="shared" si="455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6"/>
        <v>0</v>
      </c>
      <c r="L6413" s="57">
        <f t="shared" si="457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4"/>
        <v>0</v>
      </c>
      <c r="C6414" s="57" t="str">
        <f t="shared" si="455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6"/>
        <v>0</v>
      </c>
      <c r="L6414" s="57">
        <f t="shared" si="457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4"/>
        <v>0</v>
      </c>
      <c r="C6415" s="57" t="str">
        <f t="shared" si="455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6"/>
        <v>0</v>
      </c>
      <c r="L6415" s="57">
        <f t="shared" si="457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4"/>
        <v>0</v>
      </c>
      <c r="C6416" s="57" t="str">
        <f t="shared" si="455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6"/>
        <v>0</v>
      </c>
      <c r="L6416" s="57">
        <f t="shared" si="457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4"/>
        <v>0</v>
      </c>
      <c r="C6417" s="57" t="str">
        <f t="shared" si="455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6"/>
        <v>0</v>
      </c>
      <c r="L6417" s="57">
        <f t="shared" si="457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4"/>
        <v>0</v>
      </c>
      <c r="C6418" s="57" t="str">
        <f t="shared" si="455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6"/>
        <v>0</v>
      </c>
      <c r="L6418" s="57">
        <f t="shared" si="457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4"/>
        <v>0</v>
      </c>
      <c r="C6419" s="57" t="str">
        <f t="shared" si="455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6"/>
        <v>0</v>
      </c>
      <c r="L6419" s="57">
        <f t="shared" si="457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4"/>
        <v>0</v>
      </c>
      <c r="C6420" s="57" t="str">
        <f t="shared" si="455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6"/>
        <v>0</v>
      </c>
      <c r="L6420" s="57">
        <f t="shared" si="457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4"/>
        <v>0</v>
      </c>
      <c r="C6421" s="57" t="str">
        <f t="shared" si="455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6"/>
        <v>0</v>
      </c>
      <c r="L6421" s="57">
        <f t="shared" si="457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4"/>
        <v>0</v>
      </c>
      <c r="C6422" s="57" t="str">
        <f t="shared" si="455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6"/>
        <v>0</v>
      </c>
      <c r="L6422" s="57">
        <f t="shared" si="457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4"/>
        <v>0</v>
      </c>
      <c r="C6423" s="57" t="str">
        <f t="shared" si="455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6"/>
        <v>0</v>
      </c>
      <c r="L6423" s="57">
        <f t="shared" si="457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4"/>
        <v>0</v>
      </c>
      <c r="C6424" s="57" t="str">
        <f t="shared" si="455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6"/>
        <v>0</v>
      </c>
      <c r="L6424" s="57">
        <f t="shared" si="457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4"/>
        <v>0</v>
      </c>
      <c r="C6425" s="57" t="str">
        <f t="shared" si="455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6"/>
        <v>0</v>
      </c>
      <c r="L6425" s="57">
        <f t="shared" si="457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4"/>
        <v>0</v>
      </c>
      <c r="C6426" s="57" t="str">
        <f t="shared" si="455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6"/>
        <v>0</v>
      </c>
      <c r="L6426" s="57">
        <f t="shared" si="457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54"/>
        <v>0</v>
      </c>
      <c r="C6427" s="57" t="str">
        <f t="shared" si="455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6"/>
        <v>0</v>
      </c>
      <c r="L6427" s="57">
        <f t="shared" si="457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54"/>
        <v>0</v>
      </c>
      <c r="C6428" s="57" t="str">
        <f t="shared" si="455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6"/>
        <v>0</v>
      </c>
      <c r="L6428" s="57">
        <f t="shared" si="457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54"/>
        <v>0</v>
      </c>
      <c r="C6429" s="57" t="str">
        <f t="shared" si="455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6"/>
        <v>0</v>
      </c>
      <c r="L6429" s="57">
        <f t="shared" si="457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54"/>
        <v>0</v>
      </c>
      <c r="C6430" s="57" t="str">
        <f t="shared" si="455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6"/>
        <v>0</v>
      </c>
      <c r="L6430" s="57">
        <f t="shared" si="457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54"/>
        <v>0</v>
      </c>
      <c r="C6431" s="57" t="str">
        <f t="shared" si="455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6"/>
        <v>0</v>
      </c>
      <c r="L6431" s="57">
        <f t="shared" si="457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ref="B6432:B6495" si="458">WEEKNUM(A6432)</f>
        <v>0</v>
      </c>
      <c r="C6432" s="57" t="str">
        <f t="shared" ref="C6432:C6495" si="459">TEXT(A6432,"Mmm")</f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6"/>
        <v>0</v>
      </c>
      <c r="L6432" s="57">
        <f t="shared" si="457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58"/>
        <v>0</v>
      </c>
      <c r="C6433" s="57" t="str">
        <f t="shared" si="459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6"/>
        <v>0</v>
      </c>
      <c r="L6433" s="57">
        <f t="shared" si="457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58"/>
        <v>0</v>
      </c>
      <c r="C6434" s="57" t="str">
        <f t="shared" si="459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6"/>
        <v>0</v>
      </c>
      <c r="L6434" s="57">
        <f t="shared" si="457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58"/>
        <v>0</v>
      </c>
      <c r="C6435" s="57" t="str">
        <f t="shared" si="459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6"/>
        <v>0</v>
      </c>
      <c r="L6435" s="57">
        <f t="shared" si="457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58"/>
        <v>0</v>
      </c>
      <c r="C6436" s="57" t="str">
        <f t="shared" si="459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6"/>
        <v>0</v>
      </c>
      <c r="L6436" s="57">
        <f t="shared" si="457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58"/>
        <v>0</v>
      </c>
      <c r="C6437" s="57" t="str">
        <f t="shared" si="459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6"/>
        <v>0</v>
      </c>
      <c r="L6437" s="57">
        <f t="shared" si="457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58"/>
        <v>0</v>
      </c>
      <c r="C6438" s="57" t="str">
        <f t="shared" si="459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6"/>
        <v>0</v>
      </c>
      <c r="L6438" s="57">
        <f t="shared" si="457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58"/>
        <v>0</v>
      </c>
      <c r="C6439" s="57" t="str">
        <f t="shared" si="459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56"/>
        <v>0</v>
      </c>
      <c r="L6439" s="57">
        <f t="shared" si="457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58"/>
        <v>0</v>
      </c>
      <c r="C6440" s="57" t="str">
        <f t="shared" si="459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56"/>
        <v>0</v>
      </c>
      <c r="L6440" s="57">
        <f t="shared" si="457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58"/>
        <v>0</v>
      </c>
      <c r="C6441" s="57" t="str">
        <f t="shared" si="459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56"/>
        <v>0</v>
      </c>
      <c r="L6441" s="57">
        <f t="shared" si="457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58"/>
        <v>0</v>
      </c>
      <c r="C6442" s="57" t="str">
        <f t="shared" si="459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56"/>
        <v>0</v>
      </c>
      <c r="L6442" s="57">
        <f t="shared" si="457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58"/>
        <v>0</v>
      </c>
      <c r="C6443" s="57" t="str">
        <f t="shared" si="459"/>
        <v>Jan</v>
      </c>
      <c r="D6443" s="4"/>
      <c r="E6443" s="57"/>
      <c r="F6443" s="57"/>
      <c r="G6443" s="57"/>
      <c r="H6443" s="57"/>
      <c r="I6443" s="57"/>
      <c r="J6443" s="57"/>
      <c r="K6443" s="57">
        <f t="shared" ref="K6443:K6506" si="460">I6443+J6443</f>
        <v>0</v>
      </c>
      <c r="L6443" s="57">
        <f t="shared" si="457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58"/>
        <v>0</v>
      </c>
      <c r="C6444" s="57" t="str">
        <f t="shared" si="459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0"/>
        <v>0</v>
      </c>
      <c r="L6444" s="57">
        <f t="shared" si="457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58"/>
        <v>0</v>
      </c>
      <c r="C6445" s="57" t="str">
        <f t="shared" si="459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0"/>
        <v>0</v>
      </c>
      <c r="L6445" s="57">
        <f t="shared" si="457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58"/>
        <v>0</v>
      </c>
      <c r="C6446" s="57" t="str">
        <f t="shared" si="459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0"/>
        <v>0</v>
      </c>
      <c r="L6446" s="57">
        <f t="shared" si="457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58"/>
        <v>0</v>
      </c>
      <c r="C6447" s="57" t="str">
        <f t="shared" si="459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0"/>
        <v>0</v>
      </c>
      <c r="L6447" s="57">
        <f t="shared" si="457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58"/>
        <v>0</v>
      </c>
      <c r="C6448" s="57" t="str">
        <f t="shared" si="459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0"/>
        <v>0</v>
      </c>
      <c r="L6448" s="57">
        <f t="shared" si="457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58"/>
        <v>0</v>
      </c>
      <c r="C6449" s="57" t="str">
        <f t="shared" si="459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0"/>
        <v>0</v>
      </c>
      <c r="L6449" s="57">
        <f t="shared" si="457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58"/>
        <v>0</v>
      </c>
      <c r="C6450" s="57" t="str">
        <f t="shared" si="459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0"/>
        <v>0</v>
      </c>
      <c r="L6450" s="57">
        <f t="shared" si="457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58"/>
        <v>0</v>
      </c>
      <c r="C6451" s="57" t="str">
        <f t="shared" si="459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0"/>
        <v>0</v>
      </c>
      <c r="L6451" s="57">
        <f t="shared" si="457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58"/>
        <v>0</v>
      </c>
      <c r="C6452" s="57" t="str">
        <f t="shared" si="459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0"/>
        <v>0</v>
      </c>
      <c r="L6452" s="57">
        <f t="shared" si="457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58"/>
        <v>0</v>
      </c>
      <c r="C6453" s="57" t="str">
        <f t="shared" si="459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0"/>
        <v>0</v>
      </c>
      <c r="L6453" s="57">
        <f t="shared" si="457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58"/>
        <v>0</v>
      </c>
      <c r="C6454" s="57" t="str">
        <f t="shared" si="459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0"/>
        <v>0</v>
      </c>
      <c r="L6454" s="57">
        <f t="shared" si="457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58"/>
        <v>0</v>
      </c>
      <c r="C6455" s="57" t="str">
        <f t="shared" si="459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0"/>
        <v>0</v>
      </c>
      <c r="L6455" s="57">
        <f t="shared" ref="L6455:L6518" si="461">H6455*K6455</f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58"/>
        <v>0</v>
      </c>
      <c r="C6456" s="57" t="str">
        <f t="shared" si="459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0"/>
        <v>0</v>
      </c>
      <c r="L6456" s="57">
        <f t="shared" si="461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58"/>
        <v>0</v>
      </c>
      <c r="C6457" s="57" t="str">
        <f t="shared" si="459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0"/>
        <v>0</v>
      </c>
      <c r="L6457" s="57">
        <f t="shared" si="461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58"/>
        <v>0</v>
      </c>
      <c r="C6458" s="57" t="str">
        <f t="shared" si="459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0"/>
        <v>0</v>
      </c>
      <c r="L6458" s="57">
        <f t="shared" si="461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58"/>
        <v>0</v>
      </c>
      <c r="C6459" s="57" t="str">
        <f t="shared" si="459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0"/>
        <v>0</v>
      </c>
      <c r="L6459" s="57">
        <f t="shared" si="461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58"/>
        <v>0</v>
      </c>
      <c r="C6460" s="57" t="str">
        <f t="shared" si="459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0"/>
        <v>0</v>
      </c>
      <c r="L6460" s="57">
        <f t="shared" si="461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58"/>
        <v>0</v>
      </c>
      <c r="C6461" s="57" t="str">
        <f t="shared" si="459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0"/>
        <v>0</v>
      </c>
      <c r="L6461" s="57">
        <f t="shared" si="461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58"/>
        <v>0</v>
      </c>
      <c r="C6462" s="57" t="str">
        <f t="shared" si="459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0"/>
        <v>0</v>
      </c>
      <c r="L6462" s="57">
        <f t="shared" si="461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58"/>
        <v>0</v>
      </c>
      <c r="C6463" s="57" t="str">
        <f t="shared" si="459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0"/>
        <v>0</v>
      </c>
      <c r="L6463" s="57">
        <f t="shared" si="461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58"/>
        <v>0</v>
      </c>
      <c r="C6464" s="57" t="str">
        <f t="shared" si="459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0"/>
        <v>0</v>
      </c>
      <c r="L6464" s="57">
        <f t="shared" si="461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58"/>
        <v>0</v>
      </c>
      <c r="C6465" s="57" t="str">
        <f t="shared" si="459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0"/>
        <v>0</v>
      </c>
      <c r="L6465" s="57">
        <f t="shared" si="461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58"/>
        <v>0</v>
      </c>
      <c r="C6466" s="57" t="str">
        <f t="shared" si="459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0"/>
        <v>0</v>
      </c>
      <c r="L6466" s="57">
        <f t="shared" si="461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58"/>
        <v>0</v>
      </c>
      <c r="C6467" s="57" t="str">
        <f t="shared" si="459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0"/>
        <v>0</v>
      </c>
      <c r="L6467" s="57">
        <f t="shared" si="461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58"/>
        <v>0</v>
      </c>
      <c r="C6468" s="57" t="str">
        <f t="shared" si="459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0"/>
        <v>0</v>
      </c>
      <c r="L6468" s="57">
        <f t="shared" si="461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58"/>
        <v>0</v>
      </c>
      <c r="C6469" s="57" t="str">
        <f t="shared" si="459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0"/>
        <v>0</v>
      </c>
      <c r="L6469" s="57">
        <f t="shared" si="461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58"/>
        <v>0</v>
      </c>
      <c r="C6470" s="57" t="str">
        <f t="shared" si="459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0"/>
        <v>0</v>
      </c>
      <c r="L6470" s="57">
        <f t="shared" si="461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58"/>
        <v>0</v>
      </c>
      <c r="C6471" s="57" t="str">
        <f t="shared" si="459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0"/>
        <v>0</v>
      </c>
      <c r="L6471" s="57">
        <f t="shared" si="461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58"/>
        <v>0</v>
      </c>
      <c r="C6472" s="57" t="str">
        <f t="shared" si="459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0"/>
        <v>0</v>
      </c>
      <c r="L6472" s="57">
        <f t="shared" si="461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58"/>
        <v>0</v>
      </c>
      <c r="C6473" s="57" t="str">
        <f t="shared" si="459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0"/>
        <v>0</v>
      </c>
      <c r="L6473" s="57">
        <f t="shared" si="461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58"/>
        <v>0</v>
      </c>
      <c r="C6474" s="57" t="str">
        <f t="shared" si="459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0"/>
        <v>0</v>
      </c>
      <c r="L6474" s="57">
        <f t="shared" si="461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58"/>
        <v>0</v>
      </c>
      <c r="C6475" s="57" t="str">
        <f t="shared" si="459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0"/>
        <v>0</v>
      </c>
      <c r="L6475" s="57">
        <f t="shared" si="461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58"/>
        <v>0</v>
      </c>
      <c r="C6476" s="57" t="str">
        <f t="shared" si="459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0"/>
        <v>0</v>
      </c>
      <c r="L6476" s="57">
        <f t="shared" si="461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58"/>
        <v>0</v>
      </c>
      <c r="C6477" s="57" t="str">
        <f t="shared" si="459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0"/>
        <v>0</v>
      </c>
      <c r="L6477" s="57">
        <f t="shared" si="461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58"/>
        <v>0</v>
      </c>
      <c r="C6478" s="57" t="str">
        <f t="shared" si="459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0"/>
        <v>0</v>
      </c>
      <c r="L6478" s="57">
        <f t="shared" si="461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58"/>
        <v>0</v>
      </c>
      <c r="C6479" s="57" t="str">
        <f t="shared" si="459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0"/>
        <v>0</v>
      </c>
      <c r="L6479" s="57">
        <f t="shared" si="461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58"/>
        <v>0</v>
      </c>
      <c r="C6480" s="57" t="str">
        <f t="shared" si="459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0"/>
        <v>0</v>
      </c>
      <c r="L6480" s="57">
        <f t="shared" si="461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58"/>
        <v>0</v>
      </c>
      <c r="C6481" s="57" t="str">
        <f t="shared" si="459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0"/>
        <v>0</v>
      </c>
      <c r="L6481" s="57">
        <f t="shared" si="461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58"/>
        <v>0</v>
      </c>
      <c r="C6482" s="57" t="str">
        <f t="shared" si="459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0"/>
        <v>0</v>
      </c>
      <c r="L6482" s="57">
        <f t="shared" si="461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58"/>
        <v>0</v>
      </c>
      <c r="C6483" s="57" t="str">
        <f t="shared" si="459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0"/>
        <v>0</v>
      </c>
      <c r="L6483" s="57">
        <f t="shared" si="461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58"/>
        <v>0</v>
      </c>
      <c r="C6484" s="57" t="str">
        <f t="shared" si="459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0"/>
        <v>0</v>
      </c>
      <c r="L6484" s="57">
        <f t="shared" si="461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58"/>
        <v>0</v>
      </c>
      <c r="C6485" s="57" t="str">
        <f t="shared" si="459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0"/>
        <v>0</v>
      </c>
      <c r="L6485" s="57">
        <f t="shared" si="461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58"/>
        <v>0</v>
      </c>
      <c r="C6486" s="57" t="str">
        <f t="shared" si="459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0"/>
        <v>0</v>
      </c>
      <c r="L6486" s="57">
        <f t="shared" si="461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58"/>
        <v>0</v>
      </c>
      <c r="C6487" s="57" t="str">
        <f t="shared" si="459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0"/>
        <v>0</v>
      </c>
      <c r="L6487" s="57">
        <f t="shared" si="461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58"/>
        <v>0</v>
      </c>
      <c r="C6488" s="57" t="str">
        <f t="shared" si="459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0"/>
        <v>0</v>
      </c>
      <c r="L6488" s="57">
        <f t="shared" si="461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58"/>
        <v>0</v>
      </c>
      <c r="C6489" s="57" t="str">
        <f t="shared" si="459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0"/>
        <v>0</v>
      </c>
      <c r="L6489" s="57">
        <f t="shared" si="461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58"/>
        <v>0</v>
      </c>
      <c r="C6490" s="57" t="str">
        <f t="shared" si="459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0"/>
        <v>0</v>
      </c>
      <c r="L6490" s="57">
        <f t="shared" si="461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58"/>
        <v>0</v>
      </c>
      <c r="C6491" s="57" t="str">
        <f t="shared" si="459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0"/>
        <v>0</v>
      </c>
      <c r="L6491" s="57">
        <f t="shared" si="461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58"/>
        <v>0</v>
      </c>
      <c r="C6492" s="57" t="str">
        <f t="shared" si="459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0"/>
        <v>0</v>
      </c>
      <c r="L6492" s="57">
        <f t="shared" si="461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58"/>
        <v>0</v>
      </c>
      <c r="C6493" s="57" t="str">
        <f t="shared" si="459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0"/>
        <v>0</v>
      </c>
      <c r="L6493" s="57">
        <f t="shared" si="461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58"/>
        <v>0</v>
      </c>
      <c r="C6494" s="57" t="str">
        <f t="shared" si="459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0"/>
        <v>0</v>
      </c>
      <c r="L6494" s="57">
        <f t="shared" si="461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58"/>
        <v>0</v>
      </c>
      <c r="C6495" s="57" t="str">
        <f t="shared" si="459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0"/>
        <v>0</v>
      </c>
      <c r="L6495" s="57">
        <f t="shared" si="461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ref="B6496:B6559" si="462">WEEKNUM(A6496)</f>
        <v>0</v>
      </c>
      <c r="C6496" s="57" t="str">
        <f t="shared" ref="C6496:C6559" si="463">TEXT(A6496,"Mmm")</f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0"/>
        <v>0</v>
      </c>
      <c r="L6496" s="57">
        <f t="shared" si="461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62"/>
        <v>0</v>
      </c>
      <c r="C6497" s="57" t="str">
        <f t="shared" si="463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0"/>
        <v>0</v>
      </c>
      <c r="L6497" s="57">
        <f t="shared" si="461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62"/>
        <v>0</v>
      </c>
      <c r="C6498" s="57" t="str">
        <f t="shared" si="463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0"/>
        <v>0</v>
      </c>
      <c r="L6498" s="57">
        <f t="shared" si="461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2"/>
        <v>0</v>
      </c>
      <c r="C6499" s="57" t="str">
        <f t="shared" si="463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0"/>
        <v>0</v>
      </c>
      <c r="L6499" s="57">
        <f t="shared" si="461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2"/>
        <v>0</v>
      </c>
      <c r="C6500" s="57" t="str">
        <f t="shared" si="463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0"/>
        <v>0</v>
      </c>
      <c r="L6500" s="57">
        <f t="shared" si="461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2"/>
        <v>0</v>
      </c>
      <c r="C6501" s="57" t="str">
        <f t="shared" si="463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0"/>
        <v>0</v>
      </c>
      <c r="L6501" s="57">
        <f t="shared" si="461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2"/>
        <v>0</v>
      </c>
      <c r="C6502" s="57" t="str">
        <f t="shared" si="463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60"/>
        <v>0</v>
      </c>
      <c r="L6502" s="57">
        <f t="shared" si="461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2"/>
        <v>0</v>
      </c>
      <c r="C6503" s="57" t="str">
        <f t="shared" si="463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0"/>
        <v>0</v>
      </c>
      <c r="L6503" s="57">
        <f t="shared" si="461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2"/>
        <v>0</v>
      </c>
      <c r="C6504" s="57" t="str">
        <f t="shared" si="463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0"/>
        <v>0</v>
      </c>
      <c r="L6504" s="57">
        <f t="shared" si="461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2"/>
        <v>0</v>
      </c>
      <c r="C6505" s="57" t="str">
        <f t="shared" si="463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0"/>
        <v>0</v>
      </c>
      <c r="L6505" s="57">
        <f t="shared" si="461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2"/>
        <v>0</v>
      </c>
      <c r="C6506" s="57" t="str">
        <f t="shared" si="463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0"/>
        <v>0</v>
      </c>
      <c r="L6506" s="57">
        <f t="shared" si="461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2"/>
        <v>0</v>
      </c>
      <c r="C6507" s="57" t="str">
        <f t="shared" si="463"/>
        <v>Jan</v>
      </c>
      <c r="D6507" s="4"/>
      <c r="E6507" s="57"/>
      <c r="F6507" s="57"/>
      <c r="G6507" s="57"/>
      <c r="H6507" s="57"/>
      <c r="I6507" s="57"/>
      <c r="J6507" s="57"/>
      <c r="K6507" s="57">
        <f t="shared" ref="K6507:K6570" si="464">I6507+J6507</f>
        <v>0</v>
      </c>
      <c r="L6507" s="57">
        <f t="shared" si="461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2"/>
        <v>0</v>
      </c>
      <c r="C6508" s="57" t="str">
        <f t="shared" si="463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4"/>
        <v>0</v>
      </c>
      <c r="L6508" s="57">
        <f t="shared" si="461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2"/>
        <v>0</v>
      </c>
      <c r="C6509" s="57" t="str">
        <f t="shared" si="463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4"/>
        <v>0</v>
      </c>
      <c r="L6509" s="57">
        <f t="shared" si="461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2"/>
        <v>0</v>
      </c>
      <c r="C6510" s="57" t="str">
        <f t="shared" si="463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4"/>
        <v>0</v>
      </c>
      <c r="L6510" s="57">
        <f t="shared" si="461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2"/>
        <v>0</v>
      </c>
      <c r="C6511" s="57" t="str">
        <f t="shared" si="463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4"/>
        <v>0</v>
      </c>
      <c r="L6511" s="57">
        <f t="shared" si="461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2"/>
        <v>0</v>
      </c>
      <c r="C6512" s="57" t="str">
        <f t="shared" si="463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4"/>
        <v>0</v>
      </c>
      <c r="L6512" s="57">
        <f t="shared" si="461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2"/>
        <v>0</v>
      </c>
      <c r="C6513" s="57" t="str">
        <f t="shared" si="463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4"/>
        <v>0</v>
      </c>
      <c r="L6513" s="57">
        <f t="shared" si="461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2"/>
        <v>0</v>
      </c>
      <c r="C6514" s="57" t="str">
        <f t="shared" si="463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4"/>
        <v>0</v>
      </c>
      <c r="L6514" s="57">
        <f t="shared" si="461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2"/>
        <v>0</v>
      </c>
      <c r="C6515" s="57" t="str">
        <f t="shared" si="463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4"/>
        <v>0</v>
      </c>
      <c r="L6515" s="57">
        <f t="shared" si="461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2"/>
        <v>0</v>
      </c>
      <c r="C6516" s="57" t="str">
        <f t="shared" si="463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4"/>
        <v>0</v>
      </c>
      <c r="L6516" s="57">
        <f t="shared" si="461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2"/>
        <v>0</v>
      </c>
      <c r="C6517" s="57" t="str">
        <f t="shared" si="463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4"/>
        <v>0</v>
      </c>
      <c r="L6517" s="57">
        <f t="shared" si="461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2"/>
        <v>0</v>
      </c>
      <c r="C6518" s="57" t="str">
        <f t="shared" si="463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4"/>
        <v>0</v>
      </c>
      <c r="L6518" s="57">
        <f t="shared" si="461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2"/>
        <v>0</v>
      </c>
      <c r="C6519" s="57" t="str">
        <f t="shared" si="463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4"/>
        <v>0</v>
      </c>
      <c r="L6519" s="57">
        <f t="shared" ref="L6519:L6582" si="465">H6519*K6519</f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2"/>
        <v>0</v>
      </c>
      <c r="C6520" s="57" t="str">
        <f t="shared" si="463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4"/>
        <v>0</v>
      </c>
      <c r="L6520" s="57">
        <f t="shared" si="465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2"/>
        <v>0</v>
      </c>
      <c r="C6521" s="57" t="str">
        <f t="shared" si="463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4"/>
        <v>0</v>
      </c>
      <c r="L6521" s="57">
        <f t="shared" si="465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2"/>
        <v>0</v>
      </c>
      <c r="C6522" s="57" t="str">
        <f t="shared" si="463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4"/>
        <v>0</v>
      </c>
      <c r="L6522" s="57">
        <f t="shared" si="465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2"/>
        <v>0</v>
      </c>
      <c r="C6523" s="57" t="str">
        <f t="shared" si="463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4"/>
        <v>0</v>
      </c>
      <c r="L6523" s="57">
        <f t="shared" si="465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2"/>
        <v>0</v>
      </c>
      <c r="C6524" s="57" t="str">
        <f t="shared" si="463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4"/>
        <v>0</v>
      </c>
      <c r="L6524" s="57">
        <f t="shared" si="465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2"/>
        <v>0</v>
      </c>
      <c r="C6525" s="57" t="str">
        <f t="shared" si="463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4"/>
        <v>0</v>
      </c>
      <c r="L6525" s="57">
        <f t="shared" si="465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2"/>
        <v>0</v>
      </c>
      <c r="C6526" s="57" t="str">
        <f t="shared" si="463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4"/>
        <v>0</v>
      </c>
      <c r="L6526" s="57">
        <f t="shared" si="465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2"/>
        <v>0</v>
      </c>
      <c r="C6527" s="57" t="str">
        <f t="shared" si="463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4"/>
        <v>0</v>
      </c>
      <c r="L6527" s="57">
        <f t="shared" si="465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2"/>
        <v>0</v>
      </c>
      <c r="C6528" s="57" t="str">
        <f t="shared" si="463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4"/>
        <v>0</v>
      </c>
      <c r="L6528" s="57">
        <f t="shared" si="465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2"/>
        <v>0</v>
      </c>
      <c r="C6529" s="57" t="str">
        <f t="shared" si="463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4"/>
        <v>0</v>
      </c>
      <c r="L6529" s="57">
        <f t="shared" si="465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2"/>
        <v>0</v>
      </c>
      <c r="C6530" s="57" t="str">
        <f t="shared" si="463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4"/>
        <v>0</v>
      </c>
      <c r="L6530" s="57">
        <f t="shared" si="465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2"/>
        <v>0</v>
      </c>
      <c r="C6531" s="57" t="str">
        <f t="shared" si="463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4"/>
        <v>0</v>
      </c>
      <c r="L6531" s="57">
        <f t="shared" si="465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2"/>
        <v>0</v>
      </c>
      <c r="C6532" s="57" t="str">
        <f t="shared" si="463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4"/>
        <v>0</v>
      </c>
      <c r="L6532" s="57">
        <f t="shared" si="465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2"/>
        <v>0</v>
      </c>
      <c r="C6533" s="57" t="str">
        <f t="shared" si="463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4"/>
        <v>0</v>
      </c>
      <c r="L6533" s="57">
        <f t="shared" si="465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2"/>
        <v>0</v>
      </c>
      <c r="C6534" s="57" t="str">
        <f t="shared" si="463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4"/>
        <v>0</v>
      </c>
      <c r="L6534" s="57">
        <f t="shared" si="465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2"/>
        <v>0</v>
      </c>
      <c r="C6535" s="57" t="str">
        <f t="shared" si="463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4"/>
        <v>0</v>
      </c>
      <c r="L6535" s="57">
        <f t="shared" si="465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2"/>
        <v>0</v>
      </c>
      <c r="C6536" s="57" t="str">
        <f t="shared" si="463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4"/>
        <v>0</v>
      </c>
      <c r="L6536" s="57">
        <f t="shared" si="465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2"/>
        <v>0</v>
      </c>
      <c r="C6537" s="57" t="str">
        <f t="shared" si="463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4"/>
        <v>0</v>
      </c>
      <c r="L6537" s="57">
        <f t="shared" si="465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2"/>
        <v>0</v>
      </c>
      <c r="C6538" s="57" t="str">
        <f t="shared" si="463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4"/>
        <v>0</v>
      </c>
      <c r="L6538" s="57">
        <f t="shared" si="465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2"/>
        <v>0</v>
      </c>
      <c r="C6539" s="57" t="str">
        <f t="shared" si="463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4"/>
        <v>0</v>
      </c>
      <c r="L6539" s="57">
        <f t="shared" si="465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2"/>
        <v>0</v>
      </c>
      <c r="C6540" s="57" t="str">
        <f t="shared" si="463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4"/>
        <v>0</v>
      </c>
      <c r="L6540" s="57">
        <f t="shared" si="465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2"/>
        <v>0</v>
      </c>
      <c r="C6541" s="57" t="str">
        <f t="shared" si="463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4"/>
        <v>0</v>
      </c>
      <c r="L6541" s="57">
        <f t="shared" si="465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2"/>
        <v>0</v>
      </c>
      <c r="C6542" s="57" t="str">
        <f t="shared" si="463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4"/>
        <v>0</v>
      </c>
      <c r="L6542" s="57">
        <f t="shared" si="465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2"/>
        <v>0</v>
      </c>
      <c r="C6543" s="57" t="str">
        <f t="shared" si="463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4"/>
        <v>0</v>
      </c>
      <c r="L6543" s="57">
        <f t="shared" si="465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2"/>
        <v>0</v>
      </c>
      <c r="C6544" s="57" t="str">
        <f t="shared" si="463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4"/>
        <v>0</v>
      </c>
      <c r="L6544" s="57">
        <f t="shared" si="465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2"/>
        <v>0</v>
      </c>
      <c r="C6545" s="57" t="str">
        <f t="shared" si="463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4"/>
        <v>0</v>
      </c>
      <c r="L6545" s="57">
        <f t="shared" si="465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2"/>
        <v>0</v>
      </c>
      <c r="C6546" s="57" t="str">
        <f t="shared" si="463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4"/>
        <v>0</v>
      </c>
      <c r="L6546" s="57">
        <f t="shared" si="465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2"/>
        <v>0</v>
      </c>
      <c r="C6547" s="57" t="str">
        <f t="shared" si="463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4"/>
        <v>0</v>
      </c>
      <c r="L6547" s="57">
        <f t="shared" si="465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2"/>
        <v>0</v>
      </c>
      <c r="C6548" s="57" t="str">
        <f t="shared" si="463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4"/>
        <v>0</v>
      </c>
      <c r="L6548" s="57">
        <f t="shared" si="465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2"/>
        <v>0</v>
      </c>
      <c r="C6549" s="57" t="str">
        <f t="shared" si="463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4"/>
        <v>0</v>
      </c>
      <c r="L6549" s="57">
        <f t="shared" si="465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2"/>
        <v>0</v>
      </c>
      <c r="C6550" s="57" t="str">
        <f t="shared" si="463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4"/>
        <v>0</v>
      </c>
      <c r="L6550" s="57">
        <f t="shared" si="465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2"/>
        <v>0</v>
      </c>
      <c r="C6551" s="57" t="str">
        <f t="shared" si="463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4"/>
        <v>0</v>
      </c>
      <c r="L6551" s="57">
        <f t="shared" si="465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2"/>
        <v>0</v>
      </c>
      <c r="C6552" s="57" t="str">
        <f t="shared" si="463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4"/>
        <v>0</v>
      </c>
      <c r="L6552" s="57">
        <f t="shared" si="465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2"/>
        <v>0</v>
      </c>
      <c r="C6553" s="57" t="str">
        <f t="shared" si="463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4"/>
        <v>0</v>
      </c>
      <c r="L6553" s="57">
        <f t="shared" si="465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2"/>
        <v>0</v>
      </c>
      <c r="C6554" s="57" t="str">
        <f t="shared" si="463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4"/>
        <v>0</v>
      </c>
      <c r="L6554" s="57">
        <f t="shared" si="465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62"/>
        <v>0</v>
      </c>
      <c r="C6555" s="57" t="str">
        <f t="shared" si="463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4"/>
        <v>0</v>
      </c>
      <c r="L6555" s="57">
        <f t="shared" si="465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62"/>
        <v>0</v>
      </c>
      <c r="C6556" s="57" t="str">
        <f t="shared" si="463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4"/>
        <v>0</v>
      </c>
      <c r="L6556" s="57">
        <f t="shared" si="465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2"/>
        <v>0</v>
      </c>
      <c r="C6557" s="57" t="str">
        <f t="shared" si="463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4"/>
        <v>0</v>
      </c>
      <c r="L6557" s="57">
        <f t="shared" si="465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2"/>
        <v>0</v>
      </c>
      <c r="C6558" s="57" t="str">
        <f t="shared" si="463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4"/>
        <v>0</v>
      </c>
      <c r="L6558" s="57">
        <f t="shared" si="465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2"/>
        <v>0</v>
      </c>
      <c r="C6559" s="57" t="str">
        <f t="shared" si="463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4"/>
        <v>0</v>
      </c>
      <c r="L6559" s="57">
        <f t="shared" si="465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ref="B6560:B6623" si="466">WEEKNUM(A6560)</f>
        <v>0</v>
      </c>
      <c r="C6560" s="57" t="str">
        <f t="shared" ref="C6560:C6623" si="467">TEXT(A6560,"Mmm")</f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4"/>
        <v>0</v>
      </c>
      <c r="L6560" s="57">
        <f t="shared" si="465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6"/>
        <v>0</v>
      </c>
      <c r="C6561" s="57" t="str">
        <f t="shared" si="467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4"/>
        <v>0</v>
      </c>
      <c r="L6561" s="57">
        <f t="shared" si="465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6"/>
        <v>0</v>
      </c>
      <c r="C6562" s="57" t="str">
        <f t="shared" si="467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4"/>
        <v>0</v>
      </c>
      <c r="L6562" s="57">
        <f t="shared" si="465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6"/>
        <v>0</v>
      </c>
      <c r="C6563" s="57" t="str">
        <f t="shared" si="467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4"/>
        <v>0</v>
      </c>
      <c r="L6563" s="57">
        <f t="shared" si="465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6"/>
        <v>0</v>
      </c>
      <c r="C6564" s="57" t="str">
        <f t="shared" si="467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4"/>
        <v>0</v>
      </c>
      <c r="L6564" s="57">
        <f t="shared" si="465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6"/>
        <v>0</v>
      </c>
      <c r="C6565" s="57" t="str">
        <f t="shared" si="467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4"/>
        <v>0</v>
      </c>
      <c r="L6565" s="57">
        <f t="shared" si="465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6"/>
        <v>0</v>
      </c>
      <c r="C6566" s="57" t="str">
        <f t="shared" si="467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64"/>
        <v>0</v>
      </c>
      <c r="L6566" s="57">
        <f t="shared" si="465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6"/>
        <v>0</v>
      </c>
      <c r="C6567" s="57" t="str">
        <f t="shared" si="467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64"/>
        <v>0</v>
      </c>
      <c r="L6567" s="57">
        <f t="shared" si="465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6"/>
        <v>0</v>
      </c>
      <c r="C6568" s="57" t="str">
        <f t="shared" si="467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64"/>
        <v>0</v>
      </c>
      <c r="L6568" s="57">
        <f t="shared" si="465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6"/>
        <v>0</v>
      </c>
      <c r="C6569" s="57" t="str">
        <f t="shared" si="467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64"/>
        <v>0</v>
      </c>
      <c r="L6569" s="57">
        <f t="shared" si="465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6"/>
        <v>0</v>
      </c>
      <c r="C6570" s="57" t="str">
        <f t="shared" si="467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64"/>
        <v>0</v>
      </c>
      <c r="L6570" s="57">
        <f t="shared" si="465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6"/>
        <v>0</v>
      </c>
      <c r="C6571" s="57" t="str">
        <f t="shared" si="467"/>
        <v>Jan</v>
      </c>
      <c r="D6571" s="4"/>
      <c r="E6571" s="57"/>
      <c r="F6571" s="57"/>
      <c r="G6571" s="57"/>
      <c r="H6571" s="57"/>
      <c r="I6571" s="57"/>
      <c r="J6571" s="57"/>
      <c r="K6571" s="57">
        <f t="shared" ref="K6571:K6634" si="468">I6571+J6571</f>
        <v>0</v>
      </c>
      <c r="L6571" s="57">
        <f t="shared" si="465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6"/>
        <v>0</v>
      </c>
      <c r="C6572" s="57" t="str">
        <f t="shared" si="467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68"/>
        <v>0</v>
      </c>
      <c r="L6572" s="57">
        <f t="shared" si="465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6"/>
        <v>0</v>
      </c>
      <c r="C6573" s="57" t="str">
        <f t="shared" si="467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68"/>
        <v>0</v>
      </c>
      <c r="L6573" s="57">
        <f t="shared" si="465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6"/>
        <v>0</v>
      </c>
      <c r="C6574" s="57" t="str">
        <f t="shared" si="467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68"/>
        <v>0</v>
      </c>
      <c r="L6574" s="57">
        <f t="shared" si="465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6"/>
        <v>0</v>
      </c>
      <c r="C6575" s="57" t="str">
        <f t="shared" si="467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68"/>
        <v>0</v>
      </c>
      <c r="L6575" s="57">
        <f t="shared" si="465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6"/>
        <v>0</v>
      </c>
      <c r="C6576" s="57" t="str">
        <f t="shared" si="467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68"/>
        <v>0</v>
      </c>
      <c r="L6576" s="57">
        <f t="shared" si="465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6"/>
        <v>0</v>
      </c>
      <c r="C6577" s="57" t="str">
        <f t="shared" si="467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68"/>
        <v>0</v>
      </c>
      <c r="L6577" s="57">
        <f t="shared" si="465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6"/>
        <v>0</v>
      </c>
      <c r="C6578" s="57" t="str">
        <f t="shared" si="467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68"/>
        <v>0</v>
      </c>
      <c r="L6578" s="57">
        <f t="shared" si="465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6"/>
        <v>0</v>
      </c>
      <c r="C6579" s="57" t="str">
        <f t="shared" si="467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68"/>
        <v>0</v>
      </c>
      <c r="L6579" s="57">
        <f t="shared" si="465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6"/>
        <v>0</v>
      </c>
      <c r="C6580" s="57" t="str">
        <f t="shared" si="467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68"/>
        <v>0</v>
      </c>
      <c r="L6580" s="57">
        <f t="shared" si="465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6"/>
        <v>0</v>
      </c>
      <c r="C6581" s="57" t="str">
        <f t="shared" si="467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68"/>
        <v>0</v>
      </c>
      <c r="L6581" s="57">
        <f t="shared" si="465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6"/>
        <v>0</v>
      </c>
      <c r="C6582" s="57" t="str">
        <f t="shared" si="467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68"/>
        <v>0</v>
      </c>
      <c r="L6582" s="57">
        <f t="shared" si="465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6"/>
        <v>0</v>
      </c>
      <c r="C6583" s="57" t="str">
        <f t="shared" si="467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68"/>
        <v>0</v>
      </c>
      <c r="L6583" s="57">
        <f t="shared" ref="L6583:L6646" si="469">H6583*K6583</f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6"/>
        <v>0</v>
      </c>
      <c r="C6584" s="57" t="str">
        <f t="shared" si="467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68"/>
        <v>0</v>
      </c>
      <c r="L6584" s="57">
        <f t="shared" si="469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6"/>
        <v>0</v>
      </c>
      <c r="C6585" s="57" t="str">
        <f t="shared" si="467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68"/>
        <v>0</v>
      </c>
      <c r="L6585" s="57">
        <f t="shared" si="469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6"/>
        <v>0</v>
      </c>
      <c r="C6586" s="57" t="str">
        <f t="shared" si="467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68"/>
        <v>0</v>
      </c>
      <c r="L6586" s="57">
        <f t="shared" si="469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6"/>
        <v>0</v>
      </c>
      <c r="C6587" s="57" t="str">
        <f t="shared" si="467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68"/>
        <v>0</v>
      </c>
      <c r="L6587" s="57">
        <f t="shared" si="469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6"/>
        <v>0</v>
      </c>
      <c r="C6588" s="57" t="str">
        <f t="shared" si="467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68"/>
        <v>0</v>
      </c>
      <c r="L6588" s="57">
        <f t="shared" si="469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6"/>
        <v>0</v>
      </c>
      <c r="C6589" s="57" t="str">
        <f t="shared" si="467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68"/>
        <v>0</v>
      </c>
      <c r="L6589" s="57">
        <f t="shared" si="469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6"/>
        <v>0</v>
      </c>
      <c r="C6590" s="57" t="str">
        <f t="shared" si="467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68"/>
        <v>0</v>
      </c>
      <c r="L6590" s="57">
        <f t="shared" si="469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6"/>
        <v>0</v>
      </c>
      <c r="C6591" s="57" t="str">
        <f t="shared" si="467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68"/>
        <v>0</v>
      </c>
      <c r="L6591" s="57">
        <f t="shared" si="469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6"/>
        <v>0</v>
      </c>
      <c r="C6592" s="57" t="str">
        <f t="shared" si="467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68"/>
        <v>0</v>
      </c>
      <c r="L6592" s="57">
        <f t="shared" si="469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6"/>
        <v>0</v>
      </c>
      <c r="C6593" s="57" t="str">
        <f t="shared" si="467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68"/>
        <v>0</v>
      </c>
      <c r="L6593" s="57">
        <f t="shared" si="469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6"/>
        <v>0</v>
      </c>
      <c r="C6594" s="57" t="str">
        <f t="shared" si="467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68"/>
        <v>0</v>
      </c>
      <c r="L6594" s="57">
        <f t="shared" si="469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6"/>
        <v>0</v>
      </c>
      <c r="C6595" s="57" t="str">
        <f t="shared" si="467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68"/>
        <v>0</v>
      </c>
      <c r="L6595" s="57">
        <f t="shared" si="469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6"/>
        <v>0</v>
      </c>
      <c r="C6596" s="57" t="str">
        <f t="shared" si="467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68"/>
        <v>0</v>
      </c>
      <c r="L6596" s="57">
        <f t="shared" si="469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6"/>
        <v>0</v>
      </c>
      <c r="C6597" s="57" t="str">
        <f t="shared" si="467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68"/>
        <v>0</v>
      </c>
      <c r="L6597" s="57">
        <f t="shared" si="469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6"/>
        <v>0</v>
      </c>
      <c r="C6598" s="57" t="str">
        <f t="shared" si="467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68"/>
        <v>0</v>
      </c>
      <c r="L6598" s="57">
        <f t="shared" si="469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6"/>
        <v>0</v>
      </c>
      <c r="C6599" s="57" t="str">
        <f t="shared" si="467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68"/>
        <v>0</v>
      </c>
      <c r="L6599" s="57">
        <f t="shared" si="469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6"/>
        <v>0</v>
      </c>
      <c r="C6600" s="57" t="str">
        <f t="shared" si="467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68"/>
        <v>0</v>
      </c>
      <c r="L6600" s="57">
        <f t="shared" si="469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6"/>
        <v>0</v>
      </c>
      <c r="C6601" s="57" t="str">
        <f t="shared" si="467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68"/>
        <v>0</v>
      </c>
      <c r="L6601" s="57">
        <f t="shared" si="469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6"/>
        <v>0</v>
      </c>
      <c r="C6602" s="57" t="str">
        <f t="shared" si="467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68"/>
        <v>0</v>
      </c>
      <c r="L6602" s="57">
        <f t="shared" si="469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6"/>
        <v>0</v>
      </c>
      <c r="C6603" s="57" t="str">
        <f t="shared" si="467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68"/>
        <v>0</v>
      </c>
      <c r="L6603" s="57">
        <f t="shared" si="469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6"/>
        <v>0</v>
      </c>
      <c r="C6604" s="57" t="str">
        <f t="shared" si="467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68"/>
        <v>0</v>
      </c>
      <c r="L6604" s="57">
        <f t="shared" si="469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6"/>
        <v>0</v>
      </c>
      <c r="C6605" s="57" t="str">
        <f t="shared" si="467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68"/>
        <v>0</v>
      </c>
      <c r="L6605" s="57">
        <f t="shared" si="469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6"/>
        <v>0</v>
      </c>
      <c r="C6606" s="57" t="str">
        <f t="shared" si="467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68"/>
        <v>0</v>
      </c>
      <c r="L6606" s="57">
        <f t="shared" si="469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6"/>
        <v>0</v>
      </c>
      <c r="C6607" s="57" t="str">
        <f t="shared" si="467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68"/>
        <v>0</v>
      </c>
      <c r="L6607" s="57">
        <f t="shared" si="469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6"/>
        <v>0</v>
      </c>
      <c r="C6608" s="57" t="str">
        <f t="shared" si="467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68"/>
        <v>0</v>
      </c>
      <c r="L6608" s="57">
        <f t="shared" si="469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6"/>
        <v>0</v>
      </c>
      <c r="C6609" s="57" t="str">
        <f t="shared" si="467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68"/>
        <v>0</v>
      </c>
      <c r="L6609" s="57">
        <f t="shared" si="469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6"/>
        <v>0</v>
      </c>
      <c r="C6610" s="57" t="str">
        <f t="shared" si="467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68"/>
        <v>0</v>
      </c>
      <c r="L6610" s="57">
        <f t="shared" si="469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6"/>
        <v>0</v>
      </c>
      <c r="C6611" s="57" t="str">
        <f t="shared" si="467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68"/>
        <v>0</v>
      </c>
      <c r="L6611" s="57">
        <f t="shared" si="469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6"/>
        <v>0</v>
      </c>
      <c r="C6612" s="57" t="str">
        <f t="shared" si="467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68"/>
        <v>0</v>
      </c>
      <c r="L6612" s="57">
        <f t="shared" si="469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6"/>
        <v>0</v>
      </c>
      <c r="C6613" s="57" t="str">
        <f t="shared" si="467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68"/>
        <v>0</v>
      </c>
      <c r="L6613" s="57">
        <f t="shared" si="469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6"/>
        <v>0</v>
      </c>
      <c r="C6614" s="57" t="str">
        <f t="shared" si="467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68"/>
        <v>0</v>
      </c>
      <c r="L6614" s="57">
        <f t="shared" si="469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6"/>
        <v>0</v>
      </c>
      <c r="C6615" s="57" t="str">
        <f t="shared" si="467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68"/>
        <v>0</v>
      </c>
      <c r="L6615" s="57">
        <f t="shared" si="469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6"/>
        <v>0</v>
      </c>
      <c r="C6616" s="57" t="str">
        <f t="shared" si="467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68"/>
        <v>0</v>
      </c>
      <c r="L6616" s="57">
        <f t="shared" si="469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6"/>
        <v>0</v>
      </c>
      <c r="C6617" s="57" t="str">
        <f t="shared" si="467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68"/>
        <v>0</v>
      </c>
      <c r="L6617" s="57">
        <f t="shared" si="469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6"/>
        <v>0</v>
      </c>
      <c r="C6618" s="57" t="str">
        <f t="shared" si="467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68"/>
        <v>0</v>
      </c>
      <c r="L6618" s="57">
        <f t="shared" si="469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6"/>
        <v>0</v>
      </c>
      <c r="C6619" s="57" t="str">
        <f t="shared" si="467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68"/>
        <v>0</v>
      </c>
      <c r="L6619" s="57">
        <f t="shared" si="469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66"/>
        <v>0</v>
      </c>
      <c r="C6620" s="57" t="str">
        <f t="shared" si="467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68"/>
        <v>0</v>
      </c>
      <c r="L6620" s="57">
        <f t="shared" si="469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66"/>
        <v>0</v>
      </c>
      <c r="C6621" s="57" t="str">
        <f t="shared" si="467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68"/>
        <v>0</v>
      </c>
      <c r="L6621" s="57">
        <f t="shared" si="469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66"/>
        <v>0</v>
      </c>
      <c r="C6622" s="57" t="str">
        <f t="shared" si="467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68"/>
        <v>0</v>
      </c>
      <c r="L6622" s="57">
        <f t="shared" si="469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66"/>
        <v>0</v>
      </c>
      <c r="C6623" s="57" t="str">
        <f t="shared" si="467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68"/>
        <v>0</v>
      </c>
      <c r="L6623" s="57">
        <f t="shared" si="469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ref="B6624:B6687" si="470">WEEKNUM(A6624)</f>
        <v>0</v>
      </c>
      <c r="C6624" s="57" t="str">
        <f t="shared" ref="C6624:C6687" si="471">TEXT(A6624,"Mmm")</f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68"/>
        <v>0</v>
      </c>
      <c r="L6624" s="57">
        <f t="shared" si="469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70"/>
        <v>0</v>
      </c>
      <c r="C6625" s="57" t="str">
        <f t="shared" si="471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68"/>
        <v>0</v>
      </c>
      <c r="L6625" s="57">
        <f t="shared" si="469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70"/>
        <v>0</v>
      </c>
      <c r="C6626" s="57" t="str">
        <f t="shared" si="471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68"/>
        <v>0</v>
      </c>
      <c r="L6626" s="57">
        <f t="shared" si="469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0"/>
        <v>0</v>
      </c>
      <c r="C6627" s="57" t="str">
        <f t="shared" si="471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68"/>
        <v>0</v>
      </c>
      <c r="L6627" s="57">
        <f t="shared" si="469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0"/>
        <v>0</v>
      </c>
      <c r="C6628" s="57" t="str">
        <f t="shared" si="471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68"/>
        <v>0</v>
      </c>
      <c r="L6628" s="57">
        <f t="shared" si="469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0"/>
        <v>0</v>
      </c>
      <c r="C6629" s="57" t="str">
        <f t="shared" si="471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68"/>
        <v>0</v>
      </c>
      <c r="L6629" s="57">
        <f t="shared" si="469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0"/>
        <v>0</v>
      </c>
      <c r="C6630" s="57" t="str">
        <f t="shared" si="471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68"/>
        <v>0</v>
      </c>
      <c r="L6630" s="57">
        <f t="shared" si="469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0"/>
        <v>0</v>
      </c>
      <c r="C6631" s="57" t="str">
        <f t="shared" si="471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68"/>
        <v>0</v>
      </c>
      <c r="L6631" s="57">
        <f t="shared" si="469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0"/>
        <v>0</v>
      </c>
      <c r="C6632" s="57" t="str">
        <f t="shared" si="471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68"/>
        <v>0</v>
      </c>
      <c r="L6632" s="57">
        <f t="shared" si="469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0"/>
        <v>0</v>
      </c>
      <c r="C6633" s="57" t="str">
        <f t="shared" si="471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68"/>
        <v>0</v>
      </c>
      <c r="L6633" s="57">
        <f t="shared" si="469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0"/>
        <v>0</v>
      </c>
      <c r="C6634" s="57" t="str">
        <f t="shared" si="471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68"/>
        <v>0</v>
      </c>
      <c r="L6634" s="57">
        <f t="shared" si="469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0"/>
        <v>0</v>
      </c>
      <c r="C6635" s="57" t="str">
        <f t="shared" si="471"/>
        <v>Jan</v>
      </c>
      <c r="D6635" s="4"/>
      <c r="E6635" s="57"/>
      <c r="F6635" s="57"/>
      <c r="G6635" s="57"/>
      <c r="H6635" s="57"/>
      <c r="I6635" s="57"/>
      <c r="J6635" s="57"/>
      <c r="K6635" s="57">
        <f t="shared" ref="K6635:K6698" si="472">I6635+J6635</f>
        <v>0</v>
      </c>
      <c r="L6635" s="57">
        <f t="shared" si="469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0"/>
        <v>0</v>
      </c>
      <c r="C6636" s="57" t="str">
        <f t="shared" si="471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2"/>
        <v>0</v>
      </c>
      <c r="L6636" s="57">
        <f t="shared" si="469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0"/>
        <v>0</v>
      </c>
      <c r="C6637" s="57" t="str">
        <f t="shared" si="471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2"/>
        <v>0</v>
      </c>
      <c r="L6637" s="57">
        <f t="shared" si="469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0"/>
        <v>0</v>
      </c>
      <c r="C6638" s="57" t="str">
        <f t="shared" si="471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2"/>
        <v>0</v>
      </c>
      <c r="L6638" s="57">
        <f t="shared" si="469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0"/>
        <v>0</v>
      </c>
      <c r="C6639" s="57" t="str">
        <f t="shared" si="471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2"/>
        <v>0</v>
      </c>
      <c r="L6639" s="57">
        <f t="shared" si="469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0"/>
        <v>0</v>
      </c>
      <c r="C6640" s="57" t="str">
        <f t="shared" si="471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2"/>
        <v>0</v>
      </c>
      <c r="L6640" s="57">
        <f t="shared" si="469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0"/>
        <v>0</v>
      </c>
      <c r="C6641" s="57" t="str">
        <f t="shared" si="471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2"/>
        <v>0</v>
      </c>
      <c r="L6641" s="57">
        <f t="shared" si="469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0"/>
        <v>0</v>
      </c>
      <c r="C6642" s="57" t="str">
        <f t="shared" si="471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2"/>
        <v>0</v>
      </c>
      <c r="L6642" s="57">
        <f t="shared" si="469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0"/>
        <v>0</v>
      </c>
      <c r="C6643" s="57" t="str">
        <f t="shared" si="471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2"/>
        <v>0</v>
      </c>
      <c r="L6643" s="57">
        <f t="shared" si="469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0"/>
        <v>0</v>
      </c>
      <c r="C6644" s="57" t="str">
        <f t="shared" si="471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2"/>
        <v>0</v>
      </c>
      <c r="L6644" s="57">
        <f t="shared" si="469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0"/>
        <v>0</v>
      </c>
      <c r="C6645" s="57" t="str">
        <f t="shared" si="471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2"/>
        <v>0</v>
      </c>
      <c r="L6645" s="57">
        <f t="shared" si="469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0"/>
        <v>0</v>
      </c>
      <c r="C6646" s="57" t="str">
        <f t="shared" si="471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2"/>
        <v>0</v>
      </c>
      <c r="L6646" s="57">
        <f t="shared" si="469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0"/>
        <v>0</v>
      </c>
      <c r="C6647" s="57" t="str">
        <f t="shared" si="471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2"/>
        <v>0</v>
      </c>
      <c r="L6647" s="57">
        <f t="shared" ref="L6647:L6710" si="473">H6647*K6647</f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0"/>
        <v>0</v>
      </c>
      <c r="C6648" s="57" t="str">
        <f t="shared" si="471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2"/>
        <v>0</v>
      </c>
      <c r="L6648" s="57">
        <f t="shared" si="473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0"/>
        <v>0</v>
      </c>
      <c r="C6649" s="57" t="str">
        <f t="shared" si="471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2"/>
        <v>0</v>
      </c>
      <c r="L6649" s="57">
        <f t="shared" si="473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0"/>
        <v>0</v>
      </c>
      <c r="C6650" s="57" t="str">
        <f t="shared" si="471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2"/>
        <v>0</v>
      </c>
      <c r="L6650" s="57">
        <f t="shared" si="473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0"/>
        <v>0</v>
      </c>
      <c r="C6651" s="57" t="str">
        <f t="shared" si="471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2"/>
        <v>0</v>
      </c>
      <c r="L6651" s="57">
        <f t="shared" si="473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0"/>
        <v>0</v>
      </c>
      <c r="C6652" s="57" t="str">
        <f t="shared" si="471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2"/>
        <v>0</v>
      </c>
      <c r="L6652" s="57">
        <f t="shared" si="473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0"/>
        <v>0</v>
      </c>
      <c r="C6653" s="57" t="str">
        <f t="shared" si="471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2"/>
        <v>0</v>
      </c>
      <c r="L6653" s="57">
        <f t="shared" si="473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0"/>
        <v>0</v>
      </c>
      <c r="C6654" s="57" t="str">
        <f t="shared" si="471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2"/>
        <v>0</v>
      </c>
      <c r="L6654" s="57">
        <f t="shared" si="473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0"/>
        <v>0</v>
      </c>
      <c r="C6655" s="57" t="str">
        <f t="shared" si="471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2"/>
        <v>0</v>
      </c>
      <c r="L6655" s="57">
        <f t="shared" si="473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0"/>
        <v>0</v>
      </c>
      <c r="C6656" s="57" t="str">
        <f t="shared" si="471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2"/>
        <v>0</v>
      </c>
      <c r="L6656" s="57">
        <f t="shared" si="473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0"/>
        <v>0</v>
      </c>
      <c r="C6657" s="57" t="str">
        <f t="shared" si="471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2"/>
        <v>0</v>
      </c>
      <c r="L6657" s="57">
        <f t="shared" si="473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0"/>
        <v>0</v>
      </c>
      <c r="C6658" s="57" t="str">
        <f t="shared" si="471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2"/>
        <v>0</v>
      </c>
      <c r="L6658" s="57">
        <f t="shared" si="473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0"/>
        <v>0</v>
      </c>
      <c r="C6659" s="57" t="str">
        <f t="shared" si="471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2"/>
        <v>0</v>
      </c>
      <c r="L6659" s="57">
        <f t="shared" si="473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0"/>
        <v>0</v>
      </c>
      <c r="C6660" s="57" t="str">
        <f t="shared" si="471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2"/>
        <v>0</v>
      </c>
      <c r="L6660" s="57">
        <f t="shared" si="473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0"/>
        <v>0</v>
      </c>
      <c r="C6661" s="57" t="str">
        <f t="shared" si="471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2"/>
        <v>0</v>
      </c>
      <c r="L6661" s="57">
        <f t="shared" si="473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0"/>
        <v>0</v>
      </c>
      <c r="C6662" s="57" t="str">
        <f t="shared" si="471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2"/>
        <v>0</v>
      </c>
      <c r="L6662" s="57">
        <f t="shared" si="473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0"/>
        <v>0</v>
      </c>
      <c r="C6663" s="57" t="str">
        <f t="shared" si="471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2"/>
        <v>0</v>
      </c>
      <c r="L6663" s="57">
        <f t="shared" si="473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0"/>
        <v>0</v>
      </c>
      <c r="C6664" s="57" t="str">
        <f t="shared" si="471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2"/>
        <v>0</v>
      </c>
      <c r="L6664" s="57">
        <f t="shared" si="473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0"/>
        <v>0</v>
      </c>
      <c r="C6665" s="57" t="str">
        <f t="shared" si="471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2"/>
        <v>0</v>
      </c>
      <c r="L6665" s="57">
        <f t="shared" si="473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0"/>
        <v>0</v>
      </c>
      <c r="C6666" s="57" t="str">
        <f t="shared" si="471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2"/>
        <v>0</v>
      </c>
      <c r="L6666" s="57">
        <f t="shared" si="473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0"/>
        <v>0</v>
      </c>
      <c r="C6667" s="57" t="str">
        <f t="shared" si="471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2"/>
        <v>0</v>
      </c>
      <c r="L6667" s="57">
        <f t="shared" si="473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0"/>
        <v>0</v>
      </c>
      <c r="C6668" s="57" t="str">
        <f t="shared" si="471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2"/>
        <v>0</v>
      </c>
      <c r="L6668" s="57">
        <f t="shared" si="473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0"/>
        <v>0</v>
      </c>
      <c r="C6669" s="57" t="str">
        <f t="shared" si="471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2"/>
        <v>0</v>
      </c>
      <c r="L6669" s="57">
        <f t="shared" si="473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0"/>
        <v>0</v>
      </c>
      <c r="C6670" s="57" t="str">
        <f t="shared" si="471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2"/>
        <v>0</v>
      </c>
      <c r="L6670" s="57">
        <f t="shared" si="473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0"/>
        <v>0</v>
      </c>
      <c r="C6671" s="57" t="str">
        <f t="shared" si="471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2"/>
        <v>0</v>
      </c>
      <c r="L6671" s="57">
        <f t="shared" si="473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0"/>
        <v>0</v>
      </c>
      <c r="C6672" s="57" t="str">
        <f t="shared" si="471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2"/>
        <v>0</v>
      </c>
      <c r="L6672" s="57">
        <f t="shared" si="473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0"/>
        <v>0</v>
      </c>
      <c r="C6673" s="57" t="str">
        <f t="shared" si="471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2"/>
        <v>0</v>
      </c>
      <c r="L6673" s="57">
        <f t="shared" si="473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0"/>
        <v>0</v>
      </c>
      <c r="C6674" s="57" t="str">
        <f t="shared" si="471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2"/>
        <v>0</v>
      </c>
      <c r="L6674" s="57">
        <f t="shared" si="473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0"/>
        <v>0</v>
      </c>
      <c r="C6675" s="57" t="str">
        <f t="shared" si="471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2"/>
        <v>0</v>
      </c>
      <c r="L6675" s="57">
        <f t="shared" si="473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0"/>
        <v>0</v>
      </c>
      <c r="C6676" s="57" t="str">
        <f t="shared" si="471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2"/>
        <v>0</v>
      </c>
      <c r="L6676" s="57">
        <f t="shared" si="473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0"/>
        <v>0</v>
      </c>
      <c r="C6677" s="57" t="str">
        <f t="shared" si="471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2"/>
        <v>0</v>
      </c>
      <c r="L6677" s="57">
        <f t="shared" si="473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0"/>
        <v>0</v>
      </c>
      <c r="C6678" s="57" t="str">
        <f t="shared" si="471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2"/>
        <v>0</v>
      </c>
      <c r="L6678" s="57">
        <f t="shared" si="473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0"/>
        <v>0</v>
      </c>
      <c r="C6679" s="57" t="str">
        <f t="shared" si="471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2"/>
        <v>0</v>
      </c>
      <c r="L6679" s="57">
        <f t="shared" si="473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0"/>
        <v>0</v>
      </c>
      <c r="C6680" s="57" t="str">
        <f t="shared" si="471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2"/>
        <v>0</v>
      </c>
      <c r="L6680" s="57">
        <f t="shared" si="473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0"/>
        <v>0</v>
      </c>
      <c r="C6681" s="57" t="str">
        <f t="shared" si="471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2"/>
        <v>0</v>
      </c>
      <c r="L6681" s="57">
        <f t="shared" si="473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0"/>
        <v>0</v>
      </c>
      <c r="C6682" s="57" t="str">
        <f t="shared" si="471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2"/>
        <v>0</v>
      </c>
      <c r="L6682" s="57">
        <f t="shared" si="473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70"/>
        <v>0</v>
      </c>
      <c r="C6683" s="57" t="str">
        <f t="shared" si="471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2"/>
        <v>0</v>
      </c>
      <c r="L6683" s="57">
        <f t="shared" si="473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70"/>
        <v>0</v>
      </c>
      <c r="C6684" s="57" t="str">
        <f t="shared" si="471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2"/>
        <v>0</v>
      </c>
      <c r="L6684" s="57">
        <f t="shared" si="473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0"/>
        <v>0</v>
      </c>
      <c r="C6685" s="57" t="str">
        <f t="shared" si="471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2"/>
        <v>0</v>
      </c>
      <c r="L6685" s="57">
        <f t="shared" si="473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0"/>
        <v>0</v>
      </c>
      <c r="C6686" s="57" t="str">
        <f t="shared" si="471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2"/>
        <v>0</v>
      </c>
      <c r="L6686" s="57">
        <f t="shared" si="473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0"/>
        <v>0</v>
      </c>
      <c r="C6687" s="57" t="str">
        <f t="shared" si="471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2"/>
        <v>0</v>
      </c>
      <c r="L6687" s="57">
        <f t="shared" si="473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ref="B6688:B6751" si="474">WEEKNUM(A6688)</f>
        <v>0</v>
      </c>
      <c r="C6688" s="57" t="str">
        <f t="shared" ref="C6688:C6751" si="475">TEXT(A6688,"Mmm")</f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2"/>
        <v>0</v>
      </c>
      <c r="L6688" s="57">
        <f t="shared" si="473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4"/>
        <v>0</v>
      </c>
      <c r="C6689" s="57" t="str">
        <f t="shared" si="475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2"/>
        <v>0</v>
      </c>
      <c r="L6689" s="57">
        <f t="shared" si="473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4"/>
        <v>0</v>
      </c>
      <c r="C6690" s="57" t="str">
        <f t="shared" si="475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2"/>
        <v>0</v>
      </c>
      <c r="L6690" s="57">
        <f t="shared" si="473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4"/>
        <v>0</v>
      </c>
      <c r="C6691" s="57" t="str">
        <f t="shared" si="475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2"/>
        <v>0</v>
      </c>
      <c r="L6691" s="57">
        <f t="shared" si="473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4"/>
        <v>0</v>
      </c>
      <c r="C6692" s="57" t="str">
        <f t="shared" si="475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2"/>
        <v>0</v>
      </c>
      <c r="L6692" s="57">
        <f t="shared" si="473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4"/>
        <v>0</v>
      </c>
      <c r="C6693" s="57" t="str">
        <f t="shared" si="475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2"/>
        <v>0</v>
      </c>
      <c r="L6693" s="57">
        <f t="shared" si="473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4"/>
        <v>0</v>
      </c>
      <c r="C6694" s="57" t="str">
        <f t="shared" si="475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72"/>
        <v>0</v>
      </c>
      <c r="L6694" s="57">
        <f t="shared" si="473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4"/>
        <v>0</v>
      </c>
      <c r="C6695" s="57" t="str">
        <f t="shared" si="475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72"/>
        <v>0</v>
      </c>
      <c r="L6695" s="57">
        <f t="shared" si="473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4"/>
        <v>0</v>
      </c>
      <c r="C6696" s="57" t="str">
        <f t="shared" si="475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2"/>
        <v>0</v>
      </c>
      <c r="L6696" s="57">
        <f t="shared" si="473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4"/>
        <v>0</v>
      </c>
      <c r="C6697" s="57" t="str">
        <f t="shared" si="475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2"/>
        <v>0</v>
      </c>
      <c r="L6697" s="57">
        <f t="shared" si="473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4"/>
        <v>0</v>
      </c>
      <c r="C6698" s="57" t="str">
        <f t="shared" si="475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2"/>
        <v>0</v>
      </c>
      <c r="L6698" s="57">
        <f t="shared" si="473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4"/>
        <v>0</v>
      </c>
      <c r="C6699" s="57" t="str">
        <f t="shared" si="475"/>
        <v>Jan</v>
      </c>
      <c r="D6699" s="4"/>
      <c r="E6699" s="57"/>
      <c r="F6699" s="57"/>
      <c r="G6699" s="57"/>
      <c r="H6699" s="57"/>
      <c r="I6699" s="57"/>
      <c r="J6699" s="57"/>
      <c r="K6699" s="57">
        <f t="shared" ref="K6699:K6762" si="476">I6699+J6699</f>
        <v>0</v>
      </c>
      <c r="L6699" s="57">
        <f t="shared" si="473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4"/>
        <v>0</v>
      </c>
      <c r="C6700" s="57" t="str">
        <f t="shared" si="475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6"/>
        <v>0</v>
      </c>
      <c r="L6700" s="57">
        <f t="shared" si="473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4"/>
        <v>0</v>
      </c>
      <c r="C6701" s="57" t="str">
        <f t="shared" si="475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6"/>
        <v>0</v>
      </c>
      <c r="L6701" s="57">
        <f t="shared" si="473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4"/>
        <v>0</v>
      </c>
      <c r="C6702" s="57" t="str">
        <f t="shared" si="475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6"/>
        <v>0</v>
      </c>
      <c r="L6702" s="57">
        <f t="shared" si="473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4"/>
        <v>0</v>
      </c>
      <c r="C6703" s="57" t="str">
        <f t="shared" si="475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6"/>
        <v>0</v>
      </c>
      <c r="L6703" s="57">
        <f t="shared" si="473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4"/>
        <v>0</v>
      </c>
      <c r="C6704" s="57" t="str">
        <f t="shared" si="475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6"/>
        <v>0</v>
      </c>
      <c r="L6704" s="57">
        <f t="shared" si="473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4"/>
        <v>0</v>
      </c>
      <c r="C6705" s="57" t="str">
        <f t="shared" si="475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6"/>
        <v>0</v>
      </c>
      <c r="L6705" s="57">
        <f t="shared" si="473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4"/>
        <v>0</v>
      </c>
      <c r="C6706" s="57" t="str">
        <f t="shared" si="475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6"/>
        <v>0</v>
      </c>
      <c r="L6706" s="57">
        <f t="shared" si="473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4"/>
        <v>0</v>
      </c>
      <c r="C6707" s="57" t="str">
        <f t="shared" si="475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6"/>
        <v>0</v>
      </c>
      <c r="L6707" s="57">
        <f t="shared" si="473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4"/>
        <v>0</v>
      </c>
      <c r="C6708" s="57" t="str">
        <f t="shared" si="475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6"/>
        <v>0</v>
      </c>
      <c r="L6708" s="57">
        <f t="shared" si="473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4"/>
        <v>0</v>
      </c>
      <c r="C6709" s="57" t="str">
        <f t="shared" si="475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6"/>
        <v>0</v>
      </c>
      <c r="L6709" s="57">
        <f t="shared" si="473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4"/>
        <v>0</v>
      </c>
      <c r="C6710" s="57" t="str">
        <f t="shared" si="475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6"/>
        <v>0</v>
      </c>
      <c r="L6710" s="57">
        <f t="shared" si="473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4"/>
        <v>0</v>
      </c>
      <c r="C6711" s="57" t="str">
        <f t="shared" si="475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6"/>
        <v>0</v>
      </c>
      <c r="L6711" s="57">
        <f t="shared" ref="L6711:L6774" si="477">H6711*K6711</f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4"/>
        <v>0</v>
      </c>
      <c r="C6712" s="57" t="str">
        <f t="shared" si="475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6"/>
        <v>0</v>
      </c>
      <c r="L6712" s="57">
        <f t="shared" si="477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4"/>
        <v>0</v>
      </c>
      <c r="C6713" s="57" t="str">
        <f t="shared" si="475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6"/>
        <v>0</v>
      </c>
      <c r="L6713" s="57">
        <f t="shared" si="477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4"/>
        <v>0</v>
      </c>
      <c r="C6714" s="57" t="str">
        <f t="shared" si="475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6"/>
        <v>0</v>
      </c>
      <c r="L6714" s="57">
        <f t="shared" si="477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4"/>
        <v>0</v>
      </c>
      <c r="C6715" s="57" t="str">
        <f t="shared" si="475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6"/>
        <v>0</v>
      </c>
      <c r="L6715" s="57">
        <f t="shared" si="477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4"/>
        <v>0</v>
      </c>
      <c r="C6716" s="57" t="str">
        <f t="shared" si="475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6"/>
        <v>0</v>
      </c>
      <c r="L6716" s="57">
        <f t="shared" si="477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4"/>
        <v>0</v>
      </c>
      <c r="C6717" s="57" t="str">
        <f t="shared" si="475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6"/>
        <v>0</v>
      </c>
      <c r="L6717" s="57">
        <f t="shared" si="477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4"/>
        <v>0</v>
      </c>
      <c r="C6718" s="57" t="str">
        <f t="shared" si="475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6"/>
        <v>0</v>
      </c>
      <c r="L6718" s="57">
        <f t="shared" si="477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4"/>
        <v>0</v>
      </c>
      <c r="C6719" s="57" t="str">
        <f t="shared" si="475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6"/>
        <v>0</v>
      </c>
      <c r="L6719" s="57">
        <f t="shared" si="477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4"/>
        <v>0</v>
      </c>
      <c r="C6720" s="57" t="str">
        <f t="shared" si="475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6"/>
        <v>0</v>
      </c>
      <c r="L6720" s="57">
        <f t="shared" si="477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4"/>
        <v>0</v>
      </c>
      <c r="C6721" s="57" t="str">
        <f t="shared" si="475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6"/>
        <v>0</v>
      </c>
      <c r="L6721" s="57">
        <f t="shared" si="477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4"/>
        <v>0</v>
      </c>
      <c r="C6722" s="57" t="str">
        <f t="shared" si="475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6"/>
        <v>0</v>
      </c>
      <c r="L6722" s="57">
        <f t="shared" si="477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4"/>
        <v>0</v>
      </c>
      <c r="C6723" s="57" t="str">
        <f t="shared" si="475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6"/>
        <v>0</v>
      </c>
      <c r="L6723" s="57">
        <f t="shared" si="477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4"/>
        <v>0</v>
      </c>
      <c r="C6724" s="57" t="str">
        <f t="shared" si="475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6"/>
        <v>0</v>
      </c>
      <c r="L6724" s="57">
        <f t="shared" si="477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4"/>
        <v>0</v>
      </c>
      <c r="C6725" s="57" t="str">
        <f t="shared" si="475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6"/>
        <v>0</v>
      </c>
      <c r="L6725" s="57">
        <f t="shared" si="477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4"/>
        <v>0</v>
      </c>
      <c r="C6726" s="57" t="str">
        <f t="shared" si="475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6"/>
        <v>0</v>
      </c>
      <c r="L6726" s="57">
        <f t="shared" si="477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4"/>
        <v>0</v>
      </c>
      <c r="C6727" s="57" t="str">
        <f t="shared" si="475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6"/>
        <v>0</v>
      </c>
      <c r="L6727" s="57">
        <f t="shared" si="477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4"/>
        <v>0</v>
      </c>
      <c r="C6728" s="57" t="str">
        <f t="shared" si="475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6"/>
        <v>0</v>
      </c>
      <c r="L6728" s="57">
        <f t="shared" si="477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4"/>
        <v>0</v>
      </c>
      <c r="C6729" s="57" t="str">
        <f t="shared" si="475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6"/>
        <v>0</v>
      </c>
      <c r="L6729" s="57">
        <f t="shared" si="477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4"/>
        <v>0</v>
      </c>
      <c r="C6730" s="57" t="str">
        <f t="shared" si="475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6"/>
        <v>0</v>
      </c>
      <c r="L6730" s="57">
        <f t="shared" si="477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4"/>
        <v>0</v>
      </c>
      <c r="C6731" s="57" t="str">
        <f t="shared" si="475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6"/>
        <v>0</v>
      </c>
      <c r="L6731" s="57">
        <f t="shared" si="477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4"/>
        <v>0</v>
      </c>
      <c r="C6732" s="57" t="str">
        <f t="shared" si="475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6"/>
        <v>0</v>
      </c>
      <c r="L6732" s="57">
        <f t="shared" si="477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4"/>
        <v>0</v>
      </c>
      <c r="C6733" s="57" t="str">
        <f t="shared" si="475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6"/>
        <v>0</v>
      </c>
      <c r="L6733" s="57">
        <f t="shared" si="477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4"/>
        <v>0</v>
      </c>
      <c r="C6734" s="57" t="str">
        <f t="shared" si="475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6"/>
        <v>0</v>
      </c>
      <c r="L6734" s="57">
        <f t="shared" si="477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4"/>
        <v>0</v>
      </c>
      <c r="C6735" s="57" t="str">
        <f t="shared" si="475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6"/>
        <v>0</v>
      </c>
      <c r="L6735" s="57">
        <f t="shared" si="477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4"/>
        <v>0</v>
      </c>
      <c r="C6736" s="57" t="str">
        <f t="shared" si="475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6"/>
        <v>0</v>
      </c>
      <c r="L6736" s="57">
        <f t="shared" si="477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4"/>
        <v>0</v>
      </c>
      <c r="C6737" s="57" t="str">
        <f t="shared" si="475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6"/>
        <v>0</v>
      </c>
      <c r="L6737" s="57">
        <f t="shared" si="477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4"/>
        <v>0</v>
      </c>
      <c r="C6738" s="57" t="str">
        <f t="shared" si="475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6"/>
        <v>0</v>
      </c>
      <c r="L6738" s="57">
        <f t="shared" si="477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4"/>
        <v>0</v>
      </c>
      <c r="C6739" s="57" t="str">
        <f t="shared" si="475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6"/>
        <v>0</v>
      </c>
      <c r="L6739" s="57">
        <f t="shared" si="477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4"/>
        <v>0</v>
      </c>
      <c r="C6740" s="57" t="str">
        <f t="shared" si="475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6"/>
        <v>0</v>
      </c>
      <c r="L6740" s="57">
        <f t="shared" si="477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4"/>
        <v>0</v>
      </c>
      <c r="C6741" s="57" t="str">
        <f t="shared" si="475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6"/>
        <v>0</v>
      </c>
      <c r="L6741" s="57">
        <f t="shared" si="477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4"/>
        <v>0</v>
      </c>
      <c r="C6742" s="57" t="str">
        <f t="shared" si="475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6"/>
        <v>0</v>
      </c>
      <c r="L6742" s="57">
        <f t="shared" si="477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4"/>
        <v>0</v>
      </c>
      <c r="C6743" s="57" t="str">
        <f t="shared" si="475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6"/>
        <v>0</v>
      </c>
      <c r="L6743" s="57">
        <f t="shared" si="477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4"/>
        <v>0</v>
      </c>
      <c r="C6744" s="57" t="str">
        <f t="shared" si="475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6"/>
        <v>0</v>
      </c>
      <c r="L6744" s="57">
        <f t="shared" si="477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4"/>
        <v>0</v>
      </c>
      <c r="C6745" s="57" t="str">
        <f t="shared" si="475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6"/>
        <v>0</v>
      </c>
      <c r="L6745" s="57">
        <f t="shared" si="477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4"/>
        <v>0</v>
      </c>
      <c r="C6746" s="57" t="str">
        <f t="shared" si="475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6"/>
        <v>0</v>
      </c>
      <c r="L6746" s="57">
        <f t="shared" si="477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74"/>
        <v>0</v>
      </c>
      <c r="C6747" s="57" t="str">
        <f t="shared" si="475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6"/>
        <v>0</v>
      </c>
      <c r="L6747" s="57">
        <f t="shared" si="477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74"/>
        <v>0</v>
      </c>
      <c r="C6748" s="57" t="str">
        <f t="shared" si="475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6"/>
        <v>0</v>
      </c>
      <c r="L6748" s="57">
        <f t="shared" si="477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74"/>
        <v>0</v>
      </c>
      <c r="C6749" s="57" t="str">
        <f t="shared" si="475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6"/>
        <v>0</v>
      </c>
      <c r="L6749" s="57">
        <f t="shared" si="477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74"/>
        <v>0</v>
      </c>
      <c r="C6750" s="57" t="str">
        <f t="shared" si="475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6"/>
        <v>0</v>
      </c>
      <c r="L6750" s="57">
        <f t="shared" si="477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74"/>
        <v>0</v>
      </c>
      <c r="C6751" s="57" t="str">
        <f t="shared" si="475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6"/>
        <v>0</v>
      </c>
      <c r="L6751" s="57">
        <f t="shared" si="477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ref="B6752:B6815" si="478">WEEKNUM(A6752)</f>
        <v>0</v>
      </c>
      <c r="C6752" s="57" t="str">
        <f t="shared" ref="C6752:C6815" si="479">TEXT(A6752,"Mmm")</f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6"/>
        <v>0</v>
      </c>
      <c r="L6752" s="57">
        <f t="shared" si="477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78"/>
        <v>0</v>
      </c>
      <c r="C6753" s="57" t="str">
        <f t="shared" si="479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6"/>
        <v>0</v>
      </c>
      <c r="L6753" s="57">
        <f t="shared" si="477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78"/>
        <v>0</v>
      </c>
      <c r="C6754" s="57" t="str">
        <f t="shared" si="479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6"/>
        <v>0</v>
      </c>
      <c r="L6754" s="57">
        <f t="shared" si="477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78"/>
        <v>0</v>
      </c>
      <c r="C6755" s="57" t="str">
        <f t="shared" si="479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6"/>
        <v>0</v>
      </c>
      <c r="L6755" s="57">
        <f t="shared" si="477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78"/>
        <v>0</v>
      </c>
      <c r="C6756" s="57" t="str">
        <f t="shared" si="479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6"/>
        <v>0</v>
      </c>
      <c r="L6756" s="57">
        <f t="shared" si="477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78"/>
        <v>0</v>
      </c>
      <c r="C6757" s="57" t="str">
        <f t="shared" si="479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6"/>
        <v>0</v>
      </c>
      <c r="L6757" s="57">
        <f t="shared" si="477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78"/>
        <v>0</v>
      </c>
      <c r="C6758" s="57" t="str">
        <f t="shared" si="479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6"/>
        <v>0</v>
      </c>
      <c r="L6758" s="57">
        <f t="shared" si="477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78"/>
        <v>0</v>
      </c>
      <c r="C6759" s="57" t="str">
        <f t="shared" si="479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76"/>
        <v>0</v>
      </c>
      <c r="L6759" s="57">
        <f t="shared" si="477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78"/>
        <v>0</v>
      </c>
      <c r="C6760" s="57" t="str">
        <f t="shared" si="479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76"/>
        <v>0</v>
      </c>
      <c r="L6760" s="57">
        <f t="shared" si="477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78"/>
        <v>0</v>
      </c>
      <c r="C6761" s="57" t="str">
        <f t="shared" si="479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76"/>
        <v>0</v>
      </c>
      <c r="L6761" s="57">
        <f t="shared" si="477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78"/>
        <v>0</v>
      </c>
      <c r="C6762" s="57" t="str">
        <f t="shared" si="479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76"/>
        <v>0</v>
      </c>
      <c r="L6762" s="57">
        <f t="shared" si="477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78"/>
        <v>0</v>
      </c>
      <c r="C6763" s="57" t="str">
        <f t="shared" si="479"/>
        <v>Jan</v>
      </c>
      <c r="D6763" s="4"/>
      <c r="E6763" s="57"/>
      <c r="F6763" s="57"/>
      <c r="G6763" s="57"/>
      <c r="H6763" s="57"/>
      <c r="I6763" s="57"/>
      <c r="J6763" s="57"/>
      <c r="K6763" s="57">
        <f t="shared" ref="K6763:K6826" si="480">I6763+J6763</f>
        <v>0</v>
      </c>
      <c r="L6763" s="57">
        <f t="shared" si="477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78"/>
        <v>0</v>
      </c>
      <c r="C6764" s="57" t="str">
        <f t="shared" si="479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0"/>
        <v>0</v>
      </c>
      <c r="L6764" s="57">
        <f t="shared" si="477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78"/>
        <v>0</v>
      </c>
      <c r="C6765" s="57" t="str">
        <f t="shared" si="479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0"/>
        <v>0</v>
      </c>
      <c r="L6765" s="57">
        <f t="shared" si="477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78"/>
        <v>0</v>
      </c>
      <c r="C6766" s="57" t="str">
        <f t="shared" si="479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0"/>
        <v>0</v>
      </c>
      <c r="L6766" s="57">
        <f t="shared" si="477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78"/>
        <v>0</v>
      </c>
      <c r="C6767" s="57" t="str">
        <f t="shared" si="479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0"/>
        <v>0</v>
      </c>
      <c r="L6767" s="57">
        <f t="shared" si="477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78"/>
        <v>0</v>
      </c>
      <c r="C6768" s="57" t="str">
        <f t="shared" si="479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0"/>
        <v>0</v>
      </c>
      <c r="L6768" s="57">
        <f t="shared" si="477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78"/>
        <v>0</v>
      </c>
      <c r="C6769" s="57" t="str">
        <f t="shared" si="479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0"/>
        <v>0</v>
      </c>
      <c r="L6769" s="57">
        <f t="shared" si="477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78"/>
        <v>0</v>
      </c>
      <c r="C6770" s="57" t="str">
        <f t="shared" si="479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0"/>
        <v>0</v>
      </c>
      <c r="L6770" s="57">
        <f t="shared" si="477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78"/>
        <v>0</v>
      </c>
      <c r="C6771" s="57" t="str">
        <f t="shared" si="479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0"/>
        <v>0</v>
      </c>
      <c r="L6771" s="57">
        <f t="shared" si="477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78"/>
        <v>0</v>
      </c>
      <c r="C6772" s="57" t="str">
        <f t="shared" si="479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0"/>
        <v>0</v>
      </c>
      <c r="L6772" s="57">
        <f t="shared" si="477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78"/>
        <v>0</v>
      </c>
      <c r="C6773" s="57" t="str">
        <f t="shared" si="479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0"/>
        <v>0</v>
      </c>
      <c r="L6773" s="57">
        <f t="shared" si="477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78"/>
        <v>0</v>
      </c>
      <c r="C6774" s="57" t="str">
        <f t="shared" si="479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0"/>
        <v>0</v>
      </c>
      <c r="L6774" s="57">
        <f t="shared" si="477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78"/>
        <v>0</v>
      </c>
      <c r="C6775" s="57" t="str">
        <f t="shared" si="479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0"/>
        <v>0</v>
      </c>
      <c r="L6775" s="57">
        <f t="shared" ref="L6775:L6838" si="481">H6775*K6775</f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78"/>
        <v>0</v>
      </c>
      <c r="C6776" s="57" t="str">
        <f t="shared" si="479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0"/>
        <v>0</v>
      </c>
      <c r="L6776" s="57">
        <f t="shared" si="481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78"/>
        <v>0</v>
      </c>
      <c r="C6777" s="57" t="str">
        <f t="shared" si="479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0"/>
        <v>0</v>
      </c>
      <c r="L6777" s="57">
        <f t="shared" si="481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78"/>
        <v>0</v>
      </c>
      <c r="C6778" s="57" t="str">
        <f t="shared" si="479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0"/>
        <v>0</v>
      </c>
      <c r="L6778" s="57">
        <f t="shared" si="481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78"/>
        <v>0</v>
      </c>
      <c r="C6779" s="57" t="str">
        <f t="shared" si="479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0"/>
        <v>0</v>
      </c>
      <c r="L6779" s="57">
        <f t="shared" si="481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78"/>
        <v>0</v>
      </c>
      <c r="C6780" s="57" t="str">
        <f t="shared" si="479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0"/>
        <v>0</v>
      </c>
      <c r="L6780" s="57">
        <f t="shared" si="481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78"/>
        <v>0</v>
      </c>
      <c r="C6781" s="57" t="str">
        <f t="shared" si="479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0"/>
        <v>0</v>
      </c>
      <c r="L6781" s="57">
        <f t="shared" si="481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78"/>
        <v>0</v>
      </c>
      <c r="C6782" s="57" t="str">
        <f t="shared" si="479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0"/>
        <v>0</v>
      </c>
      <c r="L6782" s="57">
        <f t="shared" si="481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78"/>
        <v>0</v>
      </c>
      <c r="C6783" s="57" t="str">
        <f t="shared" si="479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0"/>
        <v>0</v>
      </c>
      <c r="L6783" s="57">
        <f t="shared" si="481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78"/>
        <v>0</v>
      </c>
      <c r="C6784" s="57" t="str">
        <f t="shared" si="479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0"/>
        <v>0</v>
      </c>
      <c r="L6784" s="57">
        <f t="shared" si="481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78"/>
        <v>0</v>
      </c>
      <c r="C6785" s="57" t="str">
        <f t="shared" si="479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0"/>
        <v>0</v>
      </c>
      <c r="L6785" s="57">
        <f t="shared" si="481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78"/>
        <v>0</v>
      </c>
      <c r="C6786" s="57" t="str">
        <f t="shared" si="479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0"/>
        <v>0</v>
      </c>
      <c r="L6786" s="57">
        <f t="shared" si="481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78"/>
        <v>0</v>
      </c>
      <c r="C6787" s="57" t="str">
        <f t="shared" si="479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0"/>
        <v>0</v>
      </c>
      <c r="L6787" s="57">
        <f t="shared" si="481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78"/>
        <v>0</v>
      </c>
      <c r="C6788" s="57" t="str">
        <f t="shared" si="479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0"/>
        <v>0</v>
      </c>
      <c r="L6788" s="57">
        <f t="shared" si="481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78"/>
        <v>0</v>
      </c>
      <c r="C6789" s="57" t="str">
        <f t="shared" si="479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0"/>
        <v>0</v>
      </c>
      <c r="L6789" s="57">
        <f t="shared" si="481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78"/>
        <v>0</v>
      </c>
      <c r="C6790" s="57" t="str">
        <f t="shared" si="479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0"/>
        <v>0</v>
      </c>
      <c r="L6790" s="57">
        <f t="shared" si="481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78"/>
        <v>0</v>
      </c>
      <c r="C6791" s="57" t="str">
        <f t="shared" si="479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0"/>
        <v>0</v>
      </c>
      <c r="L6791" s="57">
        <f t="shared" si="481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78"/>
        <v>0</v>
      </c>
      <c r="C6792" s="57" t="str">
        <f t="shared" si="479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0"/>
        <v>0</v>
      </c>
      <c r="L6792" s="57">
        <f t="shared" si="481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78"/>
        <v>0</v>
      </c>
      <c r="C6793" s="57" t="str">
        <f t="shared" si="479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0"/>
        <v>0</v>
      </c>
      <c r="L6793" s="57">
        <f t="shared" si="481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78"/>
        <v>0</v>
      </c>
      <c r="C6794" s="57" t="str">
        <f t="shared" si="479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0"/>
        <v>0</v>
      </c>
      <c r="L6794" s="57">
        <f t="shared" si="481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78"/>
        <v>0</v>
      </c>
      <c r="C6795" s="57" t="str">
        <f t="shared" si="479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0"/>
        <v>0</v>
      </c>
      <c r="L6795" s="57">
        <f t="shared" si="481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78"/>
        <v>0</v>
      </c>
      <c r="C6796" s="57" t="str">
        <f t="shared" si="479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0"/>
        <v>0</v>
      </c>
      <c r="L6796" s="57">
        <f t="shared" si="481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78"/>
        <v>0</v>
      </c>
      <c r="C6797" s="57" t="str">
        <f t="shared" si="479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0"/>
        <v>0</v>
      </c>
      <c r="L6797" s="57">
        <f t="shared" si="481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78"/>
        <v>0</v>
      </c>
      <c r="C6798" s="57" t="str">
        <f t="shared" si="479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0"/>
        <v>0</v>
      </c>
      <c r="L6798" s="57">
        <f t="shared" si="481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78"/>
        <v>0</v>
      </c>
      <c r="C6799" s="57" t="str">
        <f t="shared" si="479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0"/>
        <v>0</v>
      </c>
      <c r="L6799" s="57">
        <f t="shared" si="481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78"/>
        <v>0</v>
      </c>
      <c r="C6800" s="57" t="str">
        <f t="shared" si="479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0"/>
        <v>0</v>
      </c>
      <c r="L6800" s="57">
        <f t="shared" si="481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78"/>
        <v>0</v>
      </c>
      <c r="C6801" s="57" t="str">
        <f t="shared" si="479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0"/>
        <v>0</v>
      </c>
      <c r="L6801" s="57">
        <f t="shared" si="481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78"/>
        <v>0</v>
      </c>
      <c r="C6802" s="57" t="str">
        <f t="shared" si="479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0"/>
        <v>0</v>
      </c>
      <c r="L6802" s="57">
        <f t="shared" si="481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78"/>
        <v>0</v>
      </c>
      <c r="C6803" s="57" t="str">
        <f t="shared" si="479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0"/>
        <v>0</v>
      </c>
      <c r="L6803" s="57">
        <f t="shared" si="481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78"/>
        <v>0</v>
      </c>
      <c r="C6804" s="57" t="str">
        <f t="shared" si="479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0"/>
        <v>0</v>
      </c>
      <c r="L6804" s="57">
        <f t="shared" si="481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78"/>
        <v>0</v>
      </c>
      <c r="C6805" s="57" t="str">
        <f t="shared" si="479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0"/>
        <v>0</v>
      </c>
      <c r="L6805" s="57">
        <f t="shared" si="481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78"/>
        <v>0</v>
      </c>
      <c r="C6806" s="57" t="str">
        <f t="shared" si="479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0"/>
        <v>0</v>
      </c>
      <c r="L6806" s="57">
        <f t="shared" si="481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78"/>
        <v>0</v>
      </c>
      <c r="C6807" s="57" t="str">
        <f t="shared" si="479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0"/>
        <v>0</v>
      </c>
      <c r="L6807" s="57">
        <f t="shared" si="481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78"/>
        <v>0</v>
      </c>
      <c r="C6808" s="57" t="str">
        <f t="shared" si="479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0"/>
        <v>0</v>
      </c>
      <c r="L6808" s="57">
        <f t="shared" si="481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78"/>
        <v>0</v>
      </c>
      <c r="C6809" s="57" t="str">
        <f t="shared" si="479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0"/>
        <v>0</v>
      </c>
      <c r="L6809" s="57">
        <f t="shared" si="481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78"/>
        <v>0</v>
      </c>
      <c r="C6810" s="57" t="str">
        <f t="shared" si="479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0"/>
        <v>0</v>
      </c>
      <c r="L6810" s="57">
        <f t="shared" si="481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78"/>
        <v>0</v>
      </c>
      <c r="C6811" s="57" t="str">
        <f t="shared" si="479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0"/>
        <v>0</v>
      </c>
      <c r="L6811" s="57">
        <f t="shared" si="481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78"/>
        <v>0</v>
      </c>
      <c r="C6812" s="57" t="str">
        <f t="shared" si="479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0"/>
        <v>0</v>
      </c>
      <c r="L6812" s="57">
        <f t="shared" si="481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78"/>
        <v>0</v>
      </c>
      <c r="C6813" s="57" t="str">
        <f t="shared" si="479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0"/>
        <v>0</v>
      </c>
      <c r="L6813" s="57">
        <f t="shared" si="481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78"/>
        <v>0</v>
      </c>
      <c r="C6814" s="57" t="str">
        <f t="shared" si="479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0"/>
        <v>0</v>
      </c>
      <c r="L6814" s="57">
        <f t="shared" si="481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78"/>
        <v>0</v>
      </c>
      <c r="C6815" s="57" t="str">
        <f t="shared" si="479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0"/>
        <v>0</v>
      </c>
      <c r="L6815" s="57">
        <f t="shared" si="481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ref="B6816:B6879" si="482">WEEKNUM(A6816)</f>
        <v>0</v>
      </c>
      <c r="C6816" s="57" t="str">
        <f t="shared" ref="C6816:C6879" si="483">TEXT(A6816,"Mmm")</f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0"/>
        <v>0</v>
      </c>
      <c r="L6816" s="57">
        <f t="shared" si="481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82"/>
        <v>0</v>
      </c>
      <c r="C6817" s="57" t="str">
        <f t="shared" si="483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0"/>
        <v>0</v>
      </c>
      <c r="L6817" s="57">
        <f t="shared" si="481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82"/>
        <v>0</v>
      </c>
      <c r="C6818" s="57" t="str">
        <f t="shared" si="483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0"/>
        <v>0</v>
      </c>
      <c r="L6818" s="57">
        <f t="shared" si="481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2"/>
        <v>0</v>
      </c>
      <c r="C6819" s="57" t="str">
        <f t="shared" si="483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0"/>
        <v>0</v>
      </c>
      <c r="L6819" s="57">
        <f t="shared" si="481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2"/>
        <v>0</v>
      </c>
      <c r="C6820" s="57" t="str">
        <f t="shared" si="483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0"/>
        <v>0</v>
      </c>
      <c r="L6820" s="57">
        <f t="shared" si="481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2"/>
        <v>0</v>
      </c>
      <c r="C6821" s="57" t="str">
        <f t="shared" si="483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0"/>
        <v>0</v>
      </c>
      <c r="L6821" s="57">
        <f t="shared" si="481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2"/>
        <v>0</v>
      </c>
      <c r="C6822" s="57" t="str">
        <f t="shared" si="483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80"/>
        <v>0</v>
      </c>
      <c r="L6822" s="57">
        <f t="shared" si="481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2"/>
        <v>0</v>
      </c>
      <c r="C6823" s="57" t="str">
        <f t="shared" si="483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0"/>
        <v>0</v>
      </c>
      <c r="L6823" s="57">
        <f t="shared" si="481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2"/>
        <v>0</v>
      </c>
      <c r="C6824" s="57" t="str">
        <f t="shared" si="483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0"/>
        <v>0</v>
      </c>
      <c r="L6824" s="57">
        <f t="shared" si="481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2"/>
        <v>0</v>
      </c>
      <c r="C6825" s="57" t="str">
        <f t="shared" si="483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0"/>
        <v>0</v>
      </c>
      <c r="L6825" s="57">
        <f t="shared" si="481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2"/>
        <v>0</v>
      </c>
      <c r="C6826" s="57" t="str">
        <f t="shared" si="483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0"/>
        <v>0</v>
      </c>
      <c r="L6826" s="57">
        <f t="shared" si="481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2"/>
        <v>0</v>
      </c>
      <c r="C6827" s="57" t="str">
        <f t="shared" si="483"/>
        <v>Jan</v>
      </c>
      <c r="D6827" s="4"/>
      <c r="E6827" s="57"/>
      <c r="F6827" s="57"/>
      <c r="G6827" s="57"/>
      <c r="H6827" s="57"/>
      <c r="I6827" s="57"/>
      <c r="J6827" s="57"/>
      <c r="K6827" s="57">
        <f t="shared" ref="K6827:K6890" si="484">I6827+J6827</f>
        <v>0</v>
      </c>
      <c r="L6827" s="57">
        <f t="shared" si="481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2"/>
        <v>0</v>
      </c>
      <c r="C6828" s="57" t="str">
        <f t="shared" si="483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4"/>
        <v>0</v>
      </c>
      <c r="L6828" s="57">
        <f t="shared" si="481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2"/>
        <v>0</v>
      </c>
      <c r="C6829" s="57" t="str">
        <f t="shared" si="483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4"/>
        <v>0</v>
      </c>
      <c r="L6829" s="57">
        <f t="shared" si="481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2"/>
        <v>0</v>
      </c>
      <c r="C6830" s="57" t="str">
        <f t="shared" si="483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4"/>
        <v>0</v>
      </c>
      <c r="L6830" s="57">
        <f t="shared" si="481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2"/>
        <v>0</v>
      </c>
      <c r="C6831" s="57" t="str">
        <f t="shared" si="483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4"/>
        <v>0</v>
      </c>
      <c r="L6831" s="57">
        <f t="shared" si="481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2"/>
        <v>0</v>
      </c>
      <c r="C6832" s="57" t="str">
        <f t="shared" si="483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4"/>
        <v>0</v>
      </c>
      <c r="L6832" s="57">
        <f t="shared" si="481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2"/>
        <v>0</v>
      </c>
      <c r="C6833" s="57" t="str">
        <f t="shared" si="483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4"/>
        <v>0</v>
      </c>
      <c r="L6833" s="57">
        <f t="shared" si="481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2"/>
        <v>0</v>
      </c>
      <c r="C6834" s="57" t="str">
        <f t="shared" si="483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4"/>
        <v>0</v>
      </c>
      <c r="L6834" s="57">
        <f t="shared" si="481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2"/>
        <v>0</v>
      </c>
      <c r="C6835" s="57" t="str">
        <f t="shared" si="483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4"/>
        <v>0</v>
      </c>
      <c r="L6835" s="57">
        <f t="shared" si="481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2"/>
        <v>0</v>
      </c>
      <c r="C6836" s="57" t="str">
        <f t="shared" si="483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4"/>
        <v>0</v>
      </c>
      <c r="L6836" s="57">
        <f t="shared" si="481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2"/>
        <v>0</v>
      </c>
      <c r="C6837" s="57" t="str">
        <f t="shared" si="483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4"/>
        <v>0</v>
      </c>
      <c r="L6837" s="57">
        <f t="shared" si="481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2"/>
        <v>0</v>
      </c>
      <c r="C6838" s="57" t="str">
        <f t="shared" si="483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4"/>
        <v>0</v>
      </c>
      <c r="L6838" s="57">
        <f t="shared" si="481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2"/>
        <v>0</v>
      </c>
      <c r="C6839" s="57" t="str">
        <f t="shared" si="483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4"/>
        <v>0</v>
      </c>
      <c r="L6839" s="57">
        <f t="shared" ref="L6839:L6902" si="485">H6839*K6839</f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2"/>
        <v>0</v>
      </c>
      <c r="C6840" s="57" t="str">
        <f t="shared" si="483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4"/>
        <v>0</v>
      </c>
      <c r="L6840" s="57">
        <f t="shared" si="485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2"/>
        <v>0</v>
      </c>
      <c r="C6841" s="57" t="str">
        <f t="shared" si="483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4"/>
        <v>0</v>
      </c>
      <c r="L6841" s="57">
        <f t="shared" si="485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2"/>
        <v>0</v>
      </c>
      <c r="C6842" s="57" t="str">
        <f t="shared" si="483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4"/>
        <v>0</v>
      </c>
      <c r="L6842" s="57">
        <f t="shared" si="485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2"/>
        <v>0</v>
      </c>
      <c r="C6843" s="57" t="str">
        <f t="shared" si="483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4"/>
        <v>0</v>
      </c>
      <c r="L6843" s="57">
        <f t="shared" si="485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2"/>
        <v>0</v>
      </c>
      <c r="C6844" s="57" t="str">
        <f t="shared" si="483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4"/>
        <v>0</v>
      </c>
      <c r="L6844" s="57">
        <f t="shared" si="485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2"/>
        <v>0</v>
      </c>
      <c r="C6845" s="57" t="str">
        <f t="shared" si="483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4"/>
        <v>0</v>
      </c>
      <c r="L6845" s="57">
        <f t="shared" si="485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2"/>
        <v>0</v>
      </c>
      <c r="C6846" s="57" t="str">
        <f t="shared" si="483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4"/>
        <v>0</v>
      </c>
      <c r="L6846" s="57">
        <f t="shared" si="485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2"/>
        <v>0</v>
      </c>
      <c r="C6847" s="57" t="str">
        <f t="shared" si="483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4"/>
        <v>0</v>
      </c>
      <c r="L6847" s="57">
        <f t="shared" si="485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2"/>
        <v>0</v>
      </c>
      <c r="C6848" s="57" t="str">
        <f t="shared" si="483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4"/>
        <v>0</v>
      </c>
      <c r="L6848" s="57">
        <f t="shared" si="485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82"/>
        <v>0</v>
      </c>
      <c r="C6849" s="57" t="str">
        <f t="shared" si="483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4"/>
        <v>0</v>
      </c>
      <c r="L6849" s="57">
        <f t="shared" si="485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82"/>
        <v>0</v>
      </c>
      <c r="C6850" s="57" t="str">
        <f t="shared" si="483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84"/>
        <v>0</v>
      </c>
      <c r="L6850" s="57">
        <f t="shared" si="485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82"/>
        <v>0</v>
      </c>
      <c r="C6851" s="57" t="str">
        <f t="shared" si="483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84"/>
        <v>0</v>
      </c>
      <c r="L6851" s="57">
        <f t="shared" si="485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82"/>
        <v>0</v>
      </c>
      <c r="C6852" s="57" t="str">
        <f t="shared" si="483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84"/>
        <v>0</v>
      </c>
      <c r="L6852" s="57">
        <f t="shared" si="485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82"/>
        <v>0</v>
      </c>
      <c r="C6853" s="57" t="str">
        <f t="shared" si="483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84"/>
        <v>0</v>
      </c>
      <c r="L6853" s="57">
        <f t="shared" si="485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82"/>
        <v>0</v>
      </c>
      <c r="C6854" s="57" t="str">
        <f t="shared" si="483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84"/>
        <v>0</v>
      </c>
      <c r="L6854" s="57">
        <f t="shared" si="485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82"/>
        <v>0</v>
      </c>
      <c r="C6855" s="57" t="str">
        <f t="shared" si="483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84"/>
        <v>0</v>
      </c>
      <c r="L6855" s="57">
        <f t="shared" si="485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82"/>
        <v>0</v>
      </c>
      <c r="C6856" s="57" t="str">
        <f t="shared" si="483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84"/>
        <v>0</v>
      </c>
      <c r="L6856" s="57">
        <f t="shared" si="485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82"/>
        <v>0</v>
      </c>
      <c r="C6857" s="57" t="str">
        <f t="shared" si="483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84"/>
        <v>0</v>
      </c>
      <c r="L6857" s="57">
        <f t="shared" si="485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82"/>
        <v>0</v>
      </c>
      <c r="C6858" s="57" t="str">
        <f t="shared" si="483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84"/>
        <v>0</v>
      </c>
      <c r="L6858" s="57">
        <f t="shared" si="485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82"/>
        <v>0</v>
      </c>
      <c r="C6859" s="57" t="str">
        <f t="shared" si="483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84"/>
        <v>0</v>
      </c>
      <c r="L6859" s="57">
        <f t="shared" si="485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82"/>
        <v>0</v>
      </c>
      <c r="C6860" s="57" t="str">
        <f t="shared" si="483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84"/>
        <v>0</v>
      </c>
      <c r="L6860" s="57">
        <f t="shared" si="485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82"/>
        <v>0</v>
      </c>
      <c r="C6861" s="57" t="str">
        <f t="shared" si="483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84"/>
        <v>0</v>
      </c>
      <c r="L6861" s="57">
        <f t="shared" si="485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82"/>
        <v>0</v>
      </c>
      <c r="C6862" s="57" t="str">
        <f t="shared" si="483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84"/>
        <v>0</v>
      </c>
      <c r="L6862" s="57">
        <f t="shared" si="485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82"/>
        <v>0</v>
      </c>
      <c r="C6863" s="57" t="str">
        <f t="shared" si="483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84"/>
        <v>0</v>
      </c>
      <c r="L6863" s="57">
        <f t="shared" si="485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82"/>
        <v>0</v>
      </c>
      <c r="C6864" s="57" t="str">
        <f t="shared" si="483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84"/>
        <v>0</v>
      </c>
      <c r="L6864" s="57">
        <f t="shared" si="485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82"/>
        <v>0</v>
      </c>
      <c r="C6865" s="57" t="str">
        <f t="shared" si="483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84"/>
        <v>0</v>
      </c>
      <c r="L6865" s="57">
        <f t="shared" si="485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82"/>
        <v>0</v>
      </c>
      <c r="C6866" s="57" t="str">
        <f t="shared" si="483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84"/>
        <v>0</v>
      </c>
      <c r="L6866" s="57">
        <f t="shared" si="485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82"/>
        <v>0</v>
      </c>
      <c r="C6867" s="57" t="str">
        <f t="shared" si="483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84"/>
        <v>0</v>
      </c>
      <c r="L6867" s="57">
        <f t="shared" si="485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82"/>
        <v>0</v>
      </c>
      <c r="C6868" s="57" t="str">
        <f t="shared" si="483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84"/>
        <v>0</v>
      </c>
      <c r="L6868" s="57">
        <f t="shared" si="485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82"/>
        <v>0</v>
      </c>
      <c r="C6869" s="57" t="str">
        <f t="shared" si="483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84"/>
        <v>0</v>
      </c>
      <c r="L6869" s="57">
        <f t="shared" si="485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82"/>
        <v>0</v>
      </c>
      <c r="C6870" s="57" t="str">
        <f t="shared" si="483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84"/>
        <v>0</v>
      </c>
      <c r="L6870" s="57">
        <f t="shared" si="485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82"/>
        <v>0</v>
      </c>
      <c r="C6871" s="57" t="str">
        <f t="shared" si="483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84"/>
        <v>0</v>
      </c>
      <c r="L6871" s="57">
        <f t="shared" si="485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82"/>
        <v>0</v>
      </c>
      <c r="C6872" s="57" t="str">
        <f t="shared" si="483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84"/>
        <v>0</v>
      </c>
      <c r="L6872" s="57">
        <f t="shared" si="485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82"/>
        <v>0</v>
      </c>
      <c r="C6873" s="57" t="str">
        <f t="shared" si="483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84"/>
        <v>0</v>
      </c>
      <c r="L6873" s="57">
        <f t="shared" si="485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82"/>
        <v>0</v>
      </c>
      <c r="C6874" s="57" t="str">
        <f t="shared" si="483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84"/>
        <v>0</v>
      </c>
      <c r="L6874" s="57">
        <f t="shared" si="485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82"/>
        <v>0</v>
      </c>
      <c r="C6875" s="57" t="str">
        <f t="shared" si="483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84"/>
        <v>0</v>
      </c>
      <c r="L6875" s="57">
        <f t="shared" si="485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82"/>
        <v>0</v>
      </c>
      <c r="C6876" s="57" t="str">
        <f t="shared" si="483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84"/>
        <v>0</v>
      </c>
      <c r="L6876" s="57">
        <f t="shared" si="485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82"/>
        <v>0</v>
      </c>
      <c r="C6877" s="57" t="str">
        <f t="shared" si="483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84"/>
        <v>0</v>
      </c>
      <c r="L6877" s="57">
        <f t="shared" si="485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82"/>
        <v>0</v>
      </c>
      <c r="C6878" s="57" t="str">
        <f t="shared" si="483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84"/>
        <v>0</v>
      </c>
      <c r="L6878" s="57">
        <f t="shared" si="485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82"/>
        <v>0</v>
      </c>
      <c r="C6879" s="57" t="str">
        <f t="shared" si="483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84"/>
        <v>0</v>
      </c>
      <c r="L6879" s="57">
        <f t="shared" si="485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ref="B6880:B6943" si="486">WEEKNUM(A6880)</f>
        <v>0</v>
      </c>
      <c r="C6880" s="57" t="str">
        <f t="shared" ref="C6880:C6943" si="487">TEXT(A6880,"Mmm")</f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84"/>
        <v>0</v>
      </c>
      <c r="L6880" s="57">
        <f t="shared" si="485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486"/>
        <v>0</v>
      </c>
      <c r="C6881" s="57" t="str">
        <f t="shared" si="487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84"/>
        <v>0</v>
      </c>
      <c r="L6881" s="57">
        <f t="shared" si="485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86"/>
        <v>0</v>
      </c>
      <c r="C6882" s="57" t="str">
        <f t="shared" si="487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84"/>
        <v>0</v>
      </c>
      <c r="L6882" s="57">
        <f t="shared" si="485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86"/>
        <v>0</v>
      </c>
      <c r="C6883" s="57" t="str">
        <f t="shared" si="487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84"/>
        <v>0</v>
      </c>
      <c r="L6883" s="57">
        <f t="shared" si="485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86"/>
        <v>0</v>
      </c>
      <c r="C6884" s="57" t="str">
        <f t="shared" si="487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84"/>
        <v>0</v>
      </c>
      <c r="L6884" s="57">
        <f t="shared" si="485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86"/>
        <v>0</v>
      </c>
      <c r="C6885" s="57" t="str">
        <f t="shared" si="487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84"/>
        <v>0</v>
      </c>
      <c r="L6885" s="57">
        <f t="shared" si="485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86"/>
        <v>0</v>
      </c>
      <c r="C6886" s="57" t="str">
        <f t="shared" si="487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84"/>
        <v>0</v>
      </c>
      <c r="L6886" s="57">
        <f t="shared" si="485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86"/>
        <v>0</v>
      </c>
      <c r="C6887" s="57" t="str">
        <f t="shared" si="487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84"/>
        <v>0</v>
      </c>
      <c r="L6887" s="57">
        <f t="shared" si="485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86"/>
        <v>0</v>
      </c>
      <c r="C6888" s="57" t="str">
        <f t="shared" si="487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84"/>
        <v>0</v>
      </c>
      <c r="L6888" s="57">
        <f t="shared" si="485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86"/>
        <v>0</v>
      </c>
      <c r="C6889" s="57" t="str">
        <f t="shared" si="487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84"/>
        <v>0</v>
      </c>
      <c r="L6889" s="57">
        <f t="shared" si="485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86"/>
        <v>0</v>
      </c>
      <c r="C6890" s="57" t="str">
        <f t="shared" si="487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84"/>
        <v>0</v>
      </c>
      <c r="L6890" s="57">
        <f t="shared" si="485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86"/>
        <v>0</v>
      </c>
      <c r="C6891" s="57" t="str">
        <f t="shared" si="487"/>
        <v>Jan</v>
      </c>
      <c r="D6891" s="4"/>
      <c r="E6891" s="57"/>
      <c r="F6891" s="57"/>
      <c r="G6891" s="57"/>
      <c r="H6891" s="57"/>
      <c r="I6891" s="57"/>
      <c r="J6891" s="57"/>
      <c r="K6891" s="57">
        <f t="shared" ref="K6891:K6954" si="488">I6891+J6891</f>
        <v>0</v>
      </c>
      <c r="L6891" s="57">
        <f t="shared" si="485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86"/>
        <v>0</v>
      </c>
      <c r="C6892" s="57" t="str">
        <f t="shared" si="487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488"/>
        <v>0</v>
      </c>
      <c r="L6892" s="57">
        <f t="shared" si="485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86"/>
        <v>0</v>
      </c>
      <c r="C6893" s="57" t="str">
        <f t="shared" si="487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88"/>
        <v>0</v>
      </c>
      <c r="L6893" s="57">
        <f t="shared" si="485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86"/>
        <v>0</v>
      </c>
      <c r="C6894" s="57" t="str">
        <f t="shared" si="487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88"/>
        <v>0</v>
      </c>
      <c r="L6894" s="57">
        <f t="shared" si="485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86"/>
        <v>0</v>
      </c>
      <c r="C6895" s="57" t="str">
        <f t="shared" si="487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88"/>
        <v>0</v>
      </c>
      <c r="L6895" s="57">
        <f t="shared" si="485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86"/>
        <v>0</v>
      </c>
      <c r="C6896" s="57" t="str">
        <f t="shared" si="487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88"/>
        <v>0</v>
      </c>
      <c r="L6896" s="57">
        <f t="shared" si="485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86"/>
        <v>0</v>
      </c>
      <c r="C6897" s="57" t="str">
        <f t="shared" si="487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88"/>
        <v>0</v>
      </c>
      <c r="L6897" s="57">
        <f t="shared" si="485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86"/>
        <v>0</v>
      </c>
      <c r="C6898" s="57" t="str">
        <f t="shared" si="487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88"/>
        <v>0</v>
      </c>
      <c r="L6898" s="57">
        <f t="shared" si="485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86"/>
        <v>0</v>
      </c>
      <c r="C6899" s="57" t="str">
        <f t="shared" si="487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88"/>
        <v>0</v>
      </c>
      <c r="L6899" s="57">
        <f t="shared" si="485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86"/>
        <v>0</v>
      </c>
      <c r="C6900" s="57" t="str">
        <f t="shared" si="487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88"/>
        <v>0</v>
      </c>
      <c r="L6900" s="57">
        <f t="shared" si="485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86"/>
        <v>0</v>
      </c>
      <c r="C6901" s="57" t="str">
        <f t="shared" si="487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88"/>
        <v>0</v>
      </c>
      <c r="L6901" s="57">
        <f t="shared" si="485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86"/>
        <v>0</v>
      </c>
      <c r="C6902" s="57" t="str">
        <f t="shared" si="487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88"/>
        <v>0</v>
      </c>
      <c r="L6902" s="57">
        <f t="shared" si="485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86"/>
        <v>0</v>
      </c>
      <c r="C6903" s="57" t="str">
        <f t="shared" si="487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88"/>
        <v>0</v>
      </c>
      <c r="L6903" s="57">
        <f t="shared" ref="L6903:L6966" si="489">H6903*K6903</f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86"/>
        <v>0</v>
      </c>
      <c r="C6904" s="57" t="str">
        <f t="shared" si="487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88"/>
        <v>0</v>
      </c>
      <c r="L6904" s="57">
        <f t="shared" si="489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86"/>
        <v>0</v>
      </c>
      <c r="C6905" s="57" t="str">
        <f t="shared" si="487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88"/>
        <v>0</v>
      </c>
      <c r="L6905" s="57">
        <f t="shared" si="489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86"/>
        <v>0</v>
      </c>
      <c r="C6906" s="57" t="str">
        <f t="shared" si="487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88"/>
        <v>0</v>
      </c>
      <c r="L6906" s="57">
        <f t="shared" si="489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86"/>
        <v>0</v>
      </c>
      <c r="C6907" s="57" t="str">
        <f t="shared" si="487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88"/>
        <v>0</v>
      </c>
      <c r="L6907" s="57">
        <f t="shared" si="489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86"/>
        <v>0</v>
      </c>
      <c r="C6908" s="57" t="str">
        <f t="shared" si="487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88"/>
        <v>0</v>
      </c>
      <c r="L6908" s="57">
        <f t="shared" si="489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86"/>
        <v>0</v>
      </c>
      <c r="C6909" s="57" t="str">
        <f t="shared" si="487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88"/>
        <v>0</v>
      </c>
      <c r="L6909" s="57">
        <f t="shared" si="489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86"/>
        <v>0</v>
      </c>
      <c r="C6910" s="57" t="str">
        <f t="shared" si="487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88"/>
        <v>0</v>
      </c>
      <c r="L6910" s="57">
        <f t="shared" si="489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86"/>
        <v>0</v>
      </c>
      <c r="C6911" s="57" t="str">
        <f t="shared" si="487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88"/>
        <v>0</v>
      </c>
      <c r="L6911" s="57">
        <f t="shared" si="489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86"/>
        <v>0</v>
      </c>
      <c r="C6912" s="57" t="str">
        <f t="shared" si="487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88"/>
        <v>0</v>
      </c>
      <c r="L6912" s="57">
        <f t="shared" si="489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86"/>
        <v>0</v>
      </c>
      <c r="C6913" s="57" t="str">
        <f t="shared" si="487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88"/>
        <v>0</v>
      </c>
      <c r="L6913" s="57">
        <f t="shared" si="489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86"/>
        <v>0</v>
      </c>
      <c r="C6914" s="57" t="str">
        <f t="shared" si="487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88"/>
        <v>0</v>
      </c>
      <c r="L6914" s="57">
        <f t="shared" si="489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86"/>
        <v>0</v>
      </c>
      <c r="C6915" s="57" t="str">
        <f t="shared" si="487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88"/>
        <v>0</v>
      </c>
      <c r="L6915" s="57">
        <f t="shared" si="489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86"/>
        <v>0</v>
      </c>
      <c r="C6916" s="57" t="str">
        <f t="shared" si="487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88"/>
        <v>0</v>
      </c>
      <c r="L6916" s="57">
        <f t="shared" si="489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86"/>
        <v>0</v>
      </c>
      <c r="C6917" s="57" t="str">
        <f t="shared" si="487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88"/>
        <v>0</v>
      </c>
      <c r="L6917" s="57">
        <f t="shared" si="489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86"/>
        <v>0</v>
      </c>
      <c r="C6918" s="57" t="str">
        <f t="shared" si="487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88"/>
        <v>0</v>
      </c>
      <c r="L6918" s="57">
        <f t="shared" si="489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86"/>
        <v>0</v>
      </c>
      <c r="C6919" s="57" t="str">
        <f t="shared" si="487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88"/>
        <v>0</v>
      </c>
      <c r="L6919" s="57">
        <f t="shared" si="489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86"/>
        <v>0</v>
      </c>
      <c r="C6920" s="57" t="str">
        <f t="shared" si="487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88"/>
        <v>0</v>
      </c>
      <c r="L6920" s="57">
        <f t="shared" si="489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86"/>
        <v>0</v>
      </c>
      <c r="C6921" s="57" t="str">
        <f t="shared" si="487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88"/>
        <v>0</v>
      </c>
      <c r="L6921" s="57">
        <f t="shared" si="489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86"/>
        <v>0</v>
      </c>
      <c r="C6922" s="57" t="str">
        <f t="shared" si="487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88"/>
        <v>0</v>
      </c>
      <c r="L6922" s="57">
        <f t="shared" si="489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86"/>
        <v>0</v>
      </c>
      <c r="C6923" s="57" t="str">
        <f t="shared" si="487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88"/>
        <v>0</v>
      </c>
      <c r="L6923" s="57">
        <f t="shared" si="489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86"/>
        <v>0</v>
      </c>
      <c r="C6924" s="57" t="str">
        <f t="shared" si="487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88"/>
        <v>0</v>
      </c>
      <c r="L6924" s="57">
        <f t="shared" si="489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86"/>
        <v>0</v>
      </c>
      <c r="C6925" s="57" t="str">
        <f t="shared" si="487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88"/>
        <v>0</v>
      </c>
      <c r="L6925" s="57">
        <f t="shared" si="489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86"/>
        <v>0</v>
      </c>
      <c r="C6926" s="57" t="str">
        <f t="shared" si="487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88"/>
        <v>0</v>
      </c>
      <c r="L6926" s="57">
        <f t="shared" si="489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86"/>
        <v>0</v>
      </c>
      <c r="C6927" s="57" t="str">
        <f t="shared" si="487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88"/>
        <v>0</v>
      </c>
      <c r="L6927" s="57">
        <f t="shared" si="489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86"/>
        <v>0</v>
      </c>
      <c r="C6928" s="57" t="str">
        <f t="shared" si="487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88"/>
        <v>0</v>
      </c>
      <c r="L6928" s="57">
        <f t="shared" si="489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86"/>
        <v>0</v>
      </c>
      <c r="C6929" s="57" t="str">
        <f t="shared" si="487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88"/>
        <v>0</v>
      </c>
      <c r="L6929" s="57">
        <f t="shared" si="489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86"/>
        <v>0</v>
      </c>
      <c r="C6930" s="57" t="str">
        <f t="shared" si="487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88"/>
        <v>0</v>
      </c>
      <c r="L6930" s="57">
        <f t="shared" si="489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86"/>
        <v>0</v>
      </c>
      <c r="C6931" s="57" t="str">
        <f t="shared" si="487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88"/>
        <v>0</v>
      </c>
      <c r="L6931" s="57">
        <f t="shared" si="489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86"/>
        <v>0</v>
      </c>
      <c r="C6932" s="57" t="str">
        <f t="shared" si="487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88"/>
        <v>0</v>
      </c>
      <c r="L6932" s="57">
        <f t="shared" si="489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86"/>
        <v>0</v>
      </c>
      <c r="C6933" s="57" t="str">
        <f t="shared" si="487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88"/>
        <v>0</v>
      </c>
      <c r="L6933" s="57">
        <f t="shared" si="489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86"/>
        <v>0</v>
      </c>
      <c r="C6934" s="57" t="str">
        <f t="shared" si="487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88"/>
        <v>0</v>
      </c>
      <c r="L6934" s="57">
        <f t="shared" si="489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86"/>
        <v>0</v>
      </c>
      <c r="C6935" s="57" t="str">
        <f t="shared" si="487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88"/>
        <v>0</v>
      </c>
      <c r="L6935" s="57">
        <f t="shared" si="489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86"/>
        <v>0</v>
      </c>
      <c r="C6936" s="57" t="str">
        <f t="shared" si="487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88"/>
        <v>0</v>
      </c>
      <c r="L6936" s="57">
        <f t="shared" si="489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86"/>
        <v>0</v>
      </c>
      <c r="C6937" s="57" t="str">
        <f t="shared" si="487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88"/>
        <v>0</v>
      </c>
      <c r="L6937" s="57">
        <f t="shared" si="489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86"/>
        <v>0</v>
      </c>
      <c r="C6938" s="57" t="str">
        <f t="shared" si="487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88"/>
        <v>0</v>
      </c>
      <c r="L6938" s="57">
        <f t="shared" si="489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86"/>
        <v>0</v>
      </c>
      <c r="C6939" s="57" t="str">
        <f t="shared" si="487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88"/>
        <v>0</v>
      </c>
      <c r="L6939" s="57">
        <f t="shared" si="489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86"/>
        <v>0</v>
      </c>
      <c r="C6940" s="57" t="str">
        <f t="shared" si="487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88"/>
        <v>0</v>
      </c>
      <c r="L6940" s="57">
        <f t="shared" si="489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86"/>
        <v>0</v>
      </c>
      <c r="C6941" s="57" t="str">
        <f t="shared" si="487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88"/>
        <v>0</v>
      </c>
      <c r="L6941" s="57">
        <f t="shared" si="489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86"/>
        <v>0</v>
      </c>
      <c r="C6942" s="57" t="str">
        <f t="shared" si="487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88"/>
        <v>0</v>
      </c>
      <c r="L6942" s="57">
        <f t="shared" si="489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86"/>
        <v>0</v>
      </c>
      <c r="C6943" s="57" t="str">
        <f t="shared" si="487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88"/>
        <v>0</v>
      </c>
      <c r="L6943" s="57">
        <f t="shared" si="489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ref="B6944:B6999" si="490">WEEKNUM(A6944)</f>
        <v>0</v>
      </c>
      <c r="C6944" s="57" t="str">
        <f t="shared" ref="C6944:C6999" si="491">TEXT(A6944,"Mmm")</f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88"/>
        <v>0</v>
      </c>
      <c r="L6944" s="57">
        <f t="shared" si="489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490"/>
        <v>0</v>
      </c>
      <c r="C6945" s="57" t="str">
        <f t="shared" si="491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88"/>
        <v>0</v>
      </c>
      <c r="L6945" s="57">
        <f t="shared" si="489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490"/>
        <v>0</v>
      </c>
      <c r="C6946" s="57" t="str">
        <f t="shared" si="491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88"/>
        <v>0</v>
      </c>
      <c r="L6946" s="57">
        <f t="shared" si="489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90"/>
        <v>0</v>
      </c>
      <c r="C6947" s="57" t="str">
        <f t="shared" si="491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88"/>
        <v>0</v>
      </c>
      <c r="L6947" s="57">
        <f t="shared" si="489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90"/>
        <v>0</v>
      </c>
      <c r="C6948" s="57" t="str">
        <f t="shared" si="491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88"/>
        <v>0</v>
      </c>
      <c r="L6948" s="57">
        <f t="shared" si="489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90"/>
        <v>0</v>
      </c>
      <c r="C6949" s="57" t="str">
        <f t="shared" si="491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88"/>
        <v>0</v>
      </c>
      <c r="L6949" s="57">
        <f t="shared" si="489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90"/>
        <v>0</v>
      </c>
      <c r="C6950" s="57" t="str">
        <f t="shared" si="491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88"/>
        <v>0</v>
      </c>
      <c r="L6950" s="57">
        <f t="shared" si="489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90"/>
        <v>0</v>
      </c>
      <c r="C6951" s="57" t="str">
        <f t="shared" si="491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88"/>
        <v>0</v>
      </c>
      <c r="L6951" s="57">
        <f t="shared" si="489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90"/>
        <v>0</v>
      </c>
      <c r="C6952" s="57" t="str">
        <f t="shared" si="491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88"/>
        <v>0</v>
      </c>
      <c r="L6952" s="57">
        <f t="shared" si="489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90"/>
        <v>0</v>
      </c>
      <c r="C6953" s="57" t="str">
        <f t="shared" si="491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88"/>
        <v>0</v>
      </c>
      <c r="L6953" s="57">
        <f t="shared" si="489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90"/>
        <v>0</v>
      </c>
      <c r="C6954" s="57" t="str">
        <f t="shared" si="491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88"/>
        <v>0</v>
      </c>
      <c r="L6954" s="57">
        <f t="shared" si="489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90"/>
        <v>0</v>
      </c>
      <c r="C6955" s="57" t="str">
        <f t="shared" si="491"/>
        <v>Jan</v>
      </c>
      <c r="D6955" s="4"/>
      <c r="E6955" s="57"/>
      <c r="F6955" s="57"/>
      <c r="G6955" s="57"/>
      <c r="H6955" s="57"/>
      <c r="I6955" s="57"/>
      <c r="J6955" s="57"/>
      <c r="K6955" s="57">
        <f t="shared" ref="K6955:K6999" si="492">I6955+J6955</f>
        <v>0</v>
      </c>
      <c r="L6955" s="57">
        <f t="shared" si="489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90"/>
        <v>0</v>
      </c>
      <c r="C6956" s="57" t="str">
        <f t="shared" si="491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492"/>
        <v>0</v>
      </c>
      <c r="L6956" s="57">
        <f t="shared" si="489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90"/>
        <v>0</v>
      </c>
      <c r="C6957" s="57" t="str">
        <f t="shared" si="491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492"/>
        <v>0</v>
      </c>
      <c r="L6957" s="57">
        <f t="shared" si="489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90"/>
        <v>0</v>
      </c>
      <c r="C6958" s="57" t="str">
        <f t="shared" si="491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92"/>
        <v>0</v>
      </c>
      <c r="L6958" s="57">
        <f t="shared" si="489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90"/>
        <v>0</v>
      </c>
      <c r="C6959" s="57" t="str">
        <f t="shared" si="491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92"/>
        <v>0</v>
      </c>
      <c r="L6959" s="57">
        <f t="shared" si="489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90"/>
        <v>0</v>
      </c>
      <c r="C6960" s="57" t="str">
        <f t="shared" si="491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92"/>
        <v>0</v>
      </c>
      <c r="L6960" s="57">
        <f t="shared" si="489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90"/>
        <v>0</v>
      </c>
      <c r="C6961" s="57" t="str">
        <f t="shared" si="491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92"/>
        <v>0</v>
      </c>
      <c r="L6961" s="57">
        <f t="shared" si="489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90"/>
        <v>0</v>
      </c>
      <c r="C6962" s="57" t="str">
        <f t="shared" si="491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92"/>
        <v>0</v>
      </c>
      <c r="L6962" s="57">
        <f t="shared" si="489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90"/>
        <v>0</v>
      </c>
      <c r="C6963" s="57" t="str">
        <f t="shared" si="491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92"/>
        <v>0</v>
      </c>
      <c r="L6963" s="57">
        <f t="shared" si="489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90"/>
        <v>0</v>
      </c>
      <c r="C6964" s="57" t="str">
        <f t="shared" si="491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92"/>
        <v>0</v>
      </c>
      <c r="L6964" s="57">
        <f t="shared" si="489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90"/>
        <v>0</v>
      </c>
      <c r="C6965" s="57" t="str">
        <f t="shared" si="491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92"/>
        <v>0</v>
      </c>
      <c r="L6965" s="57">
        <f t="shared" si="489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90"/>
        <v>0</v>
      </c>
      <c r="C6966" s="57" t="str">
        <f t="shared" si="491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92"/>
        <v>0</v>
      </c>
      <c r="L6966" s="57">
        <f t="shared" si="489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90"/>
        <v>0</v>
      </c>
      <c r="C6967" s="57" t="str">
        <f t="shared" si="491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92"/>
        <v>0</v>
      </c>
      <c r="L6967" s="57">
        <f t="shared" ref="L6967:L6999" si="493">H6967*K6967</f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90"/>
        <v>0</v>
      </c>
      <c r="C6968" s="57" t="str">
        <f t="shared" si="491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92"/>
        <v>0</v>
      </c>
      <c r="L6968" s="57">
        <f t="shared" si="493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90"/>
        <v>0</v>
      </c>
      <c r="C6969" s="57" t="str">
        <f t="shared" si="491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92"/>
        <v>0</v>
      </c>
      <c r="L6969" s="57">
        <f t="shared" si="493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90"/>
        <v>0</v>
      </c>
      <c r="C6970" s="57" t="str">
        <f t="shared" si="491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92"/>
        <v>0</v>
      </c>
      <c r="L6970" s="57">
        <f t="shared" si="493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90"/>
        <v>0</v>
      </c>
      <c r="C6971" s="57" t="str">
        <f t="shared" si="491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92"/>
        <v>0</v>
      </c>
      <c r="L6971" s="57">
        <f t="shared" si="493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90"/>
        <v>0</v>
      </c>
      <c r="C6972" s="57" t="str">
        <f t="shared" si="491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92"/>
        <v>0</v>
      </c>
      <c r="L6972" s="57">
        <f t="shared" si="493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90"/>
        <v>0</v>
      </c>
      <c r="C6973" s="57" t="str">
        <f t="shared" si="491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92"/>
        <v>0</v>
      </c>
      <c r="L6973" s="57">
        <f t="shared" si="493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90"/>
        <v>0</v>
      </c>
      <c r="C6974" s="57" t="str">
        <f t="shared" si="491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92"/>
        <v>0</v>
      </c>
      <c r="L6974" s="57">
        <f t="shared" si="493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90"/>
        <v>0</v>
      </c>
      <c r="C6975" s="57" t="str">
        <f t="shared" si="491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92"/>
        <v>0</v>
      </c>
      <c r="L6975" s="57">
        <f t="shared" si="493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90"/>
        <v>0</v>
      </c>
      <c r="C6976" s="57" t="str">
        <f t="shared" si="491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92"/>
        <v>0</v>
      </c>
      <c r="L6976" s="57">
        <f t="shared" si="493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90"/>
        <v>0</v>
      </c>
      <c r="C6977" s="57" t="str">
        <f t="shared" si="491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92"/>
        <v>0</v>
      </c>
      <c r="L6977" s="57">
        <f t="shared" si="493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90"/>
        <v>0</v>
      </c>
      <c r="C6978" s="57" t="str">
        <f t="shared" si="491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92"/>
        <v>0</v>
      </c>
      <c r="L6978" s="57">
        <f t="shared" si="493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90"/>
        <v>0</v>
      </c>
      <c r="C6979" s="57" t="str">
        <f t="shared" si="491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92"/>
        <v>0</v>
      </c>
      <c r="L6979" s="57">
        <f t="shared" si="493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90"/>
        <v>0</v>
      </c>
      <c r="C6980" s="57" t="str">
        <f t="shared" si="491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92"/>
        <v>0</v>
      </c>
      <c r="L6980" s="57">
        <f t="shared" si="493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90"/>
        <v>0</v>
      </c>
      <c r="C6981" s="57" t="str">
        <f t="shared" si="491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92"/>
        <v>0</v>
      </c>
      <c r="L6981" s="57">
        <f t="shared" si="493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90"/>
        <v>0</v>
      </c>
      <c r="C6982" s="57" t="str">
        <f t="shared" si="491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92"/>
        <v>0</v>
      </c>
      <c r="L6982" s="57">
        <f t="shared" si="493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90"/>
        <v>0</v>
      </c>
      <c r="C6983" s="57" t="str">
        <f t="shared" si="491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92"/>
        <v>0</v>
      </c>
      <c r="L6983" s="57">
        <f t="shared" si="493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90"/>
        <v>0</v>
      </c>
      <c r="C6984" s="57" t="str">
        <f t="shared" si="491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92"/>
        <v>0</v>
      </c>
      <c r="L6984" s="57">
        <f t="shared" si="493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90"/>
        <v>0</v>
      </c>
      <c r="C6985" s="57" t="str">
        <f t="shared" si="491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92"/>
        <v>0</v>
      </c>
      <c r="L6985" s="57">
        <f t="shared" si="493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90"/>
        <v>0</v>
      </c>
      <c r="C6986" s="57" t="str">
        <f t="shared" si="491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92"/>
        <v>0</v>
      </c>
      <c r="L6986" s="57">
        <f t="shared" si="493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90"/>
        <v>0</v>
      </c>
      <c r="C6987" s="57" t="str">
        <f t="shared" si="491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92"/>
        <v>0</v>
      </c>
      <c r="L6987" s="57">
        <f t="shared" si="493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90"/>
        <v>0</v>
      </c>
      <c r="C6988" s="57" t="str">
        <f t="shared" si="491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92"/>
        <v>0</v>
      </c>
      <c r="L6988" s="57">
        <f t="shared" si="493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90"/>
        <v>0</v>
      </c>
      <c r="C6989" s="57" t="str">
        <f t="shared" si="491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92"/>
        <v>0</v>
      </c>
      <c r="L6989" s="57">
        <f t="shared" si="493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90"/>
        <v>0</v>
      </c>
      <c r="C6990" s="57" t="str">
        <f t="shared" si="491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92"/>
        <v>0</v>
      </c>
      <c r="L6990" s="57">
        <f t="shared" si="493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90"/>
        <v>0</v>
      </c>
      <c r="C6991" s="57" t="str">
        <f t="shared" si="491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92"/>
        <v>0</v>
      </c>
      <c r="L6991" s="57">
        <f t="shared" si="493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90"/>
        <v>0</v>
      </c>
      <c r="C6992" s="57" t="str">
        <f t="shared" si="491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92"/>
        <v>0</v>
      </c>
      <c r="L6992" s="57">
        <f t="shared" si="493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90"/>
        <v>0</v>
      </c>
      <c r="C6993" s="57" t="str">
        <f t="shared" si="491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92"/>
        <v>0</v>
      </c>
      <c r="L6993" s="57">
        <f t="shared" si="493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90"/>
        <v>0</v>
      </c>
      <c r="C6994" s="57" t="str">
        <f t="shared" si="491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92"/>
        <v>0</v>
      </c>
      <c r="L6994" s="57">
        <f t="shared" si="493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90"/>
        <v>0</v>
      </c>
      <c r="C6995" s="57" t="str">
        <f t="shared" si="491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92"/>
        <v>0</v>
      </c>
      <c r="L6995" s="57">
        <f t="shared" si="493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90"/>
        <v>0</v>
      </c>
      <c r="C6996" s="57" t="str">
        <f t="shared" si="491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92"/>
        <v>0</v>
      </c>
      <c r="L6996" s="57">
        <f t="shared" si="493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90"/>
        <v>0</v>
      </c>
      <c r="C6997" s="57" t="str">
        <f t="shared" si="491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92"/>
        <v>0</v>
      </c>
      <c r="L6997" s="57">
        <f t="shared" si="493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90"/>
        <v>0</v>
      </c>
      <c r="C6998" s="57" t="str">
        <f t="shared" si="491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92"/>
        <v>0</v>
      </c>
      <c r="L6998" s="57">
        <f t="shared" si="493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90"/>
        <v>0</v>
      </c>
      <c r="C6999" s="57" t="str">
        <f t="shared" si="491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92"/>
        <v>0</v>
      </c>
      <c r="L6999" s="57">
        <f t="shared" si="493"/>
        <v>0</v>
      </c>
      <c r="M6999" s="4"/>
      <c r="N6999" s="57"/>
      <c r="O6999" s="57"/>
      <c r="P6999" s="4"/>
      <c r="Q6999" s="4"/>
    </row>
  </sheetData>
  <autoFilter ref="A2:Q6999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B7000:B1048576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D7000:F1048576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I7000:I1048576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C7000:C1048576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codeName="Sheet10"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6209</v>
      </c>
      <c r="D2" s="4" t="s">
        <v>3887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2015</v>
      </c>
      <c r="N2" s="57" t="s">
        <v>57</v>
      </c>
      <c r="O2" s="57">
        <v>275201</v>
      </c>
      <c r="P2" s="4" t="s">
        <v>5512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6209</v>
      </c>
      <c r="D3" s="4" t="s">
        <v>3704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2015</v>
      </c>
      <c r="N3" s="57" t="s">
        <v>57</v>
      </c>
      <c r="O3" s="57">
        <v>275205</v>
      </c>
      <c r="P3" s="4" t="s">
        <v>5406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6209</v>
      </c>
      <c r="D4" s="4" t="s">
        <v>3488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2015</v>
      </c>
      <c r="N4" s="57" t="s">
        <v>57</v>
      </c>
      <c r="O4" s="57" t="s">
        <v>6171</v>
      </c>
      <c r="P4" s="4" t="s">
        <v>5438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6209</v>
      </c>
      <c r="D5" s="4" t="s">
        <v>3887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2015</v>
      </c>
      <c r="N5" s="57" t="s">
        <v>57</v>
      </c>
      <c r="O5" s="57" t="s">
        <v>6172</v>
      </c>
      <c r="P5" s="4" t="s">
        <v>5438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6209</v>
      </c>
      <c r="D6" s="4" t="s">
        <v>3488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2015</v>
      </c>
      <c r="N6" s="57" t="s">
        <v>57</v>
      </c>
      <c r="O6" s="57" t="s">
        <v>5064</v>
      </c>
      <c r="P6" s="4" t="s">
        <v>6213</v>
      </c>
      <c r="Q6" t="s">
        <v>6212</v>
      </c>
    </row>
    <row r="7" spans="1:18" hidden="1" x14ac:dyDescent="0.35">
      <c r="A7" s="3">
        <v>46175</v>
      </c>
      <c r="B7" s="57">
        <v>23</v>
      </c>
      <c r="C7" s="57" t="s">
        <v>6209</v>
      </c>
      <c r="D7" s="4" t="s">
        <v>3704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2015</v>
      </c>
      <c r="N7" s="57" t="s">
        <v>57</v>
      </c>
      <c r="O7" s="57" t="s">
        <v>6007</v>
      </c>
      <c r="P7" s="4" t="s">
        <v>5511</v>
      </c>
      <c r="Q7" t="s">
        <v>6211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6209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2015</v>
      </c>
      <c r="N8" s="57" t="s">
        <v>57</v>
      </c>
      <c r="O8" s="57" t="s">
        <v>6007</v>
      </c>
      <c r="P8" s="4" t="s">
        <v>5511</v>
      </c>
      <c r="Q8" t="s">
        <v>6211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6210</v>
      </c>
      <c r="D9" s="4" t="s">
        <v>5178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2015</v>
      </c>
      <c r="N9" s="57" t="s">
        <v>57</v>
      </c>
      <c r="O9" s="57" t="s">
        <v>5701</v>
      </c>
      <c r="P9" s="4" t="s">
        <v>5511</v>
      </c>
      <c r="Q9" t="s">
        <v>6211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6209</v>
      </c>
      <c r="D10" s="4" t="s">
        <v>3488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2015</v>
      </c>
      <c r="N10" s="57" t="s">
        <v>57</v>
      </c>
      <c r="O10" s="57" t="s">
        <v>5701</v>
      </c>
      <c r="P10" s="4" t="s">
        <v>5511</v>
      </c>
      <c r="Q10" t="s">
        <v>6211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6210</v>
      </c>
      <c r="D11" s="4" t="s">
        <v>5178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2015</v>
      </c>
      <c r="N11" s="57" t="s">
        <v>57</v>
      </c>
      <c r="O11" s="57" t="s">
        <v>5064</v>
      </c>
      <c r="P11" s="4" t="s">
        <v>5180</v>
      </c>
      <c r="Q11" t="s">
        <v>6212</v>
      </c>
    </row>
    <row r="12" spans="1:18" x14ac:dyDescent="0.35">
      <c r="A12" s="3">
        <v>46169</v>
      </c>
      <c r="B12" s="57">
        <v>22</v>
      </c>
      <c r="C12" s="57" t="s">
        <v>6210</v>
      </c>
      <c r="D12" s="4" t="s">
        <v>5178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2015</v>
      </c>
      <c r="N12" s="57" t="s">
        <v>57</v>
      </c>
      <c r="O12" s="57" t="s">
        <v>5064</v>
      </c>
      <c r="P12" s="4" t="s">
        <v>5180</v>
      </c>
      <c r="Q12" t="s">
        <v>6212</v>
      </c>
    </row>
    <row r="13" spans="1:18" x14ac:dyDescent="0.35">
      <c r="A13" s="3">
        <v>46174</v>
      </c>
      <c r="B13" s="57">
        <v>23</v>
      </c>
      <c r="C13" s="57" t="s">
        <v>6209</v>
      </c>
      <c r="D13" s="4" t="s">
        <v>3488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2270</v>
      </c>
      <c r="N13" s="57" t="s">
        <v>57</v>
      </c>
      <c r="O13" s="57" t="s">
        <v>5064</v>
      </c>
      <c r="P13" s="4" t="s">
        <v>5180</v>
      </c>
      <c r="Q13" t="s">
        <v>6212</v>
      </c>
    </row>
    <row r="14" spans="1:18" x14ac:dyDescent="0.35">
      <c r="A14" s="3">
        <v>46175</v>
      </c>
      <c r="B14" s="57">
        <v>23</v>
      </c>
      <c r="C14" s="57" t="s">
        <v>6209</v>
      </c>
      <c r="D14" s="4" t="s">
        <v>3704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2270</v>
      </c>
      <c r="N14" s="57" t="s">
        <v>57</v>
      </c>
      <c r="O14" s="57" t="s">
        <v>5064</v>
      </c>
      <c r="P14" s="4" t="s">
        <v>5180</v>
      </c>
      <c r="Q14" t="s">
        <v>6212</v>
      </c>
    </row>
    <row r="15" spans="1:18" x14ac:dyDescent="0.35">
      <c r="A15" s="3">
        <v>46177</v>
      </c>
      <c r="B15" s="57">
        <v>23</v>
      </c>
      <c r="C15" s="57" t="s">
        <v>6209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2270</v>
      </c>
      <c r="N15" s="57" t="s">
        <v>57</v>
      </c>
      <c r="O15" s="57" t="s">
        <v>5064</v>
      </c>
      <c r="P15" s="4" t="s">
        <v>5180</v>
      </c>
      <c r="Q15" t="s">
        <v>6212</v>
      </c>
    </row>
    <row r="16" spans="1:18" x14ac:dyDescent="0.35">
      <c r="A16" s="3">
        <v>46178</v>
      </c>
      <c r="B16" s="57">
        <v>23</v>
      </c>
      <c r="C16" s="57" t="s">
        <v>6209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2270</v>
      </c>
      <c r="N16" s="57" t="s">
        <v>57</v>
      </c>
      <c r="O16" s="57" t="s">
        <v>5064</v>
      </c>
      <c r="P16" s="4" t="s">
        <v>5180</v>
      </c>
      <c r="Q16" t="s">
        <v>6212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B2:R70"/>
  <sheetViews>
    <sheetView topLeftCell="E1" zoomScale="70" zoomScaleNormal="70" workbookViewId="0">
      <selection activeCell="O12" sqref="O12"/>
    </sheetView>
  </sheetViews>
  <sheetFormatPr defaultColWidth="8.81640625" defaultRowHeight="15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13.08984375" style="7" customWidth="1"/>
    <col min="7" max="7" width="14.08984375" style="8" bestFit="1" customWidth="1"/>
    <col min="8" max="8" width="15" style="7" bestFit="1" customWidth="1"/>
    <col min="9" max="9" width="57.08984375" style="18" bestFit="1" customWidth="1"/>
    <col min="10" max="10" width="12.453125" style="18" bestFit="1" customWidth="1"/>
    <col min="11" max="11" width="21.26953125" style="18" bestFit="1" customWidth="1"/>
    <col min="12" max="12" width="13" style="18" customWidth="1"/>
    <col min="13" max="13" width="14.81640625" style="18" customWidth="1"/>
    <col min="14" max="16384" width="8.81640625" style="7"/>
  </cols>
  <sheetData>
    <row r="2" spans="2:18" ht="15.5" thickBot="1" x14ac:dyDescent="0.35">
      <c r="I2" s="10" t="s">
        <v>38</v>
      </c>
      <c r="J2" s="10" t="s">
        <v>39</v>
      </c>
      <c r="K2" s="10" t="s">
        <v>40</v>
      </c>
      <c r="L2" s="11" t="s">
        <v>38</v>
      </c>
      <c r="M2" s="11" t="s">
        <v>39</v>
      </c>
    </row>
    <row r="3" spans="2:18" ht="15.5" thickBot="1" x14ac:dyDescent="0.35">
      <c r="B3" s="7"/>
      <c r="C3" s="7"/>
      <c r="F3" s="12" t="s">
        <v>41</v>
      </c>
      <c r="G3" s="13" t="s">
        <v>42</v>
      </c>
      <c r="H3" s="14" t="s">
        <v>43</v>
      </c>
      <c r="I3" s="15" t="s">
        <v>44</v>
      </c>
      <c r="J3" s="15" t="s">
        <v>13</v>
      </c>
      <c r="K3" s="16" t="s">
        <v>45</v>
      </c>
      <c r="L3" s="13" t="s">
        <v>42</v>
      </c>
      <c r="M3" s="7"/>
      <c r="N3" s="17" t="s">
        <v>46</v>
      </c>
      <c r="O3" s="17" t="s">
        <v>47</v>
      </c>
      <c r="P3" s="17" t="s">
        <v>48</v>
      </c>
      <c r="Q3" s="18" t="s">
        <v>46</v>
      </c>
      <c r="R3" s="18" t="s">
        <v>47</v>
      </c>
    </row>
    <row r="4" spans="2:18" ht="15.5" thickBot="1" x14ac:dyDescent="0.35">
      <c r="B4" s="7"/>
      <c r="C4" s="7"/>
      <c r="F4" s="19"/>
      <c r="G4" s="20" t="s">
        <v>49</v>
      </c>
      <c r="H4" s="21" t="s">
        <v>50</v>
      </c>
      <c r="I4" s="22" t="s">
        <v>51</v>
      </c>
      <c r="J4" s="22" t="s">
        <v>52</v>
      </c>
      <c r="K4" s="22"/>
      <c r="L4" s="20" t="s">
        <v>49</v>
      </c>
      <c r="M4" s="7"/>
      <c r="N4" s="17" t="s">
        <v>46</v>
      </c>
      <c r="O4" s="17" t="s">
        <v>47</v>
      </c>
      <c r="P4" s="17" t="s">
        <v>53</v>
      </c>
      <c r="Q4" s="18" t="s">
        <v>46</v>
      </c>
      <c r="R4" s="18" t="s">
        <v>52</v>
      </c>
    </row>
    <row r="5" spans="2:18" ht="15.5" thickBot="1" x14ac:dyDescent="0.35">
      <c r="B5" s="7"/>
      <c r="C5" s="7"/>
      <c r="F5" s="20"/>
      <c r="G5" s="20" t="str">
        <f t="array" ref="G5:G7">G4</f>
        <v>Facilities Issue</v>
      </c>
      <c r="H5" s="21" t="s">
        <v>54</v>
      </c>
      <c r="I5" s="22" t="s">
        <v>55</v>
      </c>
      <c r="J5" s="22" t="s">
        <v>52</v>
      </c>
      <c r="K5" s="22"/>
      <c r="L5" s="20" t="str">
        <f t="array" ref="L5:L7">L4</f>
        <v>Facilities Issue</v>
      </c>
      <c r="M5" s="7"/>
      <c r="N5" s="17" t="s">
        <v>46</v>
      </c>
      <c r="O5" s="17" t="s">
        <v>47</v>
      </c>
      <c r="P5" s="17" t="s">
        <v>56</v>
      </c>
      <c r="Q5" s="18" t="s">
        <v>46</v>
      </c>
      <c r="R5" s="18" t="s">
        <v>57</v>
      </c>
    </row>
    <row r="6" spans="2:18" ht="15.5" thickBot="1" x14ac:dyDescent="0.35">
      <c r="B6" s="7"/>
      <c r="C6" s="7"/>
      <c r="F6" s="20"/>
      <c r="G6" s="20" t="str">
        <v>Facilities Issue</v>
      </c>
      <c r="H6" s="21" t="s">
        <v>58</v>
      </c>
      <c r="I6" s="22" t="s">
        <v>59</v>
      </c>
      <c r="J6" s="22" t="s">
        <v>52</v>
      </c>
      <c r="K6" s="22"/>
      <c r="L6" s="20" t="str">
        <v>Facilities Issue</v>
      </c>
      <c r="M6" s="7"/>
      <c r="N6" s="17" t="s">
        <v>46</v>
      </c>
      <c r="O6" s="17" t="s">
        <v>47</v>
      </c>
      <c r="P6" s="17" t="s">
        <v>60</v>
      </c>
      <c r="Q6" s="18" t="s">
        <v>46</v>
      </c>
      <c r="R6" s="18" t="s">
        <v>61</v>
      </c>
    </row>
    <row r="7" spans="2:18" ht="15.5" thickBot="1" x14ac:dyDescent="0.35">
      <c r="B7" s="7"/>
      <c r="C7" s="7"/>
      <c r="F7" s="23"/>
      <c r="G7" s="23" t="str">
        <v>Facilities Issue</v>
      </c>
      <c r="H7" s="21" t="s">
        <v>62</v>
      </c>
      <c r="I7" s="22" t="s">
        <v>63</v>
      </c>
      <c r="J7" s="22" t="s">
        <v>52</v>
      </c>
      <c r="K7" s="22"/>
      <c r="L7" s="23" t="str">
        <v>Facilities Issue</v>
      </c>
      <c r="M7" s="7"/>
      <c r="N7" s="17" t="s">
        <v>46</v>
      </c>
      <c r="O7" s="17" t="s">
        <v>47</v>
      </c>
      <c r="P7" s="17" t="s">
        <v>64</v>
      </c>
      <c r="Q7" s="18" t="s">
        <v>46</v>
      </c>
      <c r="R7" s="18" t="s">
        <v>65</v>
      </c>
    </row>
    <row r="8" spans="2:18" ht="15.5" thickBot="1" x14ac:dyDescent="0.35">
      <c r="B8" s="7"/>
      <c r="C8" s="7"/>
      <c r="F8" s="19"/>
      <c r="G8" s="19" t="s">
        <v>66</v>
      </c>
      <c r="H8" s="21" t="s">
        <v>67</v>
      </c>
      <c r="I8" s="22" t="s">
        <v>68</v>
      </c>
      <c r="J8" s="22" t="s">
        <v>52</v>
      </c>
      <c r="K8" s="22" t="s">
        <v>69</v>
      </c>
      <c r="L8" s="19" t="s">
        <v>66</v>
      </c>
      <c r="M8" s="7"/>
      <c r="N8" s="17" t="s">
        <v>46</v>
      </c>
      <c r="O8" s="17" t="s">
        <v>47</v>
      </c>
      <c r="P8" s="17" t="s">
        <v>70</v>
      </c>
      <c r="Q8" s="18" t="s">
        <v>46</v>
      </c>
      <c r="R8" s="18" t="s">
        <v>71</v>
      </c>
    </row>
    <row r="9" spans="2:18" ht="15.5" thickBot="1" x14ac:dyDescent="0.35">
      <c r="B9" s="7"/>
      <c r="C9" s="7"/>
      <c r="F9" s="20"/>
      <c r="G9" s="20" t="str">
        <f>G8</f>
        <v>Change Model</v>
      </c>
      <c r="H9" s="21" t="s">
        <v>20</v>
      </c>
      <c r="I9" s="24" t="s">
        <v>72</v>
      </c>
      <c r="J9" s="22" t="s">
        <v>22</v>
      </c>
      <c r="K9" s="22"/>
      <c r="L9" s="20" t="str">
        <f>L8</f>
        <v>Change Model</v>
      </c>
      <c r="M9" s="7"/>
      <c r="N9" s="17" t="s">
        <v>46</v>
      </c>
      <c r="O9" s="25" t="s">
        <v>52</v>
      </c>
      <c r="P9" s="17" t="s">
        <v>73</v>
      </c>
      <c r="Q9" s="26" t="s">
        <v>46</v>
      </c>
      <c r="R9" s="26" t="s">
        <v>74</v>
      </c>
    </row>
    <row r="10" spans="2:18" ht="15.5" thickBot="1" x14ac:dyDescent="0.35">
      <c r="B10" s="7"/>
      <c r="C10" s="7"/>
      <c r="F10" s="23"/>
      <c r="G10" s="23" t="str">
        <f>G9</f>
        <v>Change Model</v>
      </c>
      <c r="H10" s="21" t="s">
        <v>75</v>
      </c>
      <c r="I10" s="22" t="s">
        <v>76</v>
      </c>
      <c r="J10" s="22" t="s">
        <v>22</v>
      </c>
      <c r="K10" s="21"/>
      <c r="L10" s="23" t="str">
        <f>L9</f>
        <v>Change Model</v>
      </c>
      <c r="M10" s="7"/>
      <c r="N10" s="17" t="s">
        <v>46</v>
      </c>
      <c r="O10" s="25" t="s">
        <v>52</v>
      </c>
      <c r="P10" s="17" t="s">
        <v>77</v>
      </c>
      <c r="Q10" s="26" t="s">
        <v>78</v>
      </c>
      <c r="R10" s="26" t="s">
        <v>79</v>
      </c>
    </row>
    <row r="11" spans="2:18" s="32" customFormat="1" ht="17.5" customHeight="1" thickBot="1" x14ac:dyDescent="0.35">
      <c r="F11" s="27"/>
      <c r="G11" s="28" t="s">
        <v>80</v>
      </c>
      <c r="H11" s="21" t="s">
        <v>81</v>
      </c>
      <c r="I11" s="29" t="s">
        <v>82</v>
      </c>
      <c r="J11" s="30" t="s">
        <v>52</v>
      </c>
      <c r="K11" s="31"/>
      <c r="L11" s="28" t="s">
        <v>80</v>
      </c>
      <c r="N11" s="17" t="s">
        <v>46</v>
      </c>
      <c r="O11" s="25" t="s">
        <v>52</v>
      </c>
      <c r="P11" s="17" t="s">
        <v>83</v>
      </c>
      <c r="Q11" s="26" t="s">
        <v>78</v>
      </c>
      <c r="R11" s="26" t="s">
        <v>84</v>
      </c>
    </row>
    <row r="12" spans="2:18" s="35" customFormat="1" ht="15.5" thickBot="1" x14ac:dyDescent="0.35">
      <c r="F12" s="20"/>
      <c r="G12" s="33" t="str">
        <f>G11</f>
        <v>Equipment</v>
      </c>
      <c r="H12" s="21" t="s">
        <v>85</v>
      </c>
      <c r="I12" s="34" t="s">
        <v>86</v>
      </c>
      <c r="J12" s="34" t="s">
        <v>52</v>
      </c>
      <c r="K12" s="22"/>
      <c r="L12" s="33" t="str">
        <f>L11</f>
        <v>Equipment</v>
      </c>
      <c r="N12" s="17" t="s">
        <v>46</v>
      </c>
      <c r="O12" s="25" t="s">
        <v>52</v>
      </c>
      <c r="P12" s="17" t="s">
        <v>87</v>
      </c>
      <c r="Q12" s="26"/>
      <c r="R12" s="26"/>
    </row>
    <row r="13" spans="2:18" s="35" customFormat="1" ht="23.5" thickBot="1" x14ac:dyDescent="0.35">
      <c r="F13" s="20"/>
      <c r="G13" s="33" t="str">
        <f>G12</f>
        <v>Equipment</v>
      </c>
      <c r="H13" s="21" t="s">
        <v>88</v>
      </c>
      <c r="I13" s="34" t="s">
        <v>89</v>
      </c>
      <c r="J13" s="34" t="s">
        <v>52</v>
      </c>
      <c r="K13" s="22"/>
      <c r="L13" s="33" t="str">
        <f>L12</f>
        <v>Equipment</v>
      </c>
      <c r="N13" s="17" t="s">
        <v>46</v>
      </c>
      <c r="O13" s="25" t="s">
        <v>57</v>
      </c>
      <c r="P13" s="17" t="s">
        <v>90</v>
      </c>
      <c r="Q13" s="26"/>
      <c r="R13" s="26"/>
    </row>
    <row r="14" spans="2:18" s="35" customFormat="1" ht="15.5" thickBot="1" x14ac:dyDescent="0.4">
      <c r="F14" s="23"/>
      <c r="G14" s="36" t="str">
        <f>G13</f>
        <v>Equipment</v>
      </c>
      <c r="H14" s="21" t="s">
        <v>91</v>
      </c>
      <c r="I14" s="22" t="s">
        <v>92</v>
      </c>
      <c r="J14" s="34" t="s">
        <v>52</v>
      </c>
      <c r="K14" s="22"/>
      <c r="L14" s="36" t="str">
        <f>L13</f>
        <v>Equipment</v>
      </c>
      <c r="N14" s="25" t="s">
        <v>46</v>
      </c>
      <c r="O14" s="25" t="s">
        <v>61</v>
      </c>
      <c r="P14" s="25" t="s">
        <v>93</v>
      </c>
      <c r="Q14" s="26"/>
      <c r="R14" s="26"/>
    </row>
    <row r="15" spans="2:18" s="35" customFormat="1" ht="15.5" thickBot="1" x14ac:dyDescent="0.4">
      <c r="F15" s="19"/>
      <c r="G15" s="19" t="s">
        <v>22</v>
      </c>
      <c r="H15" s="21" t="s">
        <v>94</v>
      </c>
      <c r="I15" s="22" t="s">
        <v>95</v>
      </c>
      <c r="J15" s="22" t="s">
        <v>96</v>
      </c>
      <c r="K15" s="22"/>
      <c r="L15" s="19" t="s">
        <v>22</v>
      </c>
      <c r="N15" s="25" t="s">
        <v>46</v>
      </c>
      <c r="O15" s="25" t="s">
        <v>65</v>
      </c>
      <c r="P15" s="25" t="s">
        <v>97</v>
      </c>
      <c r="Q15" s="26"/>
      <c r="R15" s="26"/>
    </row>
    <row r="16" spans="2:18" ht="15.5" thickBot="1" x14ac:dyDescent="0.35">
      <c r="B16" s="7"/>
      <c r="C16" s="7"/>
      <c r="F16" s="20"/>
      <c r="G16" s="20" t="str">
        <f>G15</f>
        <v>Quality</v>
      </c>
      <c r="H16" s="21" t="s">
        <v>21</v>
      </c>
      <c r="I16" s="37" t="s">
        <v>98</v>
      </c>
      <c r="J16" s="22" t="s">
        <v>22</v>
      </c>
      <c r="K16" s="22"/>
      <c r="L16" s="20" t="str">
        <f>L15</f>
        <v>Quality</v>
      </c>
      <c r="M16" s="7"/>
      <c r="N16" s="25" t="s">
        <v>46</v>
      </c>
      <c r="O16" s="25" t="s">
        <v>71</v>
      </c>
      <c r="P16" s="25"/>
      <c r="Q16" s="18"/>
      <c r="R16" s="18"/>
    </row>
    <row r="17" spans="2:18" ht="15.5" thickBot="1" x14ac:dyDescent="0.35">
      <c r="B17" s="7"/>
      <c r="C17" s="7"/>
      <c r="F17" s="20"/>
      <c r="G17" s="20" t="str">
        <f>G16</f>
        <v>Quality</v>
      </c>
      <c r="H17" s="21" t="s">
        <v>99</v>
      </c>
      <c r="I17" s="38" t="s">
        <v>100</v>
      </c>
      <c r="J17" s="22" t="s">
        <v>101</v>
      </c>
      <c r="K17" s="22"/>
      <c r="L17" s="20" t="str">
        <f>L16</f>
        <v>Quality</v>
      </c>
      <c r="M17" s="7"/>
      <c r="N17" s="25" t="s">
        <v>46</v>
      </c>
      <c r="O17" s="25" t="s">
        <v>74</v>
      </c>
      <c r="P17" s="25" t="s">
        <v>102</v>
      </c>
      <c r="Q17" s="18"/>
      <c r="R17" s="18"/>
    </row>
    <row r="18" spans="2:18" ht="15.5" thickBot="1" x14ac:dyDescent="0.35">
      <c r="B18" s="7"/>
      <c r="C18" s="7"/>
      <c r="F18" s="20"/>
      <c r="G18" s="20" t="str">
        <f>G17</f>
        <v>Quality</v>
      </c>
      <c r="H18" s="21" t="s">
        <v>103</v>
      </c>
      <c r="I18" s="22" t="s">
        <v>104</v>
      </c>
      <c r="J18" s="22" t="s">
        <v>22</v>
      </c>
      <c r="K18" s="22"/>
      <c r="L18" s="20" t="str">
        <f>L17</f>
        <v>Quality</v>
      </c>
      <c r="M18" s="7"/>
      <c r="N18" s="25" t="s">
        <v>78</v>
      </c>
      <c r="O18" s="17" t="s">
        <v>79</v>
      </c>
      <c r="P18" s="17" t="s">
        <v>105</v>
      </c>
      <c r="Q18" s="18"/>
      <c r="R18" s="18"/>
    </row>
    <row r="19" spans="2:18" ht="15.5" thickBot="1" x14ac:dyDescent="0.35">
      <c r="B19" s="7"/>
      <c r="C19" s="7"/>
      <c r="F19" s="23"/>
      <c r="G19" s="23" t="str">
        <f>G18</f>
        <v>Quality</v>
      </c>
      <c r="H19" s="21" t="s">
        <v>106</v>
      </c>
      <c r="I19" s="22" t="s">
        <v>107</v>
      </c>
      <c r="J19" s="22" t="s">
        <v>22</v>
      </c>
      <c r="K19" s="22"/>
      <c r="L19" s="23" t="str">
        <f>L18</f>
        <v>Quality</v>
      </c>
      <c r="M19" s="7"/>
      <c r="N19" s="25" t="s">
        <v>78</v>
      </c>
      <c r="O19" s="17" t="s">
        <v>79</v>
      </c>
      <c r="P19" s="17" t="s">
        <v>108</v>
      </c>
      <c r="Q19" s="18"/>
      <c r="R19" s="18"/>
    </row>
    <row r="20" spans="2:18" ht="15.5" thickBot="1" x14ac:dyDescent="0.35">
      <c r="B20" s="7"/>
      <c r="C20" s="7"/>
      <c r="F20" s="19"/>
      <c r="G20" s="19" t="s">
        <v>109</v>
      </c>
      <c r="H20" s="21" t="s">
        <v>110</v>
      </c>
      <c r="I20" s="22" t="s">
        <v>111</v>
      </c>
      <c r="J20" s="22" t="s">
        <v>47</v>
      </c>
      <c r="K20" s="22"/>
      <c r="L20" s="19" t="s">
        <v>109</v>
      </c>
      <c r="M20" s="7"/>
      <c r="N20" s="25" t="s">
        <v>78</v>
      </c>
      <c r="O20" s="17" t="s">
        <v>84</v>
      </c>
      <c r="P20" s="17" t="s">
        <v>112</v>
      </c>
      <c r="Q20" s="18"/>
      <c r="R20" s="18"/>
    </row>
    <row r="21" spans="2:18" ht="15.5" thickBot="1" x14ac:dyDescent="0.35">
      <c r="B21" s="7"/>
      <c r="C21" s="7"/>
      <c r="F21" s="20"/>
      <c r="G21" s="20" t="str">
        <f>G20</f>
        <v>Material</v>
      </c>
      <c r="H21" s="21" t="s">
        <v>113</v>
      </c>
      <c r="I21" s="22" t="s">
        <v>114</v>
      </c>
      <c r="J21" s="22" t="s">
        <v>65</v>
      </c>
      <c r="K21" s="22"/>
      <c r="L21" s="20" t="str">
        <f>L20</f>
        <v>Material</v>
      </c>
      <c r="M21" s="7"/>
      <c r="N21" s="18"/>
      <c r="O21" s="18"/>
      <c r="P21" s="18"/>
      <c r="Q21" s="18"/>
      <c r="R21" s="18"/>
    </row>
    <row r="22" spans="2:18" ht="15.5" thickBot="1" x14ac:dyDescent="0.35">
      <c r="B22" s="7"/>
      <c r="C22" s="7"/>
      <c r="F22" s="20"/>
      <c r="G22" s="20" t="str">
        <f>G21</f>
        <v>Material</v>
      </c>
      <c r="H22" s="21" t="s">
        <v>115</v>
      </c>
      <c r="I22" s="22" t="s">
        <v>116</v>
      </c>
      <c r="J22" s="22" t="s">
        <v>22</v>
      </c>
      <c r="K22" s="22"/>
      <c r="L22" s="20" t="str">
        <f>L21</f>
        <v>Material</v>
      </c>
      <c r="M22" s="7"/>
      <c r="N22" s="18"/>
      <c r="O22" s="18"/>
      <c r="P22" s="18"/>
      <c r="Q22" s="18"/>
      <c r="R22" s="18"/>
    </row>
    <row r="23" spans="2:18" ht="15.5" thickBot="1" x14ac:dyDescent="0.35">
      <c r="B23" s="7"/>
      <c r="C23" s="7"/>
      <c r="F23" s="23"/>
      <c r="G23" s="23" t="str">
        <f>G22</f>
        <v>Material</v>
      </c>
      <c r="H23" s="21" t="s">
        <v>117</v>
      </c>
      <c r="I23" s="22" t="s">
        <v>118</v>
      </c>
      <c r="J23" s="22" t="s">
        <v>119</v>
      </c>
      <c r="K23" s="22"/>
      <c r="L23" s="23" t="str">
        <f>L22</f>
        <v>Material</v>
      </c>
      <c r="M23" s="7"/>
      <c r="N23" s="18"/>
      <c r="O23" s="18"/>
      <c r="P23" s="18"/>
      <c r="Q23" s="18"/>
      <c r="R23" s="18"/>
    </row>
    <row r="24" spans="2:18" ht="15.5" thickBot="1" x14ac:dyDescent="0.35">
      <c r="B24" s="7"/>
      <c r="C24" s="7"/>
      <c r="F24" s="39"/>
      <c r="G24" s="40" t="s">
        <v>120</v>
      </c>
      <c r="H24" s="21" t="s">
        <v>121</v>
      </c>
      <c r="I24" s="22" t="s">
        <v>122</v>
      </c>
      <c r="J24" s="22" t="s">
        <v>65</v>
      </c>
      <c r="K24" s="22"/>
      <c r="L24" s="40" t="s">
        <v>120</v>
      </c>
      <c r="M24" s="7"/>
      <c r="N24" s="18"/>
      <c r="O24" s="18"/>
      <c r="P24" s="18"/>
      <c r="Q24" s="18"/>
      <c r="R24" s="18"/>
    </row>
    <row r="25" spans="2:18" ht="15.5" thickBot="1" x14ac:dyDescent="0.35">
      <c r="B25" s="7"/>
      <c r="C25" s="7"/>
      <c r="F25" s="19"/>
      <c r="G25" s="19" t="s">
        <v>123</v>
      </c>
      <c r="H25" s="21" t="s">
        <v>124</v>
      </c>
      <c r="I25" s="22" t="s">
        <v>125</v>
      </c>
      <c r="J25" s="22" t="s">
        <v>126</v>
      </c>
      <c r="K25" s="22" t="s">
        <v>127</v>
      </c>
      <c r="L25" s="19" t="s">
        <v>123</v>
      </c>
      <c r="M25" s="7"/>
      <c r="N25" s="18"/>
      <c r="O25" s="18"/>
      <c r="P25" s="18"/>
      <c r="Q25" s="18"/>
      <c r="R25" s="18"/>
    </row>
    <row r="26" spans="2:18" ht="15.5" thickBot="1" x14ac:dyDescent="0.35">
      <c r="B26" s="7"/>
      <c r="C26" s="7"/>
      <c r="F26" s="20"/>
      <c r="G26" s="20" t="str">
        <f>G25</f>
        <v>Document</v>
      </c>
      <c r="H26" s="21" t="s">
        <v>128</v>
      </c>
      <c r="I26" s="22" t="s">
        <v>129</v>
      </c>
      <c r="J26" s="22" t="s">
        <v>126</v>
      </c>
      <c r="K26" s="22" t="s">
        <v>130</v>
      </c>
      <c r="L26" s="20" t="str">
        <f>L25</f>
        <v>Document</v>
      </c>
      <c r="M26" s="7"/>
      <c r="N26" s="41" t="s">
        <v>131</v>
      </c>
      <c r="O26" s="41" t="s">
        <v>132</v>
      </c>
      <c r="P26" s="41"/>
      <c r="Q26" s="18"/>
      <c r="R26" s="18"/>
    </row>
    <row r="27" spans="2:18" ht="15.5" thickBot="1" x14ac:dyDescent="0.35">
      <c r="B27" s="7"/>
      <c r="C27" s="7"/>
      <c r="F27" s="20"/>
      <c r="G27" s="20" t="str">
        <f>G26</f>
        <v>Document</v>
      </c>
      <c r="H27" s="21" t="s">
        <v>133</v>
      </c>
      <c r="I27" s="22" t="s">
        <v>134</v>
      </c>
      <c r="J27" s="22" t="s">
        <v>126</v>
      </c>
      <c r="K27" s="22"/>
      <c r="L27" s="20" t="str">
        <f>L26</f>
        <v>Document</v>
      </c>
      <c r="M27" s="7"/>
      <c r="N27" s="41" t="s">
        <v>135</v>
      </c>
      <c r="O27" s="41" t="s">
        <v>136</v>
      </c>
      <c r="P27" s="41" t="s">
        <v>137</v>
      </c>
      <c r="Q27" s="18"/>
      <c r="R27" s="18"/>
    </row>
    <row r="28" spans="2:18" ht="15.5" thickBot="1" x14ac:dyDescent="0.35">
      <c r="B28" s="7"/>
      <c r="C28" s="7"/>
      <c r="F28" s="20"/>
      <c r="G28" s="20" t="str">
        <f>G27</f>
        <v>Document</v>
      </c>
      <c r="H28" s="21" t="s">
        <v>138</v>
      </c>
      <c r="I28" s="22" t="s">
        <v>139</v>
      </c>
      <c r="J28" s="22" t="s">
        <v>22</v>
      </c>
      <c r="K28" s="22"/>
      <c r="L28" s="20" t="str">
        <f>L27</f>
        <v>Document</v>
      </c>
      <c r="M28" s="7"/>
      <c r="N28" s="41" t="s">
        <v>140</v>
      </c>
      <c r="O28" s="41" t="s">
        <v>141</v>
      </c>
      <c r="P28" s="41"/>
      <c r="Q28" s="18"/>
      <c r="R28" s="18"/>
    </row>
    <row r="29" spans="2:18" ht="15.5" thickBot="1" x14ac:dyDescent="0.35">
      <c r="B29" s="7"/>
      <c r="C29" s="7"/>
      <c r="F29" s="20"/>
      <c r="G29" s="20" t="str">
        <f>G28</f>
        <v>Document</v>
      </c>
      <c r="H29" s="21" t="s">
        <v>142</v>
      </c>
      <c r="I29" s="22" t="s">
        <v>143</v>
      </c>
      <c r="J29" s="22" t="s">
        <v>144</v>
      </c>
      <c r="K29" s="22"/>
      <c r="L29" s="20" t="str">
        <f>L28</f>
        <v>Document</v>
      </c>
      <c r="M29" s="7"/>
      <c r="N29" s="41" t="s">
        <v>145</v>
      </c>
      <c r="O29" s="41" t="s">
        <v>146</v>
      </c>
      <c r="P29" s="41"/>
      <c r="Q29" s="18"/>
      <c r="R29" s="18"/>
    </row>
    <row r="30" spans="2:18" ht="15.5" thickBot="1" x14ac:dyDescent="0.35">
      <c r="B30" s="7"/>
      <c r="C30" s="7"/>
      <c r="F30" s="42"/>
      <c r="G30" s="42" t="str">
        <f>G29</f>
        <v>Document</v>
      </c>
      <c r="H30" s="21" t="s">
        <v>147</v>
      </c>
      <c r="I30" s="34" t="s">
        <v>148</v>
      </c>
      <c r="J30" s="22" t="s">
        <v>126</v>
      </c>
      <c r="K30" s="22"/>
      <c r="L30" s="42" t="str">
        <f>L29</f>
        <v>Document</v>
      </c>
      <c r="M30" s="7"/>
      <c r="N30" s="41" t="s">
        <v>149</v>
      </c>
      <c r="O30" s="41" t="s">
        <v>150</v>
      </c>
      <c r="P30" s="41"/>
      <c r="Q30" s="18"/>
      <c r="R30" s="18"/>
    </row>
    <row r="31" spans="2:18" ht="15.5" thickBot="1" x14ac:dyDescent="0.35">
      <c r="B31" s="7"/>
      <c r="C31" s="7"/>
      <c r="F31" s="43"/>
      <c r="G31" s="43" t="s">
        <v>151</v>
      </c>
      <c r="H31" s="21" t="s">
        <v>152</v>
      </c>
      <c r="I31" s="22" t="s">
        <v>153</v>
      </c>
      <c r="J31" s="22" t="s">
        <v>61</v>
      </c>
      <c r="K31" s="22"/>
      <c r="L31" s="43" t="s">
        <v>151</v>
      </c>
      <c r="M31" s="7"/>
      <c r="N31" s="41" t="s">
        <v>154</v>
      </c>
      <c r="O31" s="41" t="s">
        <v>155</v>
      </c>
      <c r="P31" s="41"/>
      <c r="Q31" s="18"/>
      <c r="R31" s="18"/>
    </row>
    <row r="32" spans="2:18" ht="15.5" thickBot="1" x14ac:dyDescent="0.35">
      <c r="B32" s="7"/>
      <c r="C32" s="7"/>
      <c r="F32" s="20"/>
      <c r="G32" s="20" t="str">
        <f>G31</f>
        <v>SNOA</v>
      </c>
      <c r="H32" s="21" t="s">
        <v>156</v>
      </c>
      <c r="I32" s="22" t="s">
        <v>157</v>
      </c>
      <c r="J32" s="22" t="s">
        <v>61</v>
      </c>
      <c r="K32" s="22"/>
      <c r="L32" s="20" t="str">
        <f>L31</f>
        <v>SNOA</v>
      </c>
      <c r="M32" s="7"/>
      <c r="N32" s="41" t="s">
        <v>158</v>
      </c>
      <c r="O32" s="41" t="s">
        <v>159</v>
      </c>
      <c r="P32" s="41"/>
      <c r="Q32" s="18"/>
      <c r="R32" s="18"/>
    </row>
    <row r="33" spans="2:18" ht="15.5" thickBot="1" x14ac:dyDescent="0.35">
      <c r="B33" s="7"/>
      <c r="C33" s="7"/>
      <c r="F33" s="20"/>
      <c r="G33" s="20" t="str">
        <f>G32</f>
        <v>SNOA</v>
      </c>
      <c r="H33" s="21" t="s">
        <v>160</v>
      </c>
      <c r="I33" s="22" t="s">
        <v>161</v>
      </c>
      <c r="J33" s="22" t="s">
        <v>162</v>
      </c>
      <c r="K33" s="22"/>
      <c r="L33" s="20" t="str">
        <f>L32</f>
        <v>SNOA</v>
      </c>
      <c r="M33" s="7"/>
      <c r="N33" s="41"/>
      <c r="O33" s="41" t="s">
        <v>163</v>
      </c>
      <c r="P33" s="41"/>
      <c r="Q33" s="18"/>
      <c r="R33" s="18"/>
    </row>
    <row r="34" spans="2:18" ht="15.5" thickBot="1" x14ac:dyDescent="0.35">
      <c r="B34" s="7"/>
      <c r="C34" s="7"/>
      <c r="F34" s="20"/>
      <c r="G34" s="20" t="str">
        <f>G33</f>
        <v>SNOA</v>
      </c>
      <c r="H34" s="44" t="s">
        <v>164</v>
      </c>
      <c r="I34" s="45" t="s">
        <v>165</v>
      </c>
      <c r="J34" s="22" t="s">
        <v>166</v>
      </c>
      <c r="K34" s="22"/>
      <c r="L34" s="20" t="str">
        <f>L33</f>
        <v>SNOA</v>
      </c>
      <c r="M34" s="7"/>
      <c r="N34" s="41" t="s">
        <v>167</v>
      </c>
      <c r="O34" s="41" t="s">
        <v>168</v>
      </c>
      <c r="P34" s="41"/>
      <c r="Q34" s="18"/>
      <c r="R34" s="18"/>
    </row>
    <row r="35" spans="2:18" ht="15.5" thickBot="1" x14ac:dyDescent="0.35">
      <c r="B35" s="7"/>
      <c r="C35" s="7"/>
      <c r="F35" s="20"/>
      <c r="G35" s="20" t="str">
        <f>G34</f>
        <v>SNOA</v>
      </c>
      <c r="H35" s="21" t="s">
        <v>169</v>
      </c>
      <c r="I35" s="22" t="s">
        <v>170</v>
      </c>
      <c r="J35" s="22" t="s">
        <v>166</v>
      </c>
      <c r="K35" s="22"/>
      <c r="L35" s="20" t="str">
        <f>L34</f>
        <v>SNOA</v>
      </c>
      <c r="M35" s="7"/>
      <c r="N35" s="41" t="s">
        <v>171</v>
      </c>
      <c r="O35" s="41" t="s">
        <v>172</v>
      </c>
      <c r="P35" s="41"/>
      <c r="Q35" s="18"/>
      <c r="R35" s="18"/>
    </row>
    <row r="36" spans="2:18" ht="15.5" thickBot="1" x14ac:dyDescent="0.35">
      <c r="B36" s="7"/>
      <c r="C36" s="7"/>
      <c r="F36" s="42"/>
      <c r="G36" s="42" t="str">
        <f>G35</f>
        <v>SNOA</v>
      </c>
      <c r="H36" s="21" t="s">
        <v>173</v>
      </c>
      <c r="I36" s="22" t="s">
        <v>174</v>
      </c>
      <c r="J36" s="22" t="s">
        <v>175</v>
      </c>
      <c r="K36" s="22"/>
      <c r="L36" s="42" t="str">
        <f>L35</f>
        <v>SNOA</v>
      </c>
      <c r="M36" s="7"/>
      <c r="N36" s="41" t="s">
        <v>176</v>
      </c>
      <c r="O36" s="41" t="s">
        <v>177</v>
      </c>
      <c r="P36" s="41" t="s">
        <v>137</v>
      </c>
      <c r="Q36" s="18"/>
      <c r="R36" s="18"/>
    </row>
    <row r="37" spans="2:18" ht="15.5" thickBot="1" x14ac:dyDescent="0.35">
      <c r="B37" s="7"/>
      <c r="C37" s="7"/>
      <c r="G37" s="42" t="s">
        <v>178</v>
      </c>
      <c r="H37" s="21" t="s">
        <v>179</v>
      </c>
      <c r="I37" s="22" t="s">
        <v>180</v>
      </c>
      <c r="J37" s="22" t="s">
        <v>175</v>
      </c>
      <c r="K37" s="22"/>
      <c r="L37" s="42" t="s">
        <v>178</v>
      </c>
      <c r="M37" s="7"/>
      <c r="N37" s="41" t="s">
        <v>181</v>
      </c>
      <c r="O37" s="41" t="s">
        <v>182</v>
      </c>
      <c r="P37" s="41"/>
      <c r="Q37" s="18"/>
      <c r="R37" s="18"/>
    </row>
    <row r="38" spans="2:18" x14ac:dyDescent="0.3">
      <c r="I38" s="41" t="s">
        <v>183</v>
      </c>
      <c r="J38" s="41" t="s">
        <v>184</v>
      </c>
      <c r="K38" s="41"/>
    </row>
    <row r="39" spans="2:18" ht="15.5" x14ac:dyDescent="0.3">
      <c r="C39" s="46"/>
      <c r="I39" s="41"/>
      <c r="J39" s="41"/>
      <c r="K39" s="41"/>
    </row>
    <row r="40" spans="2:18" ht="15.5" x14ac:dyDescent="0.3">
      <c r="C40" s="46"/>
      <c r="I40" s="41"/>
      <c r="J40" s="41"/>
      <c r="K40" s="41"/>
    </row>
    <row r="41" spans="2:18" ht="15.5" x14ac:dyDescent="0.3">
      <c r="C41" s="46"/>
      <c r="I41" s="41"/>
      <c r="J41" s="41"/>
      <c r="K41" s="41"/>
    </row>
    <row r="42" spans="2:18" x14ac:dyDescent="0.3">
      <c r="C42" s="82" t="s">
        <v>478</v>
      </c>
      <c r="D42" s="82" t="s">
        <v>477</v>
      </c>
      <c r="E42" s="82" t="s">
        <v>479</v>
      </c>
      <c r="I42" s="41"/>
      <c r="J42" s="41"/>
      <c r="K42" s="41"/>
    </row>
    <row r="43" spans="2:18" x14ac:dyDescent="0.3">
      <c r="C43" s="84" t="s">
        <v>480</v>
      </c>
      <c r="D43" s="83" t="s">
        <v>273</v>
      </c>
      <c r="E43" s="84" t="s">
        <v>30</v>
      </c>
      <c r="I43" s="41"/>
      <c r="J43" s="41"/>
      <c r="K43" s="41"/>
    </row>
    <row r="44" spans="2:18" x14ac:dyDescent="0.3">
      <c r="C44" s="84" t="s">
        <v>482</v>
      </c>
      <c r="D44" s="83" t="s">
        <v>481</v>
      </c>
      <c r="E44" s="84" t="s">
        <v>65</v>
      </c>
      <c r="I44" s="41"/>
      <c r="J44" s="41"/>
      <c r="K44" s="41"/>
    </row>
    <row r="45" spans="2:18" x14ac:dyDescent="0.3">
      <c r="C45" s="84" t="s">
        <v>484</v>
      </c>
      <c r="D45" s="83" t="s">
        <v>483</v>
      </c>
      <c r="E45" s="84" t="s">
        <v>47</v>
      </c>
    </row>
    <row r="46" spans="2:18" x14ac:dyDescent="0.3">
      <c r="C46" s="84" t="s">
        <v>485</v>
      </c>
      <c r="D46" s="83" t="s">
        <v>267</v>
      </c>
      <c r="E46" s="84" t="s">
        <v>198</v>
      </c>
    </row>
    <row r="47" spans="2:18" x14ac:dyDescent="0.3">
      <c r="C47" s="84" t="s">
        <v>487</v>
      </c>
      <c r="D47" s="83" t="s">
        <v>486</v>
      </c>
      <c r="E47" s="84" t="s">
        <v>488</v>
      </c>
    </row>
    <row r="48" spans="2:18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2475</v>
      </c>
    </row>
    <row r="55" spans="3:5" ht="15.5" x14ac:dyDescent="0.35">
      <c r="C55" s="112" t="s">
        <v>198</v>
      </c>
      <c r="D55" s="112" t="s">
        <v>2476</v>
      </c>
    </row>
    <row r="56" spans="3:5" ht="15.5" x14ac:dyDescent="0.35">
      <c r="C56" s="112" t="s">
        <v>57</v>
      </c>
      <c r="D56" s="112" t="s">
        <v>2477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2478</v>
      </c>
    </row>
    <row r="60" spans="3:5" ht="15.5" x14ac:dyDescent="0.35">
      <c r="C60" s="112" t="s">
        <v>65</v>
      </c>
      <c r="D60" s="112" t="s">
        <v>2479</v>
      </c>
    </row>
    <row r="61" spans="3:5" ht="15.5" x14ac:dyDescent="0.35">
      <c r="C61" s="112" t="s">
        <v>93</v>
      </c>
      <c r="D61" s="112" t="s">
        <v>2480</v>
      </c>
    </row>
    <row r="62" spans="3:5" ht="15.5" x14ac:dyDescent="0.35">
      <c r="C62" s="112" t="s">
        <v>2481</v>
      </c>
      <c r="D62" s="112" t="s">
        <v>49</v>
      </c>
    </row>
    <row r="63" spans="3:5" ht="15.5" x14ac:dyDescent="0.35">
      <c r="C63" s="112" t="s">
        <v>47</v>
      </c>
      <c r="D63" s="112" t="s">
        <v>2482</v>
      </c>
    </row>
    <row r="64" spans="3:5" ht="15.5" x14ac:dyDescent="0.35">
      <c r="C64" s="112" t="s">
        <v>2483</v>
      </c>
      <c r="D64" s="112" t="s">
        <v>1421</v>
      </c>
    </row>
    <row r="65" spans="3:4" ht="15.5" x14ac:dyDescent="0.35">
      <c r="C65" s="112" t="s">
        <v>2484</v>
      </c>
      <c r="D65" s="112" t="s">
        <v>2485</v>
      </c>
    </row>
    <row r="66" spans="3:4" ht="15.5" x14ac:dyDescent="0.35">
      <c r="C66" s="112" t="s">
        <v>2486</v>
      </c>
      <c r="D66" s="112" t="s">
        <v>2485</v>
      </c>
    </row>
    <row r="67" spans="3:4" ht="15.5" x14ac:dyDescent="0.35">
      <c r="C67" s="112" t="s">
        <v>74</v>
      </c>
      <c r="D67" s="112" t="s">
        <v>2477</v>
      </c>
    </row>
    <row r="68" spans="3:4" ht="15.5" x14ac:dyDescent="0.35">
      <c r="C68" s="112" t="s">
        <v>6173</v>
      </c>
      <c r="D68" s="112" t="s">
        <v>6534</v>
      </c>
    </row>
    <row r="69" spans="3:4" ht="15.5" x14ac:dyDescent="0.35">
      <c r="C69" s="112" t="s">
        <v>1684</v>
      </c>
      <c r="D69" s="112" t="s">
        <v>2478</v>
      </c>
    </row>
    <row r="70" spans="3:4" ht="15.5" x14ac:dyDescent="0.35">
      <c r="C70" s="112" t="s">
        <v>3106</v>
      </c>
      <c r="D70" s="112" t="s">
        <v>2475</v>
      </c>
    </row>
  </sheetData>
  <autoFilter ref="F3:L3" xr:uid="{C28DF786-FC0C-47BA-8255-87D24C2AC658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2026-08-20T10:19:30Z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