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rjon6734_uni_sydney_edu_au/Documents/1904 Pendulum Project/"/>
    </mc:Choice>
  </mc:AlternateContent>
  <xr:revisionPtr revIDLastSave="433" documentId="11_E60897F41BE170836B02CE998F75CCDC64E183C8" xr6:coauthVersionLast="47" xr6:coauthVersionMax="47" xr10:uidLastSave="{7B651454-9140-4BF3-BCA7-FB2C2D7E9B84}"/>
  <bookViews>
    <workbookView xWindow="0" yWindow="500" windowWidth="28800" windowHeight="16220" activeTab="2" xr2:uid="{00000000-000D-0000-FFFF-FFFF00000000}"/>
  </bookViews>
  <sheets>
    <sheet name="Results 1" sheetId="1" r:id="rId1"/>
    <sheet name="Results 2" sheetId="2" r:id="rId2"/>
    <sheet name="Item Measure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G3" i="3"/>
  <c r="G4" i="3"/>
  <c r="G2" i="3"/>
  <c r="H3" i="3"/>
  <c r="H4" i="3"/>
  <c r="F3" i="3"/>
  <c r="J3" i="3" s="1"/>
  <c r="K3" i="3" s="1"/>
  <c r="F4" i="3"/>
  <c r="J4" i="3" s="1"/>
  <c r="K4" i="3" s="1"/>
  <c r="H2" i="3"/>
  <c r="J2" i="3"/>
  <c r="F4" i="1"/>
  <c r="F5" i="1"/>
  <c r="F6" i="1"/>
  <c r="F7" i="1"/>
  <c r="F3" i="1"/>
  <c r="L2" i="3" l="1"/>
  <c r="D3" i="3" s="1"/>
  <c r="K2" i="3"/>
  <c r="D4" i="3"/>
  <c r="M2" i="3" l="1"/>
  <c r="E3" i="3" l="1"/>
  <c r="E4" i="3"/>
</calcChain>
</file>

<file path=xl/sharedStrings.xml><?xml version="1.0" encoding="utf-8"?>
<sst xmlns="http://schemas.openxmlformats.org/spreadsheetml/2006/main" count="178" uniqueCount="177">
  <si>
    <t>Data Collection Form</t>
  </si>
  <si>
    <t>m</t>
  </si>
  <si>
    <t>Angle rework</t>
  </si>
  <si>
    <t>Weight</t>
  </si>
  <si>
    <t>diameter</t>
  </si>
  <si>
    <t>w1</t>
  </si>
  <si>
    <t>w2</t>
  </si>
  <si>
    <t>w3</t>
  </si>
  <si>
    <t xml:space="preserve">Section length </t>
  </si>
  <si>
    <t>bad-angle</t>
  </si>
  <si>
    <t>x-displacement</t>
  </si>
  <si>
    <t>Angle</t>
  </si>
  <si>
    <t>Camera distance</t>
  </si>
  <si>
    <t xml:space="preserve">Lenz height </t>
  </si>
  <si>
    <t xml:space="preserve">Bench </t>
  </si>
  <si>
    <t>Center</t>
  </si>
  <si>
    <t xml:space="preserve">Total pendulum length </t>
  </si>
  <si>
    <t>Angles</t>
  </si>
  <si>
    <t>Single arm</t>
  </si>
  <si>
    <t>All Arms</t>
  </si>
  <si>
    <t>Extra weight</t>
  </si>
  <si>
    <t>Filename</t>
  </si>
  <si>
    <t>Trial</t>
  </si>
  <si>
    <t>Notes:</t>
  </si>
  <si>
    <t>Camera was 20cm below the height of the pendulum</t>
  </si>
  <si>
    <t>Notes</t>
  </si>
  <si>
    <t>File 257 has some fast footage</t>
  </si>
  <si>
    <t>Angle 45</t>
  </si>
  <si>
    <t>C0221</t>
  </si>
  <si>
    <t>footage to test script</t>
  </si>
  <si>
    <t>0, 45, 90, 135, 180</t>
  </si>
  <si>
    <t>50g weights</t>
  </si>
  <si>
    <t>C0222</t>
  </si>
  <si>
    <t>0 degrees (baseline)</t>
  </si>
  <si>
    <t>C0223</t>
  </si>
  <si>
    <t>Propagation 45 - 1</t>
  </si>
  <si>
    <t>C0224</t>
  </si>
  <si>
    <t>Propagation 45 - 2</t>
  </si>
  <si>
    <t>C0225</t>
  </si>
  <si>
    <t>Propagation 45 -3</t>
  </si>
  <si>
    <t>C0226</t>
  </si>
  <si>
    <t>Propagation 90 - 1 (missed start)</t>
  </si>
  <si>
    <t>C0227</t>
  </si>
  <si>
    <t>Propagation 90 - 2</t>
  </si>
  <si>
    <t>C0228</t>
  </si>
  <si>
    <t>Propagation 90 - 3</t>
  </si>
  <si>
    <t>C0229</t>
  </si>
  <si>
    <t>Propagation 135 - 1</t>
  </si>
  <si>
    <t>C0230</t>
  </si>
  <si>
    <t>Propagation 135 -2</t>
  </si>
  <si>
    <t>C0231</t>
  </si>
  <si>
    <t>Propagation 135 - 3 (missed start)</t>
  </si>
  <si>
    <t>C0233</t>
  </si>
  <si>
    <t>Propagation 180 -1</t>
  </si>
  <si>
    <t>C0234</t>
  </si>
  <si>
    <t>Propagation 180 -2</t>
  </si>
  <si>
    <t>C0235</t>
  </si>
  <si>
    <t>Propagation 180 -3</t>
  </si>
  <si>
    <t>C0236</t>
  </si>
  <si>
    <t>Angle 15 -1</t>
  </si>
  <si>
    <t>C0237</t>
  </si>
  <si>
    <t>Angle 15 -2 (missed start)</t>
  </si>
  <si>
    <t>C0238</t>
  </si>
  <si>
    <t>Angle 15 -3</t>
  </si>
  <si>
    <t>C0239</t>
  </si>
  <si>
    <t>Angle 30 - 1</t>
  </si>
  <si>
    <t>C0241</t>
  </si>
  <si>
    <t>Angle 30 - 2 (missed start)</t>
  </si>
  <si>
    <t>C0242</t>
  </si>
  <si>
    <t>Angle 30 - 3</t>
  </si>
  <si>
    <t>C0243</t>
  </si>
  <si>
    <t xml:space="preserve">Angle 45 -1 </t>
  </si>
  <si>
    <t>C0244</t>
  </si>
  <si>
    <t>Angle 45 - 2 (missed start)</t>
  </si>
  <si>
    <t>C0245</t>
  </si>
  <si>
    <t>Angle 45 - 3 (missed start)</t>
  </si>
  <si>
    <t>C0247</t>
  </si>
  <si>
    <t>Angle 60 -1</t>
  </si>
  <si>
    <t>C0249</t>
  </si>
  <si>
    <t>Angle 60 - 2 (missed start)</t>
  </si>
  <si>
    <t>C0250</t>
  </si>
  <si>
    <t>Angle 60 - 3</t>
  </si>
  <si>
    <t>C0251</t>
  </si>
  <si>
    <t>Angle 90 - 1 (missed start)</t>
  </si>
  <si>
    <t>C0252</t>
  </si>
  <si>
    <t>Angle 90 - 2 (missed start)</t>
  </si>
  <si>
    <t>C0253</t>
  </si>
  <si>
    <t>Angle 90 - 3</t>
  </si>
  <si>
    <t>C0254</t>
  </si>
  <si>
    <t>Angle 135 - 1</t>
  </si>
  <si>
    <t>C0255</t>
  </si>
  <si>
    <t>Angle 135 - 2</t>
  </si>
  <si>
    <t>C0256</t>
  </si>
  <si>
    <t>Angle 135 - 3</t>
  </si>
  <si>
    <t>C0257</t>
  </si>
  <si>
    <t>Angle 150 - 1</t>
  </si>
  <si>
    <t>C0258</t>
  </si>
  <si>
    <t>Angle 150 - 2 (missed start)</t>
  </si>
  <si>
    <t>C0259</t>
  </si>
  <si>
    <t>Angle 150 - 3 (missed start)</t>
  </si>
  <si>
    <t>C0260</t>
  </si>
  <si>
    <t>Angle 180 - 1</t>
  </si>
  <si>
    <t>C0261</t>
  </si>
  <si>
    <t>Angle 180 - 2</t>
  </si>
  <si>
    <t>C0262</t>
  </si>
  <si>
    <t>Angle 180 - 3</t>
  </si>
  <si>
    <t>C0263</t>
  </si>
  <si>
    <t>Mass 50g - 1</t>
  </si>
  <si>
    <t>C0264</t>
  </si>
  <si>
    <t>Mass 50g - 2 (missed start)</t>
  </si>
  <si>
    <t>C0265</t>
  </si>
  <si>
    <t>Mass 50g - 3</t>
  </si>
  <si>
    <t>C0266</t>
  </si>
  <si>
    <t>Mass 100g - 1 (missed start)</t>
  </si>
  <si>
    <t>C0267</t>
  </si>
  <si>
    <t>Mass 100g - 2</t>
  </si>
  <si>
    <t>C0268</t>
  </si>
  <si>
    <t>Mass 100g - 3 (missed start)</t>
  </si>
  <si>
    <t>C0269</t>
  </si>
  <si>
    <t>Mass 150g - 1</t>
  </si>
  <si>
    <t>C0270</t>
  </si>
  <si>
    <t>Mass 150g - 2</t>
  </si>
  <si>
    <t>C0271</t>
  </si>
  <si>
    <t>Mass 150g - 3 (missed start)</t>
  </si>
  <si>
    <t>C0272</t>
  </si>
  <si>
    <t>Mass 200g - 1 (missed start)</t>
  </si>
  <si>
    <t>C0273</t>
  </si>
  <si>
    <t>Mass 200g - 2 (missed start)</t>
  </si>
  <si>
    <t>C0274</t>
  </si>
  <si>
    <t>Mass 200g - 3</t>
  </si>
  <si>
    <t>C0275</t>
  </si>
  <si>
    <t>Mass 200g - 4 (missed start)</t>
  </si>
  <si>
    <t>Arm Weights</t>
  </si>
  <si>
    <t>diameter (mm)</t>
  </si>
  <si>
    <t>Width (mm)</t>
  </si>
  <si>
    <t>mass (g)</t>
  </si>
  <si>
    <t>Uncertainty (g)</t>
  </si>
  <si>
    <t>radius (cm)</t>
  </si>
  <si>
    <t>Uncertainty radius (cm)</t>
  </si>
  <si>
    <t>Width (cm)</t>
  </si>
  <si>
    <t>Uncertainty Width (cm)</t>
  </si>
  <si>
    <t>Volume (cm^3)</t>
  </si>
  <si>
    <t>Uncertainty Volume (g/cm^3)</t>
  </si>
  <si>
    <t>Measured mass density (g/cm^3)</t>
  </si>
  <si>
    <t>Uncertainty mass density (g/cm^3)</t>
  </si>
  <si>
    <t>Possible Alloys (8.5-9.13g/cm^3)</t>
  </si>
  <si>
    <t>Sources</t>
  </si>
  <si>
    <t>end</t>
  </si>
  <si>
    <t>Brass - casting (8.5)</t>
  </si>
  <si>
    <t>https://www.engineersedge.com/materials/densities_of_metals_and_elements_table_13976.htm</t>
  </si>
  <si>
    <t>middle</t>
  </si>
  <si>
    <t>NA</t>
  </si>
  <si>
    <t>Brass - rolled and drawn (8.5)</t>
  </si>
  <si>
    <t>https://theengineeringmindset.com/density-of-metals/</t>
  </si>
  <si>
    <t>first</t>
  </si>
  <si>
    <t>Brass 60/40 (8.52)</t>
  </si>
  <si>
    <t>https://www.engineeringtoolbox.com/metal-alloys-densities-d_50.html</t>
  </si>
  <si>
    <t>Estimated based on end node</t>
  </si>
  <si>
    <t>Bronze - Lead (7.7-8.7)</t>
  </si>
  <si>
    <t>https://www.simetric.co.uk/si_metals.htm</t>
  </si>
  <si>
    <t>Bronze - phosphorous (8.7-8.9)</t>
  </si>
  <si>
    <t>Bronze (8-14% Sn)</t>
  </si>
  <si>
    <t>Distance to camera (m)</t>
  </si>
  <si>
    <t>Height to centre and lens (m)</t>
  </si>
  <si>
    <t>Calculation of rod mass</t>
  </si>
  <si>
    <t>Rod mass (g)</t>
  </si>
  <si>
    <t>Uncertainty rod mass (g)</t>
  </si>
  <si>
    <t>Total Arm Length (cm)</t>
  </si>
  <si>
    <t>Rod width (cm)</t>
  </si>
  <si>
    <t>Rod thickness (cm)</t>
  </si>
  <si>
    <t>Single Rod Length (cm)</t>
  </si>
  <si>
    <t>Single Rod Bearing Length (cm)</t>
  </si>
  <si>
    <t>Copper 8.96</t>
  </si>
  <si>
    <t>5(half-rods)+232.g+89g=1(half-rod)+520.6g</t>
  </si>
  <si>
    <t>212 (Using the density and volume)</t>
  </si>
  <si>
    <t>189 (Using the assumption of weights)</t>
  </si>
  <si>
    <t>Aluminium mass density (g/cm^3)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</si>
</sst>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gineeringtoolbox.com/metal-alloys-densities-d_50.html" TargetMode="External"/><Relationship Id="rId2" Type="http://schemas.openxmlformats.org/officeDocument/2006/relationships/hyperlink" Target="https://theengineeringmindset.com/density-of-metals/" TargetMode="External"/><Relationship Id="rId1" Type="http://schemas.openxmlformats.org/officeDocument/2006/relationships/hyperlink" Target="https://www.engineersedge.com/materials/densities_of_metals_and_elements_table_13976.htm" TargetMode="External"/><Relationship Id="rId4" Type="http://schemas.openxmlformats.org/officeDocument/2006/relationships/hyperlink" Target="https://www.simetric.co.uk/si_metal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2" sqref="C2"/>
    </sheetView>
  </sheetViews>
  <sheetFormatPr defaultColWidth="8.85546875" defaultRowHeight="15"/>
  <cols>
    <col min="1" max="1" width="18.85546875" customWidth="1"/>
    <col min="2" max="2" width="15" customWidth="1"/>
  </cols>
  <sheetData>
    <row r="1" spans="1:12">
      <c r="A1" t="s">
        <v>0</v>
      </c>
      <c r="B1" t="s">
        <v>1</v>
      </c>
      <c r="D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 t="s">
        <v>8</v>
      </c>
      <c r="B2">
        <v>0.24</v>
      </c>
      <c r="D2" t="s">
        <v>9</v>
      </c>
      <c r="E2" t="s">
        <v>10</v>
      </c>
      <c r="F2" t="s">
        <v>11</v>
      </c>
      <c r="I2">
        <v>0.05</v>
      </c>
      <c r="J2">
        <v>0.04</v>
      </c>
      <c r="K2">
        <v>1.4E-2</v>
      </c>
      <c r="L2">
        <v>5.0000000000000001E-3</v>
      </c>
    </row>
    <row r="3" spans="1:12">
      <c r="A3" t="s">
        <v>12</v>
      </c>
      <c r="B3">
        <v>1.1000000000000001</v>
      </c>
      <c r="D3">
        <v>15</v>
      </c>
      <c r="E3">
        <v>9.2999999999999999E-2</v>
      </c>
      <c r="F3">
        <f>ATAN(E3/$B$7) * 180/PI()</f>
        <v>14.484733560322972</v>
      </c>
    </row>
    <row r="4" spans="1:12">
      <c r="A4" t="s">
        <v>13</v>
      </c>
      <c r="B4">
        <v>1.32</v>
      </c>
      <c r="D4">
        <v>30</v>
      </c>
      <c r="E4">
        <v>0.18</v>
      </c>
      <c r="F4">
        <f>ATAN(E4/$B$7) * 180/PI()</f>
        <v>26.56505117707799</v>
      </c>
    </row>
    <row r="5" spans="1:12">
      <c r="A5" t="s">
        <v>14</v>
      </c>
      <c r="B5">
        <v>0.98</v>
      </c>
      <c r="D5">
        <v>45</v>
      </c>
      <c r="E5">
        <v>0.254</v>
      </c>
      <c r="F5">
        <f t="shared" ref="F5:F7" si="0">ATAN(E5/$B$7) * 180/PI()</f>
        <v>35.205093889090577</v>
      </c>
    </row>
    <row r="6" spans="1:12">
      <c r="A6" t="s">
        <v>15</v>
      </c>
      <c r="B6">
        <v>0.44</v>
      </c>
      <c r="D6">
        <v>60</v>
      </c>
      <c r="E6">
        <v>0.312</v>
      </c>
      <c r="F6">
        <f t="shared" si="0"/>
        <v>40.914383220025123</v>
      </c>
    </row>
    <row r="7" spans="1:12">
      <c r="A7" t="s">
        <v>16</v>
      </c>
      <c r="B7">
        <v>0.36</v>
      </c>
      <c r="D7">
        <v>75</v>
      </c>
      <c r="E7">
        <v>0.34799999999999998</v>
      </c>
      <c r="F7">
        <f t="shared" si="0"/>
        <v>44.028978068920836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B699-98F8-4D43-B8B4-B47604C977A5}">
  <dimension ref="A1:J52"/>
  <sheetViews>
    <sheetView workbookViewId="0">
      <selection activeCell="L37" sqref="L37"/>
    </sheetView>
  </sheetViews>
  <sheetFormatPr defaultColWidth="11.42578125" defaultRowHeight="15"/>
  <cols>
    <col min="4" max="4" width="44.5703125" customWidth="1"/>
    <col min="6" max="6" width="23.5703125" customWidth="1"/>
    <col min="10" max="10" width="31.28515625" customWidth="1"/>
  </cols>
  <sheetData>
    <row r="1" spans="1:10">
      <c r="A1" t="s">
        <v>17</v>
      </c>
      <c r="C1" t="s">
        <v>18</v>
      </c>
      <c r="E1" t="s">
        <v>19</v>
      </c>
      <c r="G1" t="s">
        <v>20</v>
      </c>
      <c r="I1" t="s">
        <v>21</v>
      </c>
      <c r="J1" t="s">
        <v>22</v>
      </c>
    </row>
    <row r="2" spans="1:10">
      <c r="A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</row>
    <row r="3" spans="1:10">
      <c r="A3">
        <v>15</v>
      </c>
      <c r="D3" t="s">
        <v>30</v>
      </c>
      <c r="G3" t="s">
        <v>31</v>
      </c>
      <c r="I3" t="s">
        <v>32</v>
      </c>
      <c r="J3" t="s">
        <v>33</v>
      </c>
    </row>
    <row r="4" spans="1:10">
      <c r="A4">
        <v>30</v>
      </c>
      <c r="I4" t="s">
        <v>34</v>
      </c>
      <c r="J4" t="s">
        <v>35</v>
      </c>
    </row>
    <row r="5" spans="1:10">
      <c r="A5">
        <v>45</v>
      </c>
      <c r="I5" t="s">
        <v>36</v>
      </c>
      <c r="J5" t="s">
        <v>37</v>
      </c>
    </row>
    <row r="6" spans="1:10">
      <c r="A6">
        <v>60</v>
      </c>
      <c r="I6" t="s">
        <v>38</v>
      </c>
      <c r="J6" t="s">
        <v>39</v>
      </c>
    </row>
    <row r="7" spans="1:10">
      <c r="A7">
        <v>75</v>
      </c>
      <c r="I7" t="s">
        <v>40</v>
      </c>
      <c r="J7" t="s">
        <v>41</v>
      </c>
    </row>
    <row r="8" spans="1:10">
      <c r="A8">
        <v>90</v>
      </c>
      <c r="I8" t="s">
        <v>42</v>
      </c>
      <c r="J8" t="s">
        <v>43</v>
      </c>
    </row>
    <row r="9" spans="1:10">
      <c r="A9">
        <v>105</v>
      </c>
      <c r="I9" t="s">
        <v>44</v>
      </c>
      <c r="J9" t="s">
        <v>45</v>
      </c>
    </row>
    <row r="10" spans="1:10">
      <c r="A10">
        <v>120</v>
      </c>
      <c r="I10" t="s">
        <v>46</v>
      </c>
      <c r="J10" t="s">
        <v>47</v>
      </c>
    </row>
    <row r="11" spans="1:10">
      <c r="A11">
        <v>135</v>
      </c>
      <c r="I11" t="s">
        <v>48</v>
      </c>
      <c r="J11" t="s">
        <v>49</v>
      </c>
    </row>
    <row r="12" spans="1:10">
      <c r="A12">
        <v>150</v>
      </c>
      <c r="I12" t="s">
        <v>50</v>
      </c>
      <c r="J12" t="s">
        <v>51</v>
      </c>
    </row>
    <row r="13" spans="1:10">
      <c r="A13">
        <v>165</v>
      </c>
      <c r="I13" t="s">
        <v>52</v>
      </c>
      <c r="J13" t="s">
        <v>53</v>
      </c>
    </row>
    <row r="14" spans="1:10">
      <c r="A14">
        <v>180</v>
      </c>
      <c r="I14" t="s">
        <v>54</v>
      </c>
      <c r="J14" t="s">
        <v>55</v>
      </c>
    </row>
    <row r="15" spans="1:10">
      <c r="I15" t="s">
        <v>56</v>
      </c>
      <c r="J15" t="s">
        <v>57</v>
      </c>
    </row>
    <row r="16" spans="1:10">
      <c r="I16" t="s">
        <v>58</v>
      </c>
      <c r="J16" t="s">
        <v>59</v>
      </c>
    </row>
    <row r="17" spans="9:10">
      <c r="I17" t="s">
        <v>60</v>
      </c>
      <c r="J17" t="s">
        <v>61</v>
      </c>
    </row>
    <row r="18" spans="9:10">
      <c r="I18" t="s">
        <v>62</v>
      </c>
      <c r="J18" t="s">
        <v>63</v>
      </c>
    </row>
    <row r="19" spans="9:10">
      <c r="I19" t="s">
        <v>64</v>
      </c>
      <c r="J19" t="s">
        <v>65</v>
      </c>
    </row>
    <row r="20" spans="9:10">
      <c r="I20" t="s">
        <v>66</v>
      </c>
      <c r="J20" t="s">
        <v>67</v>
      </c>
    </row>
    <row r="21" spans="9:10">
      <c r="I21" t="s">
        <v>68</v>
      </c>
      <c r="J21" t="s">
        <v>69</v>
      </c>
    </row>
    <row r="22" spans="9:10">
      <c r="I22" t="s">
        <v>70</v>
      </c>
      <c r="J22" t="s">
        <v>71</v>
      </c>
    </row>
    <row r="23" spans="9:10">
      <c r="I23" t="s">
        <v>72</v>
      </c>
      <c r="J23" t="s">
        <v>73</v>
      </c>
    </row>
    <row r="24" spans="9:10">
      <c r="I24" t="s">
        <v>74</v>
      </c>
      <c r="J24" t="s">
        <v>75</v>
      </c>
    </row>
    <row r="25" spans="9:10">
      <c r="I25" t="s">
        <v>76</v>
      </c>
      <c r="J25" t="s">
        <v>77</v>
      </c>
    </row>
    <row r="26" spans="9:10">
      <c r="I26" t="s">
        <v>78</v>
      </c>
      <c r="J26" t="s">
        <v>79</v>
      </c>
    </row>
    <row r="27" spans="9:10">
      <c r="I27" t="s">
        <v>80</v>
      </c>
      <c r="J27" t="s">
        <v>81</v>
      </c>
    </row>
    <row r="28" spans="9:10">
      <c r="I28" t="s">
        <v>82</v>
      </c>
      <c r="J28" t="s">
        <v>83</v>
      </c>
    </row>
    <row r="29" spans="9:10">
      <c r="I29" t="s">
        <v>84</v>
      </c>
      <c r="J29" t="s">
        <v>85</v>
      </c>
    </row>
    <row r="30" spans="9:10">
      <c r="I30" t="s">
        <v>86</v>
      </c>
      <c r="J30" t="s">
        <v>87</v>
      </c>
    </row>
    <row r="31" spans="9:10">
      <c r="I31" t="s">
        <v>88</v>
      </c>
      <c r="J31" t="s">
        <v>89</v>
      </c>
    </row>
    <row r="32" spans="9:10">
      <c r="I32" t="s">
        <v>90</v>
      </c>
      <c r="J32" t="s">
        <v>91</v>
      </c>
    </row>
    <row r="33" spans="9:10">
      <c r="I33" t="s">
        <v>92</v>
      </c>
      <c r="J33" t="s">
        <v>93</v>
      </c>
    </row>
    <row r="34" spans="9:10">
      <c r="I34" t="s">
        <v>94</v>
      </c>
      <c r="J34" t="s">
        <v>95</v>
      </c>
    </row>
    <row r="35" spans="9:10">
      <c r="I35" t="s">
        <v>96</v>
      </c>
      <c r="J35" t="s">
        <v>97</v>
      </c>
    </row>
    <row r="36" spans="9:10">
      <c r="I36" t="s">
        <v>98</v>
      </c>
      <c r="J36" t="s">
        <v>99</v>
      </c>
    </row>
    <row r="37" spans="9:10">
      <c r="I37" t="s">
        <v>100</v>
      </c>
      <c r="J37" t="s">
        <v>101</v>
      </c>
    </row>
    <row r="38" spans="9:10">
      <c r="I38" t="s">
        <v>102</v>
      </c>
      <c r="J38" t="s">
        <v>103</v>
      </c>
    </row>
    <row r="39" spans="9:10">
      <c r="I39" t="s">
        <v>104</v>
      </c>
      <c r="J39" t="s">
        <v>105</v>
      </c>
    </row>
    <row r="40" spans="9:10">
      <c r="I40" t="s">
        <v>106</v>
      </c>
      <c r="J40" t="s">
        <v>107</v>
      </c>
    </row>
    <row r="41" spans="9:10">
      <c r="I41" t="s">
        <v>108</v>
      </c>
      <c r="J41" t="s">
        <v>109</v>
      </c>
    </row>
    <row r="42" spans="9:10">
      <c r="I42" t="s">
        <v>110</v>
      </c>
      <c r="J42" t="s">
        <v>111</v>
      </c>
    </row>
    <row r="43" spans="9:10">
      <c r="I43" t="s">
        <v>112</v>
      </c>
      <c r="J43" t="s">
        <v>113</v>
      </c>
    </row>
    <row r="44" spans="9:10">
      <c r="I44" t="s">
        <v>114</v>
      </c>
      <c r="J44" t="s">
        <v>115</v>
      </c>
    </row>
    <row r="45" spans="9:10">
      <c r="I45" t="s">
        <v>116</v>
      </c>
      <c r="J45" t="s">
        <v>117</v>
      </c>
    </row>
    <row r="46" spans="9:10">
      <c r="I46" t="s">
        <v>118</v>
      </c>
      <c r="J46" t="s">
        <v>119</v>
      </c>
    </row>
    <row r="47" spans="9:10">
      <c r="I47" t="s">
        <v>120</v>
      </c>
      <c r="J47" t="s">
        <v>121</v>
      </c>
    </row>
    <row r="48" spans="9:10">
      <c r="I48" t="s">
        <v>122</v>
      </c>
      <c r="J48" t="s">
        <v>123</v>
      </c>
    </row>
    <row r="49" spans="9:10">
      <c r="I49" t="s">
        <v>124</v>
      </c>
      <c r="J49" t="s">
        <v>125</v>
      </c>
    </row>
    <row r="50" spans="9:10">
      <c r="I50" t="s">
        <v>126</v>
      </c>
      <c r="J50" t="s">
        <v>127</v>
      </c>
    </row>
    <row r="51" spans="9:10">
      <c r="I51" t="s">
        <v>128</v>
      </c>
      <c r="J51" t="s">
        <v>129</v>
      </c>
    </row>
    <row r="52" spans="9:10">
      <c r="I52" t="s">
        <v>130</v>
      </c>
      <c r="J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2F36-51EC-D840-A3E3-6C5A73A74D33}">
  <dimension ref="A1:O11"/>
  <sheetViews>
    <sheetView tabSelected="1" topLeftCell="A5" workbookViewId="0">
      <selection activeCell="F11" sqref="F11"/>
    </sheetView>
  </sheetViews>
  <sheetFormatPr defaultColWidth="11.42578125" defaultRowHeight="15"/>
  <cols>
    <col min="1" max="1" width="19.140625" customWidth="1"/>
    <col min="2" max="2" width="14.42578125" customWidth="1"/>
    <col min="5" max="5" width="11.28515625" customWidth="1"/>
    <col min="6" max="6" width="12" customWidth="1"/>
    <col min="8" max="8" width="11.7109375" customWidth="1"/>
    <col min="9" max="9" width="11.42578125" customWidth="1"/>
    <col min="10" max="10" width="11.28515625" customWidth="1"/>
    <col min="11" max="11" width="10.7109375" customWidth="1"/>
    <col min="12" max="12" width="15.85546875" customWidth="1"/>
    <col min="13" max="13" width="16.28515625" customWidth="1"/>
    <col min="14" max="14" width="27.85546875" customWidth="1"/>
  </cols>
  <sheetData>
    <row r="1" spans="1:15" s="4" customFormat="1" ht="45.75">
      <c r="A1" s="4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4" t="s">
        <v>138</v>
      </c>
      <c r="H1" s="4" t="s">
        <v>139</v>
      </c>
      <c r="I1" s="4" t="s">
        <v>140</v>
      </c>
      <c r="J1" s="4" t="s">
        <v>141</v>
      </c>
      <c r="K1" s="4" t="s">
        <v>142</v>
      </c>
      <c r="L1" s="4" t="s">
        <v>143</v>
      </c>
      <c r="M1" s="4" t="s">
        <v>144</v>
      </c>
      <c r="N1" s="4" t="s">
        <v>145</v>
      </c>
      <c r="O1" s="4" t="s">
        <v>146</v>
      </c>
    </row>
    <row r="2" spans="1:15">
      <c r="A2" t="s">
        <v>147</v>
      </c>
      <c r="B2">
        <v>49.94</v>
      </c>
      <c r="C2">
        <v>5.0999999999999996</v>
      </c>
      <c r="D2">
        <v>89</v>
      </c>
      <c r="E2">
        <v>0.2</v>
      </c>
      <c r="F2">
        <f>(B2*(10^-1))/2</f>
        <v>2.4969999999999999</v>
      </c>
      <c r="G2">
        <f>0.005</f>
        <v>5.0000000000000001E-3</v>
      </c>
      <c r="H2">
        <f>C2*(10^-1)</f>
        <v>0.51</v>
      </c>
      <c r="I2">
        <v>5.0000000000000001E-3</v>
      </c>
      <c r="J2" s="1">
        <f>PI()*(F2^2)*H2</f>
        <v>9.9898078194277833</v>
      </c>
      <c r="K2" s="1">
        <f>PI()*J2*(((F2^2*2*(G2/F2))/F2^2)+(I2/H2))</f>
        <v>0.43337181250271145</v>
      </c>
      <c r="L2" s="1">
        <f>D2/J2</f>
        <v>8.9090802955104227</v>
      </c>
      <c r="M2" s="1">
        <f>L2*((K2/J2)+(E2/D2))</f>
        <v>0.40650874859674274</v>
      </c>
      <c r="N2" t="s">
        <v>148</v>
      </c>
      <c r="O2" s="8" t="s">
        <v>149</v>
      </c>
    </row>
    <row r="3" spans="1:15">
      <c r="A3" t="s">
        <v>150</v>
      </c>
      <c r="B3">
        <v>49.95</v>
      </c>
      <c r="C3">
        <v>13.3</v>
      </c>
      <c r="D3" s="2">
        <f>J3*L2</f>
        <v>232.19099927852372</v>
      </c>
      <c r="E3" s="6">
        <f>D3*((K3/J3)+(M2/L2))</f>
        <v>16.257557659438117</v>
      </c>
      <c r="F3">
        <f t="shared" ref="F3:F4" si="0">(B3*(10^-1))/2</f>
        <v>2.4975000000000005</v>
      </c>
      <c r="G3">
        <f t="shared" ref="G3:G4" si="1">0.005</f>
        <v>5.0000000000000001E-3</v>
      </c>
      <c r="H3">
        <f t="shared" ref="H3:H4" si="2">C3*(10^-1)</f>
        <v>1.33</v>
      </c>
      <c r="I3">
        <v>5.0000000000000001E-3</v>
      </c>
      <c r="J3" s="1">
        <f t="shared" ref="J3:J4" si="3">PI()*(F3^2)*H3</f>
        <v>26.062286069588168</v>
      </c>
      <c r="K3" s="1">
        <f t="shared" ref="K3:K4" si="4">PI()*J3*(((F3^2*2*(G3/F3))/F3^2)+(I3/H3))</f>
        <v>0.63564477767399696</v>
      </c>
      <c r="L3" t="s">
        <v>151</v>
      </c>
      <c r="N3" t="s">
        <v>152</v>
      </c>
      <c r="O3" s="8" t="s">
        <v>153</v>
      </c>
    </row>
    <row r="4" spans="1:15">
      <c r="A4" t="s">
        <v>154</v>
      </c>
      <c r="B4">
        <v>49.94</v>
      </c>
      <c r="C4">
        <v>29.83</v>
      </c>
      <c r="D4" s="2">
        <f>J4*L2</f>
        <v>520.56274509803927</v>
      </c>
      <c r="E4" s="6">
        <f>D4*((K4/J4)+(M2/L2))</f>
        <v>33.04317999844416</v>
      </c>
      <c r="F4">
        <f t="shared" si="0"/>
        <v>2.4969999999999999</v>
      </c>
      <c r="G4">
        <f t="shared" si="1"/>
        <v>5.0000000000000001E-3</v>
      </c>
      <c r="H4">
        <f t="shared" si="2"/>
        <v>2.9830000000000001</v>
      </c>
      <c r="I4">
        <v>5.0000000000000001E-3</v>
      </c>
      <c r="J4" s="1">
        <f t="shared" si="3"/>
        <v>58.430581814417799</v>
      </c>
      <c r="K4" s="1">
        <f t="shared" si="4"/>
        <v>1.042827878649544</v>
      </c>
      <c r="L4" t="s">
        <v>151</v>
      </c>
      <c r="N4" t="s">
        <v>155</v>
      </c>
      <c r="O4" s="8" t="s">
        <v>156</v>
      </c>
    </row>
    <row r="5" spans="1:15" ht="45.75">
      <c r="D5" s="5" t="s">
        <v>157</v>
      </c>
      <c r="N5" t="s">
        <v>158</v>
      </c>
      <c r="O5" s="8" t="s">
        <v>159</v>
      </c>
    </row>
    <row r="6" spans="1:15">
      <c r="D6" s="3"/>
      <c r="N6" t="s">
        <v>160</v>
      </c>
      <c r="O6" s="8"/>
    </row>
    <row r="7" spans="1:15">
      <c r="N7" t="s">
        <v>161</v>
      </c>
      <c r="O7" s="8"/>
    </row>
    <row r="8" spans="1:15" s="7" customFormat="1" ht="60.75">
      <c r="A8" s="4" t="s">
        <v>162</v>
      </c>
      <c r="B8" s="4" t="s">
        <v>163</v>
      </c>
      <c r="D8" s="4" t="s">
        <v>164</v>
      </c>
      <c r="E8" s="4" t="s">
        <v>165</v>
      </c>
      <c r="F8" s="4" t="s">
        <v>166</v>
      </c>
      <c r="G8" s="4" t="s">
        <v>167</v>
      </c>
      <c r="H8" s="4" t="s">
        <v>168</v>
      </c>
      <c r="I8" s="4" t="s">
        <v>169</v>
      </c>
      <c r="J8" s="7" t="s">
        <v>170</v>
      </c>
      <c r="K8" s="7" t="s">
        <v>171</v>
      </c>
      <c r="N8" s="7" t="s">
        <v>172</v>
      </c>
    </row>
    <row r="9" spans="1:15" ht="76.5">
      <c r="A9">
        <v>1.17</v>
      </c>
      <c r="B9">
        <v>0.90500000000000003</v>
      </c>
      <c r="D9" s="7" t="s">
        <v>173</v>
      </c>
      <c r="E9">
        <v>99.7</v>
      </c>
      <c r="F9" t="s">
        <v>174</v>
      </c>
      <c r="G9">
        <v>36</v>
      </c>
      <c r="J9">
        <v>27</v>
      </c>
      <c r="K9">
        <v>24</v>
      </c>
    </row>
    <row r="10" spans="1:15">
      <c r="F10" t="s">
        <v>175</v>
      </c>
    </row>
    <row r="11" spans="1:15">
      <c r="D11" s="9" t="s">
        <v>176</v>
      </c>
      <c r="F11">
        <v>2.6</v>
      </c>
    </row>
  </sheetData>
  <hyperlinks>
    <hyperlink ref="O2" r:id="rId1" xr:uid="{2D3D531E-8696-4D79-A969-385327C49DCB}"/>
    <hyperlink ref="O3" r:id="rId2" xr:uid="{C80ECB26-C7D0-49A2-9316-E59591F521DD}"/>
    <hyperlink ref="O4" r:id="rId3" xr:uid="{55227DFC-5A33-43E3-9818-46147D68FC90}"/>
    <hyperlink ref="O5" r:id="rId4" xr:uid="{F6D5EE2E-F583-4813-BC8D-FE61E7AC6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Riley Perry Jones</cp:lastModifiedBy>
  <cp:revision/>
  <dcterms:created xsi:type="dcterms:W3CDTF">2022-10-07T03:40:34Z</dcterms:created>
  <dcterms:modified xsi:type="dcterms:W3CDTF">2022-10-28T05:57:04Z</dcterms:modified>
  <cp:category/>
  <cp:contentStatus/>
</cp:coreProperties>
</file>