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F1B3DEB-2CBE-4D36-95C6-9AD9F480824C}" xr6:coauthVersionLast="47" xr6:coauthVersionMax="47" xr10:uidLastSave="{00000000-0000-0000-0000-000000000000}"/>
  <bookViews>
    <workbookView xWindow="-42435" yWindow="2160" windowWidth="21045" windowHeight="13620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0" i="1" l="1"/>
  <c r="H40" i="1"/>
  <c r="E40" i="1" s="1"/>
  <c r="G40" i="1" l="1"/>
  <c r="F39" i="1"/>
  <c r="H39" i="1"/>
  <c r="E39" i="1" s="1"/>
  <c r="G39" i="1" l="1"/>
  <c r="F18" i="1"/>
  <c r="H18" i="1"/>
  <c r="E18" i="1" s="1"/>
  <c r="G18" i="1" l="1"/>
  <c r="F17" i="1" l="1"/>
  <c r="H17" i="1"/>
  <c r="E17" i="1" s="1"/>
  <c r="F21" i="2"/>
  <c r="H21" i="2"/>
  <c r="E21" i="2" s="1"/>
  <c r="F20" i="2"/>
  <c r="H20" i="2"/>
  <c r="E20" i="2" s="1"/>
  <c r="F4" i="1"/>
  <c r="H4" i="1"/>
  <c r="E4" i="1" s="1"/>
  <c r="G17" i="1" l="1"/>
  <c r="G21" i="2"/>
  <c r="G20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<sst xmlns="http://schemas.openxmlformats.org/spreadsheetml/2006/main" count="328" uniqueCount="214">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</sst>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24774</v>
          </cell>
        </row>
        <row r="5">
          <cell r="K5">
            <v>38487</v>
          </cell>
        </row>
        <row r="6">
          <cell r="K6">
            <v>8462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166.88839045122288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5"/>
  <sheetViews>
    <sheetView tabSelected="1" zoomScale="145" zoomScaleNormal="145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3245394</v>
      </c>
      <c r="F3" s="6">
        <f>+[1]Main!$K$5-[1]Main!$K$6</f>
        <v>30025</v>
      </c>
      <c r="G3" s="6">
        <f>+E3-F3</f>
        <v>3215369</v>
      </c>
      <c r="H3" s="6">
        <f>+[1]Main!$K$3</f>
        <v>24774</v>
      </c>
      <c r="I3" s="3" t="s">
        <v>193</v>
      </c>
      <c r="J3" s="10">
        <v>45714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t="s">
        <v>46</v>
      </c>
      <c r="B35" t="s">
        <v>99</v>
      </c>
      <c r="C35" t="s">
        <v>100</v>
      </c>
    </row>
    <row r="36" spans="1:10" x14ac:dyDescent="0.2">
      <c r="A36" s="14" t="s">
        <v>46</v>
      </c>
      <c r="B36" t="s">
        <v>105</v>
      </c>
      <c r="C36" t="s">
        <v>106</v>
      </c>
    </row>
    <row r="37" spans="1:10" x14ac:dyDescent="0.2">
      <c r="A37" t="s">
        <v>46</v>
      </c>
      <c r="B37" t="s">
        <v>109</v>
      </c>
      <c r="C37" t="s">
        <v>110</v>
      </c>
    </row>
    <row r="38" spans="1:10" x14ac:dyDescent="0.2">
      <c r="A38" s="14" t="s">
        <v>46</v>
      </c>
      <c r="B38" t="s">
        <v>111</v>
      </c>
      <c r="C38" t="s">
        <v>112</v>
      </c>
    </row>
    <row r="39" spans="1:10" x14ac:dyDescent="0.2">
      <c r="B39" s="1" t="s">
        <v>135</v>
      </c>
      <c r="C39" t="s">
        <v>136</v>
      </c>
      <c r="D39" s="4">
        <v>112</v>
      </c>
      <c r="E39" s="6">
        <f>+D39*H39</f>
        <v>15167.281808</v>
      </c>
      <c r="F39" s="6">
        <f>+[11]Main!$J$5-[11]Main!$J$6</f>
        <v>446.97199999999998</v>
      </c>
      <c r="G39" s="6">
        <f>+E39-F39</f>
        <v>14720.309808</v>
      </c>
      <c r="H39" s="6">
        <f>+[11]Main!$J$3</f>
        <v>135.42215899999999</v>
      </c>
      <c r="I39" s="3" t="s">
        <v>121</v>
      </c>
      <c r="J39" s="10">
        <v>45561</v>
      </c>
    </row>
    <row r="40" spans="1:10" x14ac:dyDescent="0.2">
      <c r="B40" s="1" t="s">
        <v>137</v>
      </c>
      <c r="C40" t="s">
        <v>138</v>
      </c>
      <c r="D40" s="4">
        <v>13</v>
      </c>
      <c r="E40" s="6">
        <f>+D40*H40</f>
        <v>10543.625651</v>
      </c>
      <c r="F40" s="6">
        <f>+[12]Main!$K$5-[12]Main!$K$6</f>
        <v>1203</v>
      </c>
      <c r="G40" s="6">
        <f>+E40-F40</f>
        <v>9340.6256510000003</v>
      </c>
      <c r="H40" s="6">
        <f>+[12]Main!$K$3</f>
        <v>811.04812700000002</v>
      </c>
      <c r="I40" s="3" t="s">
        <v>121</v>
      </c>
      <c r="J40" s="10">
        <v>45561</v>
      </c>
    </row>
    <row r="43" spans="1:10" x14ac:dyDescent="0.2">
      <c r="B43" t="s">
        <v>63</v>
      </c>
    </row>
    <row r="44" spans="1:10" x14ac:dyDescent="0.2">
      <c r="B44" t="s">
        <v>107</v>
      </c>
    </row>
    <row r="45" spans="1:10" x14ac:dyDescent="0.2">
      <c r="B45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39" r:id="rId10" xr:uid="{35D78F35-BD1B-401F-9830-193EF147D21A}"/>
    <hyperlink ref="B40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3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ColWidth="8.85546875" defaultRowHeight="12.75" x14ac:dyDescent="0.2"/>
  <cols>
    <col min="1" max="1" width="5.7109375" bestFit="1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245</v>
      </c>
      <c r="E3" s="6">
        <f>+D3*H3</f>
        <v>3711995</v>
      </c>
      <c r="F3" s="6">
        <f>+[16]Main!$O$5-[16]Main!$O$6</f>
        <v>44569</v>
      </c>
      <c r="G3" s="6">
        <f>+E3-F3</f>
        <v>3667426</v>
      </c>
      <c r="H3" s="6">
        <f>+[16]Main!$O$3</f>
        <v>15151</v>
      </c>
      <c r="I3" s="3" t="s">
        <v>197</v>
      </c>
      <c r="J3" s="5">
        <v>45687</v>
      </c>
      <c r="K3" s="2">
        <f>[16]Model!$CE$39</f>
        <v>166.88839045122288</v>
      </c>
      <c r="L3" s="7">
        <f>+K3/D3-1</f>
        <v>-0.31882289611745762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t="s">
        <v>14</v>
      </c>
      <c r="C4" t="s">
        <v>23</v>
      </c>
    </row>
    <row r="5" spans="1:16" x14ac:dyDescent="0.2">
      <c r="A5" s="14" t="s">
        <v>46</v>
      </c>
      <c r="B5" t="s">
        <v>51</v>
      </c>
      <c r="C5" t="s">
        <v>52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19</v>
      </c>
      <c r="C11" t="s">
        <v>86</v>
      </c>
    </row>
    <row r="12" spans="1:16" x14ac:dyDescent="0.2">
      <c r="A12" s="14" t="s">
        <v>46</v>
      </c>
      <c r="B12" t="s">
        <v>199</v>
      </c>
      <c r="C12" t="s">
        <v>76</v>
      </c>
    </row>
    <row r="13" spans="1:16" x14ac:dyDescent="0.2">
      <c r="A13" t="s">
        <v>46</v>
      </c>
      <c r="B13" t="s">
        <v>91</v>
      </c>
      <c r="C13" t="s">
        <v>92</v>
      </c>
    </row>
    <row r="14" spans="1:16" x14ac:dyDescent="0.2">
      <c r="A14" s="14" t="s">
        <v>46</v>
      </c>
      <c r="B14" t="s">
        <v>95</v>
      </c>
      <c r="C14" t="s">
        <v>96</v>
      </c>
    </row>
    <row r="15" spans="1:16" x14ac:dyDescent="0.2">
      <c r="A15" s="14" t="s">
        <v>46</v>
      </c>
      <c r="B15" t="s">
        <v>204</v>
      </c>
      <c r="C15" t="s">
        <v>205</v>
      </c>
    </row>
    <row r="16" spans="1:16" x14ac:dyDescent="0.2">
      <c r="A16" s="14" t="s">
        <v>46</v>
      </c>
      <c r="B16" t="s">
        <v>206</v>
      </c>
      <c r="C16" t="s">
        <v>207</v>
      </c>
    </row>
    <row r="17" spans="1:10" x14ac:dyDescent="0.2">
      <c r="A17" t="s">
        <v>46</v>
      </c>
      <c r="B17" t="s">
        <v>97</v>
      </c>
      <c r="C17" t="s">
        <v>98</v>
      </c>
    </row>
    <row r="18" spans="1:10" x14ac:dyDescent="0.2">
      <c r="A18" t="s">
        <v>46</v>
      </c>
      <c r="B18" t="s">
        <v>101</v>
      </c>
      <c r="C18" t="s">
        <v>102</v>
      </c>
    </row>
    <row r="19" spans="1:10" x14ac:dyDescent="0.2">
      <c r="B19" t="s">
        <v>21</v>
      </c>
    </row>
    <row r="20" spans="1:10" x14ac:dyDescent="0.2">
      <c r="B20" s="1" t="s">
        <v>122</v>
      </c>
      <c r="C20" t="s">
        <v>124</v>
      </c>
      <c r="D20" s="4">
        <v>39</v>
      </c>
      <c r="E20" s="6">
        <f>+D20*H20</f>
        <v>9048</v>
      </c>
      <c r="F20" s="6">
        <f>+[13]Main!$J$5-[13]Main!$J$6</f>
        <v>750</v>
      </c>
      <c r="G20" s="6">
        <f>+E20-F20</f>
        <v>8298</v>
      </c>
      <c r="H20" s="6">
        <f>+[13]Main!$J$3</f>
        <v>232</v>
      </c>
      <c r="I20" s="3" t="s">
        <v>129</v>
      </c>
      <c r="J20" s="5">
        <v>45534</v>
      </c>
    </row>
    <row r="21" spans="1:10" x14ac:dyDescent="0.2">
      <c r="B21" t="s">
        <v>123</v>
      </c>
      <c r="C21" t="s">
        <v>127</v>
      </c>
      <c r="D21" s="3">
        <v>0.87</v>
      </c>
      <c r="E21" s="6">
        <f>+D21*H21</f>
        <v>246.68577777000002</v>
      </c>
      <c r="F21" s="6">
        <f>+[14]Main!$L$5-[14]Main!$L$6</f>
        <v>217</v>
      </c>
      <c r="G21" s="6">
        <f>+E21-F21</f>
        <v>29.685777770000016</v>
      </c>
      <c r="H21" s="6">
        <f>+[14]Main!$L$3</f>
        <v>283.54687100000001</v>
      </c>
      <c r="I21" s="3" t="s">
        <v>121</v>
      </c>
      <c r="J21" s="5">
        <v>45534</v>
      </c>
    </row>
    <row r="22" spans="1:10" x14ac:dyDescent="0.2">
      <c r="B22" t="s">
        <v>126</v>
      </c>
      <c r="C22" t="s">
        <v>125</v>
      </c>
    </row>
    <row r="23" spans="1:10" x14ac:dyDescent="0.2">
      <c r="B23" t="s">
        <v>128</v>
      </c>
      <c r="C23" t="s">
        <v>128</v>
      </c>
    </row>
    <row r="24" spans="1:10" x14ac:dyDescent="0.2">
      <c r="B24" s="1" t="s">
        <v>131</v>
      </c>
      <c r="C24" t="s">
        <v>132</v>
      </c>
      <c r="D24" s="3">
        <v>101.64</v>
      </c>
    </row>
    <row r="29" spans="1:10" x14ac:dyDescent="0.2">
      <c r="B29" s="9" t="s">
        <v>63</v>
      </c>
    </row>
    <row r="30" spans="1:10" x14ac:dyDescent="0.2">
      <c r="B30" t="s">
        <v>65</v>
      </c>
      <c r="E30" s="3">
        <v>200</v>
      </c>
    </row>
    <row r="31" spans="1:10" x14ac:dyDescent="0.2">
      <c r="B31" t="s">
        <v>64</v>
      </c>
      <c r="E31" s="3">
        <v>150</v>
      </c>
    </row>
    <row r="32" spans="1:10" x14ac:dyDescent="0.2">
      <c r="B32" t="s">
        <v>35</v>
      </c>
    </row>
  </sheetData>
  <hyperlinks>
    <hyperlink ref="B3" r:id="rId1" xr:uid="{CD056E5E-713C-45E7-82FC-EFD06739D880}"/>
    <hyperlink ref="B20" r:id="rId2" xr:uid="{E138C484-1EF3-497D-8DD8-4398C67AAB14}"/>
    <hyperlink ref="B24" r:id="rId3" xr:uid="{17EE0F28-0CA3-4454-8659-59421816F562}"/>
    <hyperlink ref="A1" location="Semiconductors!A1" display="Semis" xr:uid="{3EBFEA52-93DD-4F50-8A15-3931D4DD8A3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2"/>
  <sheetViews>
    <sheetView zoomScale="265" zoomScaleNormal="265" workbookViewId="0">
      <selection activeCell="B3" sqref="B3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Semiconductors</vt:lpstr>
      <vt:lpstr>Quantum</vt:lpstr>
      <vt:lpstr>Networking</vt:lpstr>
      <vt:lpstr>Electronics-Computers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2025-03-25T15:35:18Z</dcterms:modified>
</cp:coreProperties>
</file>