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90CFB78-C665-4E63-A803-4511AC660696}" xr6:coauthVersionLast="47" xr6:coauthVersionMax="47" xr10:uidLastSave="{00000000-0000-0000-0000-000000000000}"/>
  <bookViews>
    <workbookView xWindow="-27960" yWindow="1065" windowWidth="27045" windowHeight="15480" activeTab="1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H6" i="1"/>
  <c r="E6" i="1" s="1"/>
  <c r="G6" i="1" s="1"/>
  <c r="F18" i="4" l="1"/>
  <c r="H18" i="4"/>
  <c r="E18" i="4" s="1"/>
  <c r="G18" i="4" l="1"/>
  <c r="F12" i="2"/>
  <c r="H12" i="2"/>
  <c r="E12" i="2" s="1"/>
  <c r="G12" i="2" l="1"/>
  <c r="F4" i="4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18" i="3"/>
  <c r="I18" i="3"/>
  <c r="E18" i="3" s="1"/>
  <c r="G18" i="3" l="1"/>
  <c r="F40" i="1"/>
  <c r="H40" i="1"/>
  <c r="E40" i="1" s="1"/>
  <c r="F7" i="2"/>
  <c r="H7" i="2"/>
  <c r="E7" i="2" s="1"/>
  <c r="G40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<sst xmlns="http://schemas.openxmlformats.org/spreadsheetml/2006/main" count="438" uniqueCount="267">
  <si>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</si>
  <si>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</si>
  <si>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</si>
  <si>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</si>
  <si>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</si>
  <si>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</si>
  <si>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</si>
  <si>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</si>
  <si>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</si>
  <si>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</si>
  <si>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</si>
  <si>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</si>
  <si>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</si>
  <si>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</si>
  <si>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</si>
  <si>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</si>
  <si>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</si>
  <si>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</si>
  <si>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</si>
  <si>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</si>
  <si>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</si>
  <si>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</si>
  <si>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</si>
  <si>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</si>
  <si>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</si>
  <si>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</si>
  <si>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</si>
  <si>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</si>
  <si>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</si>
  <si>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</si>
  <si>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</si>
  <si>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</si>
  <si>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</si>
  <si>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</si>
  <si>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</si>
  <si>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</si>
  <si>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</si>
  <si>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</si>
  <si>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</si>
  <si>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</si>
  <si>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</si>
  <si>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</si>
  <si>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</si>
  <si>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</si>
  <si>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</si>
  <si>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</si>
  <si>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</si>
  <si>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</si>
  <si>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</si>
  <si>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</si>
  <si>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</si>
  <si>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</si>
  <si>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</si>
  <si>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</si>
  <si>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</si>
  <si>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</si>
  <si>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</si>
  <si>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</si>
  <si>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</si>
  <si>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</si>
  <si>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</si>
  <si>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</si>
  <si>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</si>
  <si>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</si>
  <si>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</si>
  <si>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</si>
  <si>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</si>
  <si>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</si>
  <si>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</si>
  <si>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</si>
  <si>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</si>
  <si>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</si>
  <si>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</si>
  <si>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</si>
  <si>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</si>
  <si>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</si>
  <si>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</si>
  <si>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</si>
  <si>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</si>
  <si>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</si>
  <si>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</si>
  <si>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</si>
  <si>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</si>
  <si>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</si>
  <si>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</si>
  <si>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</si>
  <si>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</si>
  <si>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</si>
  <si>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</si>
  <si>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</si>
  <si>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</si>
  <si>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</si>
  <si>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</si>
  <si>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</si>
  <si>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</si>
  <si>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</si>
  <si>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</si>
  <si>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</si>
  <si>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</si>
  <si>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</si>
  <si>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</si>
  <si>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</si>
  <si>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</si>
  <si>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</si>
  <si>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</si>
  <si>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</si>
  <si>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</si>
  <si>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</si>
  <si>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</si>
  <si>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</si>
  <si>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</si>
  <si>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</si>
  <si>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</si>
  <si>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</si>
  <si>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</si>
  <si>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</si>
  <si>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</si>
  <si>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</si>
  <si>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</si>
  <si>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</si>
  <si>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</si>
  <si>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</si>
  <si>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</si>
  <si>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</si>
  <si>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</si>
  <si>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</si>
  <si>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</si>
  <si>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</si>
  <si>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</si>
  <si>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</si>
  <si>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</si>
  <si>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</si>
  <si>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</si>
  <si>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</si>
  <si>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</si>
  <si>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</si>
  <si>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</si>
  <si>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</si>
  <si>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</si>
  <si>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</si>
  <si>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</si>
  <si>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</si>
  <si>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</si>
  <si>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</si>
  <si>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</si>
  <si>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</si>
  <si>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</si>
  <si>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</si>
  <si>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</si>
  <si>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</si>
  <si>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</si>
  <si>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</si>
  <si>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</si>
  <si>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</si>
  <si>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</si>
  <si>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</si>
  <si>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</si>
  <si>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</si>
  <si>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</si>
  <si>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</si>
  <si>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</si>
  <si>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</si>
  <si>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</si>
  <si>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</si>
  <si>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</si>
  <si>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</si>
  <si>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</si>
  <si>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</si>
  <si>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</si>
  <si>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</si>
  <si>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</si>
  <si>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</si>
  <si>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</si>
  <si>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</si>
  <si>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</si>
  <si>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</si>
  <si>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</si>
  <si>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</si>
  <si>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</si>
  <si>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</si>
  <si>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</si>
  <si>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</si>
  <si>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</si>
  <si>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</si>
  <si>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</si>
  <si>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</si>
  <si>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</si>
  <si>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</si>
  <si>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</si>
  <si>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</si>
  <si>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</si>
  <si>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</si>
  <si>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</si>
  <si>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</si>
  <si>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</si>
  <si>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</si>
  <si>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</si>
  <si>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</si>
  <si>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</si>
  <si>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</si>
  <si>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</si>
  <si>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</si>
  <si>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</si>
  <si>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</si>
  <si>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</si>
  <si>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</si>
  <si>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</si>
  <si>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</si>
  <si>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</si>
  <si>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</si>
  <si>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</si>
  <si>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</si>
  <si>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</si>
  <si>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</si>
  <si>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</si>
  <si>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</si>
  <si>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</si>
  <si>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</si>
  <si>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</si>
  <si>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</si>
  <si>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</si>
  <si>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</si>
  <si>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</si>
  <si>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</si>
  <si>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</si>
  <si>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</si>
  <si>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</si>
  <si>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</si>
  <si>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</si>
  <si>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</si>
  <si>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</si>
  <si>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</si>
  <si>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</si>
  <si>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</si>
  <si>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</si>
  <si>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</si>
  <si>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</si>
  <si>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</si>
  <si>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</si>
  <si>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</si>
  <si>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</si>
  <si>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</si>
  <si>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</si>
  <si>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</si>
  <si>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</si>
  <si>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</si>
  <si>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</si>
  <si>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</si>
  <si>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</si>
  <si>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</si>
  <si>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</si>
  <si>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</si>
  <si>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</si>
  <si>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</si>
  <si>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</si>
  <si>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</si>
  <si>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</si>
  <si>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</si>
  <si>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</si>
  <si>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</si>
  <si>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</si>
  <si>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</si>
  <si>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</si>
  <si>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</si>
  <si>
    <t>Abercrombie</t>
  </si>
  <si>
    <t>ANF</t>
  </si>
  <si>
    <t>Anta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</si>
</sst>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PEP.xlsx" TargetMode="External"/><Relationship Id="rId1" Type="http://schemas.openxmlformats.org/officeDocument/2006/relationships/externalLinkPath" Target="PEP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NF.xlsx" TargetMode="External"/><Relationship Id="rId1" Type="http://schemas.openxmlformats.org/officeDocument/2006/relationships/externalLinkPath" Target="ANF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MZN.xlsx" TargetMode="External"/><Relationship Id="rId1" Type="http://schemas.openxmlformats.org/officeDocument/2006/relationships/externalLinkPath" Target="AMZ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1371.499838</v>
          </cell>
        </row>
        <row r="5">
          <cell r="J5">
            <v>9266</v>
          </cell>
        </row>
        <row r="6">
          <cell r="J6">
            <v>44306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447.08398099999999</v>
          </cell>
        </row>
        <row r="5">
          <cell r="M5">
            <v>4774.8999999999996</v>
          </cell>
        </row>
        <row r="6">
          <cell r="M6">
            <v>61.9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536.07843100000002</v>
          </cell>
        </row>
        <row r="5">
          <cell r="K5">
            <v>0</v>
          </cell>
        </row>
        <row r="6">
          <cell r="K6">
            <v>-4442.7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50.372689000000001</v>
          </cell>
        </row>
        <row r="5">
          <cell r="K5">
            <v>738.87900000000002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NST.xlsx" TargetMode="External"/><Relationship Id="rId7" Type="http://schemas.openxmlformats.org/officeDocument/2006/relationships/hyperlink" Target="NESN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6" Type="http://schemas.openxmlformats.org/officeDocument/2006/relationships/hyperlink" Target="KO.xlsx" TargetMode="External"/><Relationship Id="rId5" Type="http://schemas.openxmlformats.org/officeDocument/2006/relationships/hyperlink" Target="PEP.xlsx" TargetMode="External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ANF.xlsx" TargetMode="External"/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215</v>
      </c>
      <c r="I2" s="4" t="s">
        <v>187</v>
      </c>
      <c r="J2" s="4" t="s">
        <v>188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s="1" t="s">
        <v>12</v>
      </c>
      <c r="C4" t="s">
        <v>13</v>
      </c>
    </row>
    <row r="5" spans="1:10" x14ac:dyDescent="0.2">
      <c r="A5" s="14" t="s">
        <v>65</v>
      </c>
      <c r="B5" s="1" t="s">
        <v>20</v>
      </c>
      <c r="C5" t="s">
        <v>21</v>
      </c>
    </row>
    <row r="6" spans="1:10" x14ac:dyDescent="0.2">
      <c r="A6" s="14" t="s">
        <v>65</v>
      </c>
      <c r="B6" s="1" t="s">
        <v>22</v>
      </c>
      <c r="C6" t="s">
        <v>23</v>
      </c>
      <c r="D6" s="5">
        <v>148.46</v>
      </c>
      <c r="E6" s="6">
        <f>+D6*H6</f>
        <v>203612.86594948001</v>
      </c>
      <c r="F6" s="6">
        <f>+[1]Main!$J$5-[1]Main!$J$6</f>
        <v>-35040</v>
      </c>
      <c r="G6" s="6">
        <f>+E6-F6</f>
        <v>238652.86594948001</v>
      </c>
      <c r="H6" s="6">
        <f>+[1]Main!$J$3</f>
        <v>1371.499838</v>
      </c>
      <c r="I6" s="4" t="s">
        <v>263</v>
      </c>
      <c r="J6" s="7">
        <v>45742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207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s="14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s="14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[2]Main!$M$5-[2]Main!$M$6</f>
        <v>1883.2849999999999</v>
      </c>
      <c r="G16" s="6">
        <f>+E16-F16</f>
        <v>44032.645000000004</v>
      </c>
      <c r="H16" s="4">
        <f>[2]Main!$M$3</f>
        <v>983</v>
      </c>
      <c r="I16" s="4" t="s">
        <v>234</v>
      </c>
      <c r="J16" s="7">
        <v>45698</v>
      </c>
    </row>
    <row r="17" spans="1:4" x14ac:dyDescent="0.2">
      <c r="A17" t="s">
        <v>65</v>
      </c>
      <c r="B17" t="s">
        <v>101</v>
      </c>
      <c r="C17" t="s">
        <v>102</v>
      </c>
    </row>
    <row r="18" spans="1:4" x14ac:dyDescent="0.2">
      <c r="A18" t="s">
        <v>65</v>
      </c>
      <c r="B18" t="s">
        <v>103</v>
      </c>
      <c r="C18" t="s">
        <v>104</v>
      </c>
    </row>
    <row r="19" spans="1:4" x14ac:dyDescent="0.2">
      <c r="A19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193</v>
      </c>
      <c r="C36" t="s">
        <v>194</v>
      </c>
    </row>
    <row r="37" spans="1:10" x14ac:dyDescent="0.2">
      <c r="A37" t="s">
        <v>65</v>
      </c>
      <c r="B37" t="s">
        <v>199</v>
      </c>
      <c r="C37" t="s">
        <v>200</v>
      </c>
    </row>
    <row r="38" spans="1:10" x14ac:dyDescent="0.2">
      <c r="A38" s="14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205</v>
      </c>
      <c r="C39" t="s">
        <v>206</v>
      </c>
    </row>
    <row r="40" spans="1:10" x14ac:dyDescent="0.2">
      <c r="B40" s="1" t="s">
        <v>216</v>
      </c>
      <c r="C40" t="s">
        <v>217</v>
      </c>
      <c r="D40" s="5">
        <v>22.56</v>
      </c>
      <c r="E40" s="6">
        <f>+D40*H40</f>
        <v>5302.3095571200001</v>
      </c>
      <c r="F40" s="6">
        <f>+[3]Main!$K$5-[3]Main!$K$6</f>
        <v>904</v>
      </c>
      <c r="G40" s="6">
        <f>+E40-F40</f>
        <v>4398.3095571200001</v>
      </c>
      <c r="H40" s="6">
        <f>+[3]Main!$K$3</f>
        <v>235.031452</v>
      </c>
      <c r="I40" s="7" t="s">
        <v>234</v>
      </c>
      <c r="J40" s="7">
        <v>45332</v>
      </c>
    </row>
    <row r="41" spans="1:10" x14ac:dyDescent="0.2">
      <c r="B41" s="1" t="s">
        <v>213</v>
      </c>
      <c r="C41" t="s">
        <v>214</v>
      </c>
      <c r="D41" s="5">
        <v>0.85</v>
      </c>
      <c r="E41" s="6"/>
      <c r="F41" s="6"/>
      <c r="G41" s="6"/>
    </row>
    <row r="42" spans="1:10" x14ac:dyDescent="0.2">
      <c r="A42" s="14" t="s">
        <v>65</v>
      </c>
      <c r="B42" t="s">
        <v>81</v>
      </c>
      <c r="C42" t="s">
        <v>82</v>
      </c>
    </row>
  </sheetData>
  <hyperlinks>
    <hyperlink ref="B41" r:id="rId1" xr:uid="{9FC43ADA-8F9A-4466-B4D9-4A3810ADE6EF}"/>
    <hyperlink ref="B40" r:id="rId2" xr:uid="{290D9583-44B1-409A-BB10-37786A14D5D8}"/>
    <hyperlink ref="B16" r:id="rId3" xr:uid="{6C7452E6-6CF0-4BC9-B0B6-5AB70E0EB896}"/>
    <hyperlink ref="B19" r:id="rId4" xr:uid="{AE9013DC-5F1B-4220-9A0E-6DBD3CC0DC2C}"/>
    <hyperlink ref="B6" r:id="rId5" xr:uid="{31AA4F3E-3313-4416-A2C8-94B6618C6E0D}"/>
    <hyperlink ref="B5" r:id="rId6" xr:uid="{06C1798F-64F6-416A-A4B6-E9DB78B5A038}"/>
    <hyperlink ref="B4" r:id="rId7" xr:uid="{0F4F31D6-A8F4-41E4-A738-DA0358F626D7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8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5" sqref="D15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10.28515625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188</v>
      </c>
      <c r="K2" s="4" t="s">
        <v>210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+[4]Main!$L$5-[4]Main!$L$6</f>
        <v>1742</v>
      </c>
      <c r="G4" s="11">
        <f>+E4-F4</f>
        <v>106457.59211776</v>
      </c>
      <c r="H4" s="11">
        <f>+[4]Main!$L$3</f>
        <v>1529.9716080000001</v>
      </c>
      <c r="I4" s="4" t="s">
        <v>211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177</v>
      </c>
      <c r="C14" t="s">
        <v>176</v>
      </c>
    </row>
    <row r="15" spans="1:11" x14ac:dyDescent="0.2">
      <c r="A15" s="14" t="s">
        <v>65</v>
      </c>
      <c r="B15" t="s">
        <v>266</v>
      </c>
      <c r="C15" t="s">
        <v>149</v>
      </c>
      <c r="D15" s="3"/>
    </row>
    <row r="16" spans="1:11" x14ac:dyDescent="0.2">
      <c r="A16" t="s">
        <v>65</v>
      </c>
      <c r="B16" t="s">
        <v>203</v>
      </c>
      <c r="C16" t="s">
        <v>204</v>
      </c>
    </row>
    <row r="17" spans="2:10" x14ac:dyDescent="0.2">
      <c r="B17" t="s">
        <v>208</v>
      </c>
      <c r="C17" t="s">
        <v>209</v>
      </c>
      <c r="D17" s="3">
        <v>22</v>
      </c>
    </row>
    <row r="18" spans="2:10" x14ac:dyDescent="0.2">
      <c r="B18" s="1" t="s">
        <v>264</v>
      </c>
      <c r="C18" t="s">
        <v>265</v>
      </c>
      <c r="D18">
        <v>75.459999999999994</v>
      </c>
      <c r="E18" s="11">
        <f>+D18*H18</f>
        <v>3801.1231119399999</v>
      </c>
      <c r="F18" s="11">
        <f>+[5]Main!$K$5-[5]Main!$K$6</f>
        <v>738.87900000000002</v>
      </c>
      <c r="G18" s="11">
        <f>+E18-F18</f>
        <v>3062.24411194</v>
      </c>
      <c r="H18" s="11">
        <f>+[5]Main!$K$3</f>
        <v>50.372689000000001</v>
      </c>
      <c r="I18" s="4" t="s">
        <v>263</v>
      </c>
      <c r="J18" s="13">
        <v>45742</v>
      </c>
    </row>
  </sheetData>
  <hyperlinks>
    <hyperlink ref="B4" r:id="rId1" xr:uid="{33F17381-BAA7-4FF0-80BE-F4E8EBB9EC8D}"/>
    <hyperlink ref="B18" r:id="rId2" xr:uid="{BED89110-8783-4C16-8025-2BA57DDB66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2" t="s">
        <v>187</v>
      </c>
      <c r="J2" s="4" t="s">
        <v>188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+[6]Main!$K$5-[6]Main!$K$6</f>
        <v>33161</v>
      </c>
      <c r="G3" s="6">
        <f>+E3-F3</f>
        <v>1732309.3482432</v>
      </c>
      <c r="H3" s="6">
        <f>+[6]Main!$K$3</f>
        <v>10515.011007999999</v>
      </c>
      <c r="I3" s="2" t="s">
        <v>212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+[7]Main!$L$5-[7]Main!$L$6</f>
        <v>-38567</v>
      </c>
      <c r="G6" s="6">
        <f>+E6-F6</f>
        <v>432733.638935</v>
      </c>
      <c r="H6" s="6">
        <f>+[7]Main!$L$3</f>
        <v>991.61418600000002</v>
      </c>
      <c r="I6" s="2" t="s">
        <v>211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([8]Main!$O$5-[8]Main!$O$6)/7</f>
        <v>117419.42857142857</v>
      </c>
      <c r="G7" s="6">
        <f>+E7-F7</f>
        <v>116814.30267857142</v>
      </c>
      <c r="H7" s="6">
        <f>+[8]Main!$L$3</f>
        <v>2449.375</v>
      </c>
      <c r="I7" s="2" t="s">
        <v>211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249</v>
      </c>
      <c r="C12" t="s">
        <v>250</v>
      </c>
      <c r="D12" s="5">
        <v>201.73</v>
      </c>
      <c r="E12" s="6">
        <f>+D12*H12</f>
        <v>43002.047987229998</v>
      </c>
      <c r="F12" s="6">
        <f>+[9]Main!$M$5-[9]Main!$M$6</f>
        <v>-5096</v>
      </c>
      <c r="G12" s="6">
        <f>+E12-F12</f>
        <v>48098.047987229998</v>
      </c>
      <c r="H12" s="6">
        <f>+[9]Main!$M$3</f>
        <v>213.16635099999999</v>
      </c>
      <c r="I12" s="2" t="s">
        <v>263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228</v>
      </c>
      <c r="C14" t="s">
        <v>229</v>
      </c>
      <c r="D14" s="5">
        <v>378.9</v>
      </c>
      <c r="E14" s="6">
        <f>+D14*H14</f>
        <v>17851.770060300001</v>
      </c>
      <c r="F14" s="11">
        <f>+[10]Main!$L$5-[10]Main!$L$6</f>
        <v>414</v>
      </c>
      <c r="G14" s="11">
        <f>+E14-F14</f>
        <v>17437.770060300001</v>
      </c>
      <c r="H14" s="11">
        <f>+[10]Main!$L$3</f>
        <v>47.114727000000002</v>
      </c>
      <c r="I14" s="2" t="s">
        <v>211</v>
      </c>
      <c r="J14" s="7">
        <v>45579</v>
      </c>
    </row>
    <row r="15" spans="1:10" x14ac:dyDescent="0.2">
      <c r="B15" s="1" t="s">
        <v>232</v>
      </c>
      <c r="C15" t="s">
        <v>233</v>
      </c>
      <c r="D15" s="4">
        <v>16.829999999999998</v>
      </c>
      <c r="E15" s="6">
        <f>+D15*H15</f>
        <v>4668.1945912800002</v>
      </c>
      <c r="F15" s="6">
        <f>+[11]Main!$K$5-[11]Main!$K$6</f>
        <v>-1091</v>
      </c>
      <c r="G15" s="6">
        <f>+E15-F15</f>
        <v>5759.1945912800002</v>
      </c>
      <c r="H15" s="6">
        <f>+[11]Main!$K$3</f>
        <v>277.37341600000002</v>
      </c>
      <c r="I15" s="2" t="s">
        <v>234</v>
      </c>
      <c r="J15" s="7">
        <v>45635</v>
      </c>
    </row>
    <row r="16" spans="1:10" x14ac:dyDescent="0.2">
      <c r="B16" s="1" t="s">
        <v>189</v>
      </c>
      <c r="C16" t="s">
        <v>189</v>
      </c>
      <c r="D16" s="5">
        <v>4.18</v>
      </c>
      <c r="E16" s="6">
        <f>+D16*H16</f>
        <v>639.54</v>
      </c>
      <c r="F16" s="6">
        <f>+[12]Main!$N$5-[12]Main!$N$6</f>
        <v>-4619.5</v>
      </c>
      <c r="G16" s="6">
        <f>+E16-F16</f>
        <v>5259.04</v>
      </c>
      <c r="H16" s="6">
        <f>+[12]Main!$N$3</f>
        <v>153</v>
      </c>
      <c r="I16" s="2" t="s">
        <v>211</v>
      </c>
      <c r="J16" s="7">
        <v>45576</v>
      </c>
    </row>
    <row r="17" spans="1:10" x14ac:dyDescent="0.2">
      <c r="B17" s="1" t="s">
        <v>230</v>
      </c>
      <c r="C17" t="s">
        <v>231</v>
      </c>
      <c r="D17" s="5">
        <v>34</v>
      </c>
      <c r="E17" s="6">
        <f>+D17*H17</f>
        <v>4044.688314</v>
      </c>
      <c r="F17" s="6">
        <f>+[13]Main!$J$5-[13]Main!$J$6</f>
        <v>31.956000000000017</v>
      </c>
      <c r="G17" s="6">
        <f>+E17-F17</f>
        <v>4012.7323139999999</v>
      </c>
      <c r="H17" s="6">
        <f>+[13]Main!$J$3</f>
        <v>118.961421</v>
      </c>
      <c r="I17" s="2" t="s">
        <v>211</v>
      </c>
      <c r="J17" s="7">
        <v>45579</v>
      </c>
    </row>
    <row r="18" spans="1:10" x14ac:dyDescent="0.2">
      <c r="B18" s="1" t="s">
        <v>182</v>
      </c>
      <c r="C18" t="s">
        <v>183</v>
      </c>
      <c r="D18" s="5">
        <v>16.600000000000001</v>
      </c>
      <c r="E18" s="6">
        <f>+D18*H18</f>
        <v>7421.5940846000003</v>
      </c>
      <c r="F18" s="6">
        <f>+[14]Main!$M$5-[14]Main!$M$6</f>
        <v>4713</v>
      </c>
      <c r="G18" s="6">
        <f>+E18-F18</f>
        <v>2708.5940846000003</v>
      </c>
      <c r="H18" s="6">
        <f>+[14]Main!$M$3</f>
        <v>447.08398099999999</v>
      </c>
      <c r="I18" s="2" t="s">
        <v>190</v>
      </c>
      <c r="J18" s="7">
        <v>45004</v>
      </c>
    </row>
    <row r="19" spans="1:10" x14ac:dyDescent="0.2">
      <c r="A19" t="s">
        <v>65</v>
      </c>
      <c r="B19" t="s">
        <v>68</v>
      </c>
      <c r="C19" t="s">
        <v>43</v>
      </c>
    </row>
    <row r="20" spans="1:10" x14ac:dyDescent="0.2">
      <c r="A20" t="s">
        <v>65</v>
      </c>
      <c r="B20" t="s">
        <v>85</v>
      </c>
      <c r="C20" t="s">
        <v>86</v>
      </c>
    </row>
    <row r="21" spans="1:10" x14ac:dyDescent="0.2">
      <c r="A21" s="14" t="s">
        <v>65</v>
      </c>
      <c r="B21" t="s">
        <v>87</v>
      </c>
      <c r="C21" t="s">
        <v>88</v>
      </c>
    </row>
    <row r="22" spans="1:10" x14ac:dyDescent="0.2">
      <c r="A22" s="14" t="s">
        <v>65</v>
      </c>
      <c r="B22" t="s">
        <v>111</v>
      </c>
      <c r="C22" t="s">
        <v>112</v>
      </c>
    </row>
    <row r="23" spans="1:10" x14ac:dyDescent="0.2">
      <c r="A23" s="14" t="s">
        <v>65</v>
      </c>
      <c r="B23" t="s">
        <v>115</v>
      </c>
      <c r="C23" t="s">
        <v>116</v>
      </c>
    </row>
    <row r="24" spans="1:10" x14ac:dyDescent="0.2">
      <c r="A24" s="14" t="s">
        <v>65</v>
      </c>
      <c r="B24" t="s">
        <v>120</v>
      </c>
      <c r="C24" t="s">
        <v>119</v>
      </c>
    </row>
    <row r="25" spans="1:10" x14ac:dyDescent="0.2">
      <c r="A25" t="s">
        <v>65</v>
      </c>
      <c r="B25" t="s">
        <v>129</v>
      </c>
      <c r="C25" t="s">
        <v>130</v>
      </c>
    </row>
    <row r="26" spans="1:10" x14ac:dyDescent="0.2">
      <c r="A26" s="14" t="s">
        <v>65</v>
      </c>
      <c r="B26" t="s">
        <v>133</v>
      </c>
      <c r="C26" t="s">
        <v>134</v>
      </c>
    </row>
    <row r="27" spans="1:10" x14ac:dyDescent="0.2">
      <c r="A27" s="14" t="s">
        <v>65</v>
      </c>
      <c r="B27" t="s">
        <v>135</v>
      </c>
      <c r="C27" t="s">
        <v>136</v>
      </c>
    </row>
    <row r="28" spans="1:10" x14ac:dyDescent="0.2">
      <c r="A28" s="14" t="s">
        <v>65</v>
      </c>
      <c r="B28" t="s">
        <v>255</v>
      </c>
      <c r="C28" t="s">
        <v>256</v>
      </c>
    </row>
    <row r="29" spans="1:10" x14ac:dyDescent="0.2">
      <c r="A29" t="s">
        <v>65</v>
      </c>
      <c r="B29" t="s">
        <v>146</v>
      </c>
      <c r="C29" t="s">
        <v>147</v>
      </c>
    </row>
    <row r="30" spans="1:10" x14ac:dyDescent="0.2">
      <c r="A30" t="s">
        <v>65</v>
      </c>
      <c r="B30" t="s">
        <v>150</v>
      </c>
      <c r="C30" t="s">
        <v>151</v>
      </c>
    </row>
    <row r="31" spans="1:10" x14ac:dyDescent="0.2">
      <c r="A31" s="14" t="s">
        <v>65</v>
      </c>
      <c r="B31" t="s">
        <v>156</v>
      </c>
      <c r="C31" t="s">
        <v>157</v>
      </c>
    </row>
    <row r="32" spans="1:10" x14ac:dyDescent="0.2">
      <c r="A32" s="14" t="s">
        <v>65</v>
      </c>
      <c r="B32" t="s">
        <v>162</v>
      </c>
      <c r="C32" t="s">
        <v>163</v>
      </c>
    </row>
    <row r="33" spans="1:3" x14ac:dyDescent="0.2">
      <c r="A33" s="14" t="s">
        <v>65</v>
      </c>
      <c r="B33" t="s">
        <v>164</v>
      </c>
      <c r="C33" t="s">
        <v>165</v>
      </c>
    </row>
    <row r="34" spans="1:3" x14ac:dyDescent="0.2">
      <c r="A34" s="14" t="s">
        <v>65</v>
      </c>
      <c r="B34" t="s">
        <v>195</v>
      </c>
      <c r="C34" t="s">
        <v>196</v>
      </c>
    </row>
    <row r="35" spans="1:3" x14ac:dyDescent="0.2">
      <c r="A35" t="s">
        <v>65</v>
      </c>
      <c r="B35" t="s">
        <v>197</v>
      </c>
      <c r="C35" t="s">
        <v>198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+[15]Main!$M$5-[15]Main!$M$6</f>
        <v>-34856</v>
      </c>
      <c r="G3" s="6">
        <f>+E3-F3</f>
        <v>245754.91461800001</v>
      </c>
      <c r="H3" s="4" t="s">
        <v>211</v>
      </c>
      <c r="I3" s="6">
        <f>+[15]Main!$M$3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180</v>
      </c>
      <c r="C7" t="s">
        <v>181</v>
      </c>
    </row>
    <row r="8" spans="1:29" x14ac:dyDescent="0.2">
      <c r="B8" s="1" t="s">
        <v>226</v>
      </c>
      <c r="C8" t="s">
        <v>227</v>
      </c>
      <c r="D8" s="4">
        <v>145.24</v>
      </c>
      <c r="E8" s="6">
        <f>+D8*I8</f>
        <v>16603.921184440002</v>
      </c>
      <c r="F8" s="6">
        <f>+[16]Main!$K$5-[16]Main!$K$6</f>
        <v>343.74799999999999</v>
      </c>
      <c r="G8" s="6">
        <f>+E8-F8</f>
        <v>16260.173184440002</v>
      </c>
      <c r="H8" s="4" t="s">
        <v>211</v>
      </c>
      <c r="I8" s="6">
        <f>+[16]Main!$K$3</f>
        <v>114.320581</v>
      </c>
      <c r="J8" s="7">
        <v>45608</v>
      </c>
    </row>
    <row r="9" spans="1:29" x14ac:dyDescent="0.2">
      <c r="B9" t="s">
        <v>235</v>
      </c>
      <c r="C9" t="s">
        <v>237</v>
      </c>
      <c r="D9" s="5">
        <v>31.98</v>
      </c>
    </row>
    <row r="10" spans="1:29" x14ac:dyDescent="0.2">
      <c r="B10" s="1" t="s">
        <v>236</v>
      </c>
      <c r="C10" t="s">
        <v>231</v>
      </c>
      <c r="D10" s="5">
        <v>54.16</v>
      </c>
    </row>
    <row r="11" spans="1:29" x14ac:dyDescent="0.2">
      <c r="B11" t="s">
        <v>238</v>
      </c>
      <c r="C11" t="s">
        <v>242</v>
      </c>
    </row>
    <row r="12" spans="1:29" x14ac:dyDescent="0.2">
      <c r="B12" t="s">
        <v>239</v>
      </c>
      <c r="C12" t="s">
        <v>240</v>
      </c>
    </row>
    <row r="13" spans="1:29" x14ac:dyDescent="0.2">
      <c r="B13" t="s">
        <v>241</v>
      </c>
    </row>
    <row r="14" spans="1:29" x14ac:dyDescent="0.2">
      <c r="B14" t="s">
        <v>243</v>
      </c>
      <c r="C14" t="s">
        <v>244</v>
      </c>
    </row>
    <row r="15" spans="1:29" x14ac:dyDescent="0.2">
      <c r="B15" t="s">
        <v>246</v>
      </c>
      <c r="C15" t="s">
        <v>245</v>
      </c>
    </row>
    <row r="16" spans="1:29" x14ac:dyDescent="0.2">
      <c r="B16" t="s">
        <v>248</v>
      </c>
      <c r="C16" t="s">
        <v>247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9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253</v>
      </c>
      <c r="C4" t="s">
        <v>254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259</v>
      </c>
      <c r="C8" t="s">
        <v>262</v>
      </c>
    </row>
    <row r="9" spans="1:5" x14ac:dyDescent="0.2">
      <c r="A9" s="14" t="s">
        <v>65</v>
      </c>
      <c r="B9" t="s">
        <v>260</v>
      </c>
      <c r="C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232277.42336799004</v>
      </c>
      <c r="F4" s="11">
        <f>[17]Main!$K$5-[17]Main!$K$6</f>
        <v>4442.7</v>
      </c>
      <c r="G4" s="11">
        <f>+E4-F4</f>
        <v>227834.72336799002</v>
      </c>
      <c r="H4" s="4" t="s">
        <v>211</v>
      </c>
      <c r="I4" s="11">
        <f>+[17]Main!$K$3</f>
        <v>536.07843100000002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257</v>
      </c>
      <c r="C6" t="s">
        <v>258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s="14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251</v>
      </c>
      <c r="C16" t="s">
        <v>252</v>
      </c>
    </row>
    <row r="17" spans="1:10" x14ac:dyDescent="0.2">
      <c r="A17" t="s">
        <v>65</v>
      </c>
      <c r="B17" t="s">
        <v>191</v>
      </c>
      <c r="C17" t="s">
        <v>192</v>
      </c>
      <c r="D17" s="4">
        <v>102.04</v>
      </c>
    </row>
    <row r="18" spans="1:10" x14ac:dyDescent="0.2">
      <c r="A18" t="s">
        <v>65</v>
      </c>
      <c r="B18" s="1" t="s">
        <v>219</v>
      </c>
      <c r="C18" t="s">
        <v>218</v>
      </c>
      <c r="D18" s="4">
        <v>67.510000000000005</v>
      </c>
      <c r="E18" s="6">
        <f>+D18*I18</f>
        <v>3952.7780100000004</v>
      </c>
      <c r="F18" s="11">
        <f>+[18]Main!$K$5-[18]Main!$K$6</f>
        <v>-153.13800000000003</v>
      </c>
      <c r="G18" s="11">
        <f>+E18-F18</f>
        <v>4105.9160100000008</v>
      </c>
      <c r="H18" s="4" t="s">
        <v>211</v>
      </c>
      <c r="I18" s="6">
        <f>+[18]Main!$K$3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2025-03-28T13:05:33Z</dcterms:modified>
</cp:coreProperties>
</file>