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37E07B51-5335-4E43-BB5E-F973134521DF}" xr6:coauthVersionLast="47" xr6:coauthVersionMax="47" xr10:uidLastSave="{00000000-0000-0000-0000-000000000000}"/>
  <bookViews>
    <workbookView xWindow="30948" yWindow="1464" windowWidth="26868" windowHeight="14544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4" i="1" l="1"/>
  <c r="D20" i="1"/>
  <c r="D21" i="1" s="1"/>
  <c r="D18" i="1"/>
  <c r="D17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1" i="1" l="1"/>
  <c r="I27" i="1" l="1"/>
  <c r="I32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2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0" i="1"/>
  <c r="R10" i="1"/>
  <c r="Q10" i="1"/>
  <c r="P10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4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0" i="1" l="1"/>
  <c r="O10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1" i="1"/>
  <c r="H31" i="1" s="1" a="1"/>
  <c r="H31" i="1" s="1"/>
  <c r="J31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4" i="1" l="1"/>
  <c r="L14" i="1"/>
  <c r="H14" i="1" s="1"/>
  <c r="J14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D11" i="1" s="1"/>
  <c r="H48" i="1"/>
  <c r="J48" i="1" s="1"/>
  <c r="J65" i="1" l="1"/>
  <c r="L36" i="1"/>
  <c r="H36" i="1" s="1"/>
  <c r="I36" i="1"/>
  <c r="H33" i="1"/>
  <c r="J33" i="1" s="1"/>
  <c r="I12" i="1"/>
  <c r="L12" i="1"/>
  <c r="H12" i="1" s="1"/>
  <c r="I11" i="1"/>
  <c r="L11" i="1"/>
  <c r="H11" i="1" s="1"/>
  <c r="J36" i="1" l="1"/>
  <c r="J12" i="1"/>
  <c r="J11" i="1"/>
  <c r="I45" i="1"/>
  <c r="L45" i="1"/>
  <c r="H45" i="1" s="1"/>
  <c r="J45" i="1" l="1"/>
  <c r="L32" i="1" l="1"/>
  <c r="H32" i="1" s="1"/>
  <c r="J32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3" i="1" l="1"/>
  <c r="I20" i="1" l="1"/>
  <c r="L20" i="1"/>
  <c r="H20" i="1" s="1"/>
  <c r="L13" i="1" l="1"/>
  <c r="H13" i="1" l="1"/>
  <c r="H23" i="1" l="1"/>
  <c r="H22" i="1"/>
  <c r="M23" i="1"/>
  <c r="M2" i="1" s="1"/>
  <c r="I30" i="1" l="1"/>
  <c r="H40" i="1"/>
  <c r="L30" i="1"/>
  <c r="H30" i="1" s="1"/>
  <c r="J30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0" i="1" l="1"/>
  <c r="H10" i="1" s="1"/>
  <c r="J10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3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2" i="1" l="1"/>
  <c r="D13" i="1" l="1"/>
  <c r="D14" i="1" s="1"/>
  <c r="D15" i="1" s="1"/>
  <c r="D16" i="1" s="1"/>
  <c r="D19" i="1" l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0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3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<sst xmlns="http://schemas.openxmlformats.org/spreadsheetml/2006/main" count="3020" uniqueCount="1842">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</sst>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theme" Target="theme/theme1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tyles" Target="style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eetMetadata" Target="metadata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microsoft.com/office/2017/10/relationships/person" Target="persons/perso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calcChain" Target="calcChai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887.75663931758174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24522</v>
          </cell>
        </row>
        <row r="6">
          <cell r="R6">
            <v>36634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182.665966841965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97.435217423782063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 refreshError="1"/>
      <sheetData sheetId="2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 refreshError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rsodetug"/>
    </sheetNames>
    <sheetDataSet>
      <sheetData sheetId="0">
        <row r="3">
          <cell r="M3">
            <v>69.94</v>
          </cell>
        </row>
        <row r="5">
          <cell r="M5">
            <v>105.3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0" dT="2025-01-25T23:30:42.16" personId="{5A20BCEA-4C45-4B42-BEED-323725F9E7FF}" id="{B2572E6F-40CC-4FA7-9340-8AC8902D6330}">
    <text>Expropriated from Merck in Germany</text>
  </threadedComment>
  <threadedComment ref="AE13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90" zoomScaleNormal="190" workbookViewId="0">
      <pane xSplit="5" ySplit="3" topLeftCell="F301" activePane="bottomRight" state="frozen"/>
      <selection pane="topRight" activeCell="C1" sqref="C1"/>
      <selection pane="bottomLeft" activeCell="A4" sqref="A4"/>
      <selection pane="bottomRight" activeCell="E305" sqref="E305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RANDBETWEEN(1,D247)</f>
        <v>120</v>
      </c>
      <c r="H2" s="6">
        <f>SUM(H4:H463)-H7-H11-H13-H18-H22-H25-H49-H55</f>
        <v>4810200.2616920276</v>
      </c>
      <c r="M2" s="9">
        <f>MIN(M4:M95)</f>
        <v>45530</v>
      </c>
      <c r="O2" s="10">
        <f>AVERAGE(O4:O24)</f>
        <v>0.20377215190436881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754</v>
      </c>
      <c r="H4" s="6">
        <f>+G4*L4</f>
        <v>714920.17924600001</v>
      </c>
      <c r="I4" s="6">
        <f>+[1]Main!$J$5-[1]Main!$J$6</f>
        <v>-27005.1</v>
      </c>
      <c r="J4" s="6">
        <f t="shared" ref="J4:J10" si="0">H4-I4</f>
        <v>741925.27924599999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887.75663931758174</v>
      </c>
      <c r="O4" s="10">
        <f>+N4/G4-1</f>
        <v>0.17739607336549312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370557.64999999997</v>
      </c>
      <c r="I6" s="6">
        <f>+[3]Main!$R$5-[3]Main!$R$6</f>
        <v>-12112</v>
      </c>
      <c r="J6" s="6">
        <f>H6-I6</f>
        <v>382669.64999999997</v>
      </c>
      <c r="K6" s="3" t="s">
        <v>1278</v>
      </c>
      <c r="L6" s="6">
        <f>+[3]Main!$R$3</f>
        <v>2407</v>
      </c>
      <c r="M6" s="9">
        <v>45764</v>
      </c>
      <c r="N6" s="7">
        <f>[3]Model!$FN$85</f>
        <v>182.665966841965</v>
      </c>
      <c r="O6" s="10">
        <f>N6/G6-1</f>
        <v>0.18652787815501792</v>
      </c>
      <c r="P6" s="10">
        <f>[3]Model!$FN$77</f>
        <v>0.01</v>
      </c>
      <c r="Q6" s="10">
        <f>[3]Model!$FN$78</f>
        <v>5.0000000000000001E-3</v>
      </c>
      <c r="R6" s="10">
        <f>[3]Model!$FN$79</f>
        <v>6.5500000000000003E-2</v>
      </c>
      <c r="AB6" s="63">
        <f>+[3]Model!$EZ$76</f>
        <v>10.082666502598578</v>
      </c>
      <c r="AC6" s="63">
        <f>+[3]Model!$FA$76</f>
        <v>9.4302222435610581</v>
      </c>
      <c r="AD6" s="63">
        <f>+[3]Model!$FB$76</f>
        <v>9.6219595012797736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>H7-I7</f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>H8-I8</f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>H9-I9</f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27</v>
      </c>
      <c r="F10" s="1" t="s">
        <v>28</v>
      </c>
      <c r="G10" s="7">
        <v>85.24</v>
      </c>
      <c r="H10" s="6">
        <f>+G10*L10</f>
        <v>215319.32909759998</v>
      </c>
      <c r="I10" s="6">
        <f>+[6]Main!$J$5-[6]Main!$J$6</f>
        <v>-22959</v>
      </c>
      <c r="J10" s="6">
        <f t="shared" si="0"/>
        <v>238278.32909759998</v>
      </c>
      <c r="K10" s="3" t="s">
        <v>1278</v>
      </c>
      <c r="L10" s="6">
        <f>+[6]Main!$J$3</f>
        <v>2526.0362399999999</v>
      </c>
      <c r="M10" s="9">
        <v>45751</v>
      </c>
      <c r="N10" s="7">
        <f>[6]Model!$EM$111</f>
        <v>97.435217423782063</v>
      </c>
      <c r="O10" s="10">
        <f>N10/G10-1</f>
        <v>0.14306918610725083</v>
      </c>
      <c r="P10" s="10">
        <f>[6]Model!$EM$107</f>
        <v>0.01</v>
      </c>
      <c r="Q10" s="10">
        <f>[6]Model!$EM$108</f>
        <v>-0.01</v>
      </c>
      <c r="R10" s="10">
        <f>[6]Model!$EM$109</f>
        <v>7.0000000000000007E-2</v>
      </c>
      <c r="AE10">
        <v>1919</v>
      </c>
    </row>
    <row r="11" spans="1:32" x14ac:dyDescent="0.25">
      <c r="A11" s="102" t="s">
        <v>333</v>
      </c>
      <c r="B11"/>
      <c r="C11"/>
      <c r="D11" s="1">
        <f>+D10+1</f>
        <v>7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+[7]Main!$K$5-[7]Main!$K$6</f>
        <v>-26324</v>
      </c>
      <c r="J11" s="6">
        <f>H11-I11</f>
        <v>252960.8</v>
      </c>
      <c r="K11" s="3" t="s">
        <v>1071</v>
      </c>
      <c r="L11" s="6">
        <f>+[7]Main!$K$3</f>
        <v>1560</v>
      </c>
      <c r="M11" s="9">
        <v>45608</v>
      </c>
    </row>
    <row r="12" spans="1:32" x14ac:dyDescent="0.25">
      <c r="A12" s="102" t="s">
        <v>333</v>
      </c>
      <c r="B12"/>
      <c r="C12"/>
      <c r="D12" s="1">
        <f>+D11</f>
        <v>7</v>
      </c>
      <c r="E12" s="5" t="s">
        <v>37</v>
      </c>
      <c r="F12" s="1" t="s">
        <v>416</v>
      </c>
      <c r="G12" s="16">
        <v>11254</v>
      </c>
      <c r="H12" s="6">
        <f>+G12*L12/100*GBP</f>
        <v>228231.12</v>
      </c>
      <c r="I12" s="6">
        <f>+[7]Main!$K$5-[7]Main!$K$6</f>
        <v>-26324</v>
      </c>
      <c r="J12" s="6">
        <f>H12-I12</f>
        <v>254555.12</v>
      </c>
      <c r="K12" s="3" t="str">
        <f>+K11</f>
        <v>Q224</v>
      </c>
      <c r="L12" s="6">
        <f>+[7]Main!$K$3</f>
        <v>1560</v>
      </c>
      <c r="M12" s="9">
        <v>45608</v>
      </c>
      <c r="N12" s="3" t="s">
        <v>1682</v>
      </c>
      <c r="O12" s="3" t="s">
        <v>1682</v>
      </c>
      <c r="P12" s="3" t="s">
        <v>1682</v>
      </c>
      <c r="Q12" s="3" t="s">
        <v>1682</v>
      </c>
      <c r="R12" s="3" t="s">
        <v>1682</v>
      </c>
    </row>
    <row r="13" spans="1:32" x14ac:dyDescent="0.25">
      <c r="A13" s="102" t="s">
        <v>333</v>
      </c>
      <c r="B13"/>
      <c r="C13"/>
      <c r="D13" s="1">
        <f>+D12+1</f>
        <v>8</v>
      </c>
      <c r="E13" s="5" t="s">
        <v>29</v>
      </c>
      <c r="F13" s="1" t="s">
        <v>30</v>
      </c>
      <c r="G13" s="7">
        <v>110.58</v>
      </c>
      <c r="H13" s="6">
        <f>+G13*L13</f>
        <v>221079.28024913999</v>
      </c>
      <c r="I13" s="6">
        <f>+[8]Main!$K$6-[8]Main!$K$7</f>
        <v>-16296</v>
      </c>
      <c r="J13" s="6">
        <f t="shared" ref="J13:J15" si="1">H13-I13</f>
        <v>237375.28024913999</v>
      </c>
      <c r="K13" s="3" t="s">
        <v>1071</v>
      </c>
      <c r="L13" s="6">
        <f>+[8]Main!$K$4</f>
        <v>1999.270033</v>
      </c>
      <c r="M13" s="9">
        <v>45690</v>
      </c>
    </row>
    <row r="14" spans="1:32" x14ac:dyDescent="0.25">
      <c r="A14" s="102" t="s">
        <v>333</v>
      </c>
      <c r="B14"/>
      <c r="C14"/>
      <c r="D14" s="1">
        <f>+D13</f>
        <v>8</v>
      </c>
      <c r="E14" s="5" t="s">
        <v>29</v>
      </c>
      <c r="F14" t="s">
        <v>421</v>
      </c>
      <c r="G14" s="21">
        <v>97.84</v>
      </c>
      <c r="H14" s="6">
        <f>+G14*L14/CHF</f>
        <v>214954.48354804394</v>
      </c>
      <c r="I14" s="6">
        <f>+[8]Main!$K$6-[8]Main!$K$7</f>
        <v>-16296</v>
      </c>
      <c r="J14" s="6">
        <f t="shared" si="1"/>
        <v>231250.48354804394</v>
      </c>
      <c r="K14" s="3" t="s">
        <v>1071</v>
      </c>
      <c r="L14" s="6">
        <f>+[8]Main!$K$4</f>
        <v>1999.270033</v>
      </c>
      <c r="M14" s="9">
        <f>+M13</f>
        <v>45690</v>
      </c>
      <c r="N14" s="3" t="s">
        <v>1682</v>
      </c>
      <c r="O14" s="3" t="s">
        <v>1682</v>
      </c>
      <c r="P14" s="3" t="s">
        <v>1682</v>
      </c>
      <c r="Q14" s="3" t="s">
        <v>1682</v>
      </c>
      <c r="R14" s="3" t="s">
        <v>1682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1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0.10547537743756474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23.84</v>
      </c>
      <c r="H16" s="6">
        <f>+L16*G16</f>
        <v>135109.39546976</v>
      </c>
      <c r="I16" s="6">
        <f>+[11]Main!$K$5-[11]Main!$K$6</f>
        <v>-41647</v>
      </c>
      <c r="J16" s="6">
        <f>H16-I16</f>
        <v>176756.39546976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45530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55</v>
      </c>
      <c r="H19" s="6">
        <f>+G19*L19*2</f>
        <v>137610</v>
      </c>
      <c r="I19" s="6">
        <f>([14]Main!$K$5-[14]Main!$K$6)*EUR</f>
        <v>-12746.130000000001</v>
      </c>
      <c r="J19" s="6">
        <f>H19-I19</f>
        <v>150356.13</v>
      </c>
      <c r="K19" s="3" t="str">
        <f>+K18</f>
        <v>Q224</v>
      </c>
      <c r="L19" s="6">
        <f>+L18</f>
        <v>1251</v>
      </c>
      <c r="M19" s="9">
        <f>+M18</f>
        <v>45530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48.67</v>
      </c>
      <c r="H20" s="6">
        <f>+G20*L20</f>
        <v>98673.32331326</v>
      </c>
      <c r="I20" s="6">
        <f>+[15]Main!$K$5-[15]Main!$K$6</f>
        <v>-45379</v>
      </c>
      <c r="J20" s="6">
        <f>H20-I20</f>
        <v>144052.32331325999</v>
      </c>
      <c r="K20" s="3" t="s">
        <v>1071</v>
      </c>
      <c r="L20" s="6">
        <f>+[15]Main!$K$3</f>
        <v>2027.395178</v>
      </c>
      <c r="M20" s="9">
        <v>45578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2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40" si="3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3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3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3"/>
        <v>21</v>
      </c>
      <c r="E30" s="5" t="s">
        <v>51</v>
      </c>
      <c r="F30" s="1" t="s">
        <v>52</v>
      </c>
      <c r="G30" s="7">
        <v>627</v>
      </c>
      <c r="H30" s="6">
        <f>+G30*L30</f>
        <v>68546.575614000001</v>
      </c>
      <c r="I30" s="6">
        <f>+[23]Main!$J$5-[23]Main!$J$6</f>
        <v>15547</v>
      </c>
      <c r="J30" s="6">
        <f>H30-I30</f>
        <v>52999.575614000001</v>
      </c>
      <c r="K30" s="3" t="s">
        <v>1071</v>
      </c>
      <c r="L30" s="6">
        <f>+[23]Main!$J$3</f>
        <v>109.324682</v>
      </c>
      <c r="M30" s="9">
        <v>45530</v>
      </c>
      <c r="AE30" s="1">
        <v>1988</v>
      </c>
    </row>
    <row r="31" spans="1:31" x14ac:dyDescent="0.25">
      <c r="A31" s="102" t="s">
        <v>333</v>
      </c>
      <c r="B31"/>
      <c r="C31"/>
      <c r="D31" s="1">
        <f t="shared" si="3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5">
      <c r="A32" s="102" t="s">
        <v>333</v>
      </c>
      <c r="B32"/>
      <c r="C32"/>
      <c r="D32" s="1">
        <f t="shared" si="3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5">
      <c r="A33" s="102" t="s">
        <v>333</v>
      </c>
      <c r="D33" s="1">
        <f t="shared" si="3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4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3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3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3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3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/>
      <c r="B38"/>
      <c r="C38"/>
      <c r="D38" s="1">
        <f t="shared" si="3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3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5">
      <c r="D40" s="1">
        <f t="shared" si="3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5">
      <c r="A44"/>
      <c r="B44"/>
      <c r="C44"/>
      <c r="D44" s="1">
        <f t="shared" ref="D44:D55" si="5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5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5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6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5">
      <c r="A49"/>
      <c r="B49"/>
      <c r="C49"/>
      <c r="D49" s="1">
        <f t="shared" si="5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7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 t="shared" si="5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7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5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7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/>
      <c r="B52"/>
      <c r="C52"/>
      <c r="D52" s="1">
        <f t="shared" si="5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7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5">
      <c r="A53" t="s">
        <v>333</v>
      </c>
      <c r="B53"/>
      <c r="C53"/>
      <c r="D53" s="1">
        <f t="shared" si="5"/>
        <v>44</v>
      </c>
      <c r="E53" s="5" t="s">
        <v>707</v>
      </c>
      <c r="F53" t="s">
        <v>708</v>
      </c>
      <c r="G53" s="7">
        <v>19.28</v>
      </c>
      <c r="H53" s="6">
        <f>+G53*L53</f>
        <v>13969.08783928</v>
      </c>
      <c r="I53" s="6">
        <f>+[44]Main!$K$5-[44]Main!$K$6</f>
        <v>225.46900000000005</v>
      </c>
      <c r="J53" s="6">
        <f t="shared" si="7"/>
        <v>13743.61883928</v>
      </c>
      <c r="K53" s="3" t="s">
        <v>1071</v>
      </c>
      <c r="L53" s="6">
        <f>+[44]Main!$K$3</f>
        <v>724.53775099999996</v>
      </c>
      <c r="M53" s="9">
        <v>45544</v>
      </c>
    </row>
    <row r="54" spans="1:32" x14ac:dyDescent="0.25">
      <c r="A54"/>
      <c r="B54"/>
      <c r="C54"/>
      <c r="D54" s="1">
        <f t="shared" si="5"/>
        <v>45</v>
      </c>
      <c r="E54" s="5" t="s">
        <v>113</v>
      </c>
      <c r="F54" s="1" t="s">
        <v>114</v>
      </c>
      <c r="G54" s="3">
        <v>14.74</v>
      </c>
      <c r="H54" s="6">
        <f>+G54*L54</f>
        <v>3795.1590509800003</v>
      </c>
      <c r="I54" s="6">
        <f>[45]Main!$L$5-[45]Main!$L$6</f>
        <v>-7952</v>
      </c>
      <c r="J54" s="6">
        <f>+H54-I54</f>
        <v>11747.159050980001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5">
      <c r="D55" s="1">
        <f t="shared" si="5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5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5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5">
      <c r="A60"/>
      <c r="B60"/>
      <c r="C60"/>
      <c r="D60" s="1">
        <f t="shared" ref="D60:D114" si="8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5">
      <c r="A61"/>
      <c r="B61"/>
      <c r="C61"/>
      <c r="D61" s="1">
        <f t="shared" si="8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9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D62" s="1">
        <f t="shared" si="8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D65" s="1">
        <f t="shared" si="8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5">
      <c r="A66"/>
      <c r="B66"/>
      <c r="C66"/>
      <c r="D66" s="1">
        <f t="shared" si="8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8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8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5">
      <c r="D69" s="1">
        <f t="shared" si="8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ht="13" x14ac:dyDescent="0.3">
      <c r="D70" s="25">
        <f t="shared" si="8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0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D71">
        <f t="shared" si="8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D72">
        <f t="shared" si="8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1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5">
      <c r="D73" s="1">
        <f t="shared" si="8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 s="1">
        <f t="shared" si="8"/>
        <v>64</v>
      </c>
      <c r="E74" s="5" t="s">
        <v>130</v>
      </c>
      <c r="F74" s="1" t="s">
        <v>131</v>
      </c>
      <c r="G74" s="3">
        <v>27.9</v>
      </c>
      <c r="H74" s="6">
        <f t="shared" ref="H74:H80" si="12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ht="13" x14ac:dyDescent="0.3">
      <c r="A75" s="34" t="s">
        <v>333</v>
      </c>
      <c r="D75" s="34">
        <f t="shared" si="8"/>
        <v>65</v>
      </c>
      <c r="E75" s="59" t="s">
        <v>128</v>
      </c>
      <c r="F75" s="34" t="s">
        <v>129</v>
      </c>
      <c r="G75" s="35">
        <v>131</v>
      </c>
      <c r="H75" s="36">
        <f t="shared" si="12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5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5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2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5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2"/>
        <v>10269.062100000001</v>
      </c>
      <c r="I78" s="6">
        <f>+[68]Main!$M$5-[68]Main!$M$6</f>
        <v>1434.3040000000001</v>
      </c>
      <c r="J78" s="6">
        <f t="shared" si="11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5">
      <c r="D79" s="1">
        <f t="shared" si="8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3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5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2"/>
        <v>5465.1553000000004</v>
      </c>
      <c r="I80" s="6">
        <f>+[70]Main!$K$5-[70]Main!$K$6</f>
        <v>481.55700000000002</v>
      </c>
      <c r="J80" s="6">
        <f t="shared" si="13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8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3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5">
      <c r="A82" s="1" t="s">
        <v>333</v>
      </c>
      <c r="D82" s="1">
        <f t="shared" si="8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4">+G82*L82</f>
        <v>4682.7000000000007</v>
      </c>
      <c r="I82" s="6">
        <f>+[72]Main!$L$5-[72]Main!$L$6</f>
        <v>-43</v>
      </c>
      <c r="J82" s="6">
        <f t="shared" si="13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5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5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4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5">
      <c r="A85" t="s">
        <v>333</v>
      </c>
      <c r="B85"/>
      <c r="C85"/>
      <c r="D85" s="1">
        <f t="shared" si="8"/>
        <v>75</v>
      </c>
      <c r="E85" s="5" t="s">
        <v>86</v>
      </c>
      <c r="F85" s="1" t="s">
        <v>87</v>
      </c>
      <c r="G85" s="7">
        <v>20.46</v>
      </c>
      <c r="H85" s="6">
        <f t="shared" si="14"/>
        <v>2067.5831517000001</v>
      </c>
      <c r="I85" s="6">
        <f>+[75]Main!$L$5-[75]Main!$L$6</f>
        <v>489</v>
      </c>
      <c r="J85" s="6">
        <f t="shared" si="13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5">
      <c r="A86"/>
      <c r="B86"/>
      <c r="C86"/>
      <c r="D86" s="1">
        <f t="shared" si="8"/>
        <v>76</v>
      </c>
      <c r="E86" s="5" t="s">
        <v>678</v>
      </c>
      <c r="F86" t="s">
        <v>679</v>
      </c>
      <c r="G86" s="7">
        <v>325</v>
      </c>
      <c r="H86" s="6">
        <f t="shared" si="14"/>
        <v>7056.6200250000002</v>
      </c>
      <c r="I86" s="6">
        <f>+[76]Main!$M$5-[76]Main!$M$6</f>
        <v>946.1869999999999</v>
      </c>
      <c r="J86" s="6">
        <f t="shared" si="13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5">
      <c r="A87" t="s">
        <v>333</v>
      </c>
      <c r="B87"/>
      <c r="C87"/>
      <c r="D87" s="1">
        <f t="shared" si="8"/>
        <v>77</v>
      </c>
      <c r="E87" s="5" t="s">
        <v>430</v>
      </c>
      <c r="F87" t="s">
        <v>431</v>
      </c>
      <c r="G87" s="7">
        <v>115.95</v>
      </c>
      <c r="H87" s="6">
        <f t="shared" si="14"/>
        <v>5616.1667226</v>
      </c>
      <c r="I87" s="6">
        <f>+[77]Main!$L$5-[77]Main!$L$6</f>
        <v>206.86999999999998</v>
      </c>
      <c r="J87" s="6">
        <f t="shared" si="11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5">
      <c r="A88"/>
      <c r="B88"/>
      <c r="C88"/>
      <c r="D88" s="1">
        <f t="shared" si="8"/>
        <v>78</v>
      </c>
      <c r="E88" s="14" t="s">
        <v>53</v>
      </c>
      <c r="F88" s="1" t="s">
        <v>54</v>
      </c>
      <c r="G88" s="7">
        <v>28.15</v>
      </c>
      <c r="H88" s="6">
        <f t="shared" si="14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5">
      <c r="A89" t="s">
        <v>333</v>
      </c>
      <c r="B89"/>
      <c r="C89"/>
      <c r="D89" s="1">
        <f t="shared" si="8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5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ht="13" x14ac:dyDescent="0.3">
      <c r="D90" s="1">
        <f t="shared" si="8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5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5">
      <c r="A91" s="1" t="s">
        <v>333</v>
      </c>
      <c r="D91" s="1">
        <f t="shared" si="8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5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5">
      <c r="D92" s="1">
        <f t="shared" si="8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5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5">
      <c r="D93" s="1">
        <f t="shared" si="8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5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5">
      <c r="A94" t="s">
        <v>333</v>
      </c>
      <c r="B94"/>
      <c r="C94"/>
      <c r="D94" s="1">
        <f t="shared" si="8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5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5">
      <c r="A95"/>
      <c r="B95"/>
      <c r="C95"/>
      <c r="D95" s="1">
        <f t="shared" si="8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6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5">
      <c r="A96" t="s">
        <v>333</v>
      </c>
      <c r="B96"/>
      <c r="C96"/>
      <c r="D96" s="1">
        <f t="shared" si="8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7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5">
      <c r="A97"/>
      <c r="B97"/>
      <c r="C97"/>
      <c r="D97" s="1">
        <f t="shared" si="8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7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5">
      <c r="A98" t="s">
        <v>333</v>
      </c>
      <c r="B98"/>
      <c r="C98"/>
      <c r="D98" s="1">
        <f t="shared" si="8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5">
      <c r="A99" t="s">
        <v>333</v>
      </c>
      <c r="B99"/>
      <c r="C99"/>
      <c r="D99" s="1">
        <f t="shared" si="8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7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5">
      <c r="A100" s="1" t="s">
        <v>333</v>
      </c>
      <c r="D100" s="1">
        <f t="shared" si="8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7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5">
      <c r="A101" t="s">
        <v>333</v>
      </c>
      <c r="B101"/>
      <c r="C101"/>
      <c r="D101" s="1">
        <f t="shared" si="8"/>
        <v>91</v>
      </c>
      <c r="E101" s="5" t="s">
        <v>211</v>
      </c>
      <c r="F101" s="1" t="s">
        <v>212</v>
      </c>
      <c r="G101" s="7">
        <v>3.52</v>
      </c>
      <c r="H101" s="6">
        <f t="shared" ref="H101:H105" si="18">+G101*L101</f>
        <v>2451.7976313599997</v>
      </c>
      <c r="I101" s="6">
        <f>+[91]Main!$J$5-[91]Main!$J$6</f>
        <v>-474.93899999999996</v>
      </c>
      <c r="J101" s="6">
        <f t="shared" si="17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5">
      <c r="D102" s="1">
        <f t="shared" si="8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19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5">
      <c r="A103"/>
      <c r="B103"/>
      <c r="C103"/>
      <c r="D103" s="1">
        <f t="shared" si="8"/>
        <v>93</v>
      </c>
      <c r="E103" s="5" t="s">
        <v>1291</v>
      </c>
      <c r="F103" t="s">
        <v>1292</v>
      </c>
      <c r="G103" s="7">
        <v>35</v>
      </c>
      <c r="H103" s="6">
        <f t="shared" si="18"/>
        <v>2801.12</v>
      </c>
      <c r="I103" s="6">
        <f>+[93]Main!$K$5-[93]Main!$K$6</f>
        <v>140.42099999999999</v>
      </c>
      <c r="J103" s="6">
        <f t="shared" si="19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5">
      <c r="A104" t="s">
        <v>333</v>
      </c>
      <c r="B104"/>
      <c r="C104"/>
      <c r="D104" s="1">
        <f t="shared" si="8"/>
        <v>94</v>
      </c>
      <c r="E104" s="5" t="s">
        <v>203</v>
      </c>
      <c r="F104" s="1" t="s">
        <v>204</v>
      </c>
      <c r="G104" s="3">
        <v>46.29</v>
      </c>
      <c r="H104" s="6">
        <f t="shared" si="18"/>
        <v>2253.2038003799998</v>
      </c>
      <c r="I104" s="6">
        <f>+[94]Main!$L$5-[94]Main!$L$6</f>
        <v>-356.94799999999998</v>
      </c>
      <c r="J104" s="6">
        <f t="shared" si="19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5">
      <c r="A105" t="s">
        <v>333</v>
      </c>
      <c r="B105"/>
      <c r="C105"/>
      <c r="D105" s="1">
        <f t="shared" si="8"/>
        <v>95</v>
      </c>
      <c r="E105" s="5" t="s">
        <v>848</v>
      </c>
      <c r="F105" t="s">
        <v>849</v>
      </c>
      <c r="G105" s="3">
        <v>29.07</v>
      </c>
      <c r="H105" s="6">
        <f t="shared" si="18"/>
        <v>2725.96041216</v>
      </c>
      <c r="I105" s="6">
        <f>+[95]Main!$J$5-[95]Main!$J$6</f>
        <v>511.75100000000003</v>
      </c>
      <c r="J105" s="6">
        <f t="shared" si="19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5">
      <c r="A106"/>
      <c r="B106"/>
      <c r="C106"/>
      <c r="D106" s="1">
        <f t="shared" si="8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19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5">
      <c r="A107" t="s">
        <v>333</v>
      </c>
      <c r="B107"/>
      <c r="C107"/>
      <c r="D107" s="1">
        <f t="shared" si="8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19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5">
      <c r="A108" t="s">
        <v>333</v>
      </c>
      <c r="B108"/>
      <c r="C108"/>
      <c r="D108" s="1">
        <f t="shared" si="8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0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5">
      <c r="A109" t="s">
        <v>333</v>
      </c>
      <c r="B109"/>
      <c r="C109"/>
      <c r="D109" s="1">
        <f t="shared" si="8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5">
      <c r="A110" t="s">
        <v>333</v>
      </c>
      <c r="B110"/>
      <c r="C110"/>
      <c r="D110" s="1">
        <f t="shared" si="8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0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5">
      <c r="D111" s="1">
        <f t="shared" si="8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5">
      <c r="A112" t="s">
        <v>333</v>
      </c>
      <c r="B112"/>
      <c r="C112"/>
      <c r="D112" s="1">
        <f t="shared" si="8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ht="13" x14ac:dyDescent="0.3">
      <c r="A113" s="25" t="s">
        <v>333</v>
      </c>
      <c r="D113" s="1">
        <f t="shared" si="8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5">
      <c r="A114" t="s">
        <v>333</v>
      </c>
      <c r="B114"/>
      <c r="C114"/>
      <c r="D114" s="1">
        <f t="shared" si="8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5">
      <c r="A115" t="s">
        <v>333</v>
      </c>
      <c r="B115"/>
      <c r="C115"/>
      <c r="D115" s="1">
        <f t="shared" ref="D115:D138" si="21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5">
      <c r="A116" t="s">
        <v>333</v>
      </c>
      <c r="B116"/>
      <c r="C116"/>
      <c r="D116" s="1">
        <f t="shared" si="21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5">
      <c r="D117" s="1">
        <f t="shared" si="21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5">
      <c r="A118" t="s">
        <v>333</v>
      </c>
      <c r="B118"/>
      <c r="C118"/>
      <c r="D118" s="1">
        <f t="shared" si="21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5">
      <c r="A119" t="s">
        <v>333</v>
      </c>
      <c r="B119"/>
      <c r="C119"/>
      <c r="D119" s="1">
        <f t="shared" si="21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2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5">
      <c r="A120" t="s">
        <v>333</v>
      </c>
      <c r="B120"/>
      <c r="C120"/>
      <c r="D120" s="1">
        <f t="shared" si="21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0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5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5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5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5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5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5">
      <c r="D127" s="1">
        <f t="shared" si="21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5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t="s">
        <v>333</v>
      </c>
      <c r="B129"/>
      <c r="C129"/>
      <c r="D129" s="1">
        <f t="shared" si="21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t="s">
        <v>333</v>
      </c>
      <c r="B130"/>
      <c r="C130"/>
      <c r="D130" s="1">
        <f t="shared" si="21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t="s">
        <v>333</v>
      </c>
      <c r="B131"/>
      <c r="C131"/>
      <c r="D131" s="1">
        <f t="shared" si="21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 s="1">
        <f t="shared" si="21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/>
      <c r="B133"/>
      <c r="C133"/>
      <c r="D133" s="1">
        <f t="shared" si="21"/>
        <v>88</v>
      </c>
      <c r="E133" t="s">
        <v>1818</v>
      </c>
      <c r="F133" t="s">
        <v>1819</v>
      </c>
      <c r="H133" s="6"/>
    </row>
    <row r="134" spans="1:8" x14ac:dyDescent="0.25">
      <c r="A134" t="s">
        <v>333</v>
      </c>
      <c r="B134"/>
      <c r="C134"/>
      <c r="D134" s="1">
        <f t="shared" si="21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t="s">
        <v>333</v>
      </c>
      <c r="B135"/>
      <c r="C135"/>
      <c r="D135" s="1">
        <f t="shared" si="21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t="s">
        <v>333</v>
      </c>
      <c r="B136"/>
      <c r="C136"/>
      <c r="D136" s="1">
        <f t="shared" si="21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t="s">
        <v>333</v>
      </c>
      <c r="B137"/>
      <c r="C137"/>
      <c r="D137" s="1">
        <f t="shared" si="21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t="s">
        <v>333</v>
      </c>
      <c r="B138"/>
      <c r="C138"/>
      <c r="D138" s="1">
        <f t="shared" si="21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t="s">
        <v>333</v>
      </c>
      <c r="B139"/>
      <c r="C139"/>
      <c r="D139" s="1">
        <f t="shared" ref="D139:D141" si="23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/>
      <c r="B140"/>
      <c r="C140"/>
      <c r="D140" s="1">
        <f t="shared" si="23"/>
        <v>95</v>
      </c>
      <c r="E140" t="s">
        <v>357</v>
      </c>
      <c r="F140" t="s">
        <v>358</v>
      </c>
    </row>
    <row r="141" spans="1:8" x14ac:dyDescent="0.25">
      <c r="A141"/>
      <c r="B141"/>
      <c r="C141"/>
      <c r="D141" s="1">
        <f t="shared" si="23"/>
        <v>96</v>
      </c>
      <c r="E141" t="s">
        <v>355</v>
      </c>
      <c r="F141" t="s">
        <v>356</v>
      </c>
    </row>
    <row r="142" spans="1:8" x14ac:dyDescent="0.25">
      <c r="D142" s="1">
        <f t="shared" ref="D142:D204" si="24">+D141+1</f>
        <v>97</v>
      </c>
      <c r="E142" t="s">
        <v>271</v>
      </c>
      <c r="F142" t="s">
        <v>272</v>
      </c>
    </row>
    <row r="143" spans="1:8" x14ac:dyDescent="0.25">
      <c r="D143" s="1">
        <f t="shared" si="24"/>
        <v>98</v>
      </c>
      <c r="E143" t="s">
        <v>1423</v>
      </c>
      <c r="F143" t="s">
        <v>1424</v>
      </c>
      <c r="G143" s="7">
        <v>2.1</v>
      </c>
    </row>
    <row r="144" spans="1:8" x14ac:dyDescent="0.25">
      <c r="D144" s="1">
        <f t="shared" si="24"/>
        <v>99</v>
      </c>
      <c r="E144" t="s">
        <v>1425</v>
      </c>
      <c r="F144" t="s">
        <v>1426</v>
      </c>
      <c r="G144" s="7"/>
    </row>
    <row r="145" spans="1:8" x14ac:dyDescent="0.25">
      <c r="D145" s="1">
        <f t="shared" si="24"/>
        <v>100</v>
      </c>
      <c r="E145" t="s">
        <v>268</v>
      </c>
      <c r="F145" t="s">
        <v>269</v>
      </c>
    </row>
    <row r="146" spans="1:8" x14ac:dyDescent="0.25">
      <c r="D146" s="1">
        <f t="shared" si="24"/>
        <v>101</v>
      </c>
      <c r="E146" s="5" t="s">
        <v>1427</v>
      </c>
      <c r="F146" t="s">
        <v>1428</v>
      </c>
      <c r="G146" s="7">
        <v>2.06</v>
      </c>
    </row>
    <row r="147" spans="1:8" x14ac:dyDescent="0.25">
      <c r="D147" s="1">
        <f>+D145+1</f>
        <v>101</v>
      </c>
      <c r="E147" t="s">
        <v>361</v>
      </c>
      <c r="F147" t="s">
        <v>362</v>
      </c>
    </row>
    <row r="148" spans="1:8" x14ac:dyDescent="0.25">
      <c r="A148"/>
      <c r="B148"/>
      <c r="C148"/>
      <c r="D148" s="1">
        <f t="shared" si="24"/>
        <v>102</v>
      </c>
      <c r="E148" t="s">
        <v>1057</v>
      </c>
      <c r="F148" t="s">
        <v>1058</v>
      </c>
    </row>
    <row r="149" spans="1:8" x14ac:dyDescent="0.25">
      <c r="A149" s="89" t="s">
        <v>333</v>
      </c>
      <c r="B149"/>
      <c r="C149"/>
      <c r="D149" s="1">
        <f t="shared" si="24"/>
        <v>103</v>
      </c>
      <c r="E149" t="s">
        <v>1055</v>
      </c>
      <c r="F149" t="s">
        <v>1056</v>
      </c>
      <c r="G149" s="7"/>
    </row>
    <row r="150" spans="1:8" x14ac:dyDescent="0.25">
      <c r="A150"/>
      <c r="B150"/>
      <c r="C150"/>
      <c r="D150" s="1">
        <f t="shared" si="24"/>
        <v>104</v>
      </c>
      <c r="E150" t="s">
        <v>1429</v>
      </c>
      <c r="F150"/>
      <c r="G150" s="7"/>
    </row>
    <row r="151" spans="1:8" x14ac:dyDescent="0.25">
      <c r="A151"/>
      <c r="B151"/>
      <c r="C151"/>
      <c r="D151" s="1">
        <f t="shared" si="24"/>
        <v>105</v>
      </c>
      <c r="E151" t="s">
        <v>596</v>
      </c>
      <c r="F151" t="s">
        <v>597</v>
      </c>
    </row>
    <row r="152" spans="1:8" x14ac:dyDescent="0.25">
      <c r="D152" s="1">
        <f t="shared" si="24"/>
        <v>106</v>
      </c>
      <c r="E152" s="1" t="s">
        <v>115</v>
      </c>
      <c r="F152" s="1" t="s">
        <v>116</v>
      </c>
      <c r="G152" s="3">
        <v>83.97</v>
      </c>
    </row>
    <row r="153" spans="1:8" x14ac:dyDescent="0.25">
      <c r="A153"/>
      <c r="B153"/>
      <c r="C153"/>
      <c r="D153" s="1">
        <f t="shared" si="24"/>
        <v>107</v>
      </c>
      <c r="E153" t="s">
        <v>1061</v>
      </c>
      <c r="F153" t="s">
        <v>1062</v>
      </c>
      <c r="H153" s="6"/>
    </row>
    <row r="154" spans="1:8" x14ac:dyDescent="0.25">
      <c r="A154"/>
      <c r="B154"/>
      <c r="C154"/>
      <c r="D154" s="1">
        <f t="shared" si="24"/>
        <v>108</v>
      </c>
      <c r="E154" t="s">
        <v>1117</v>
      </c>
      <c r="F154" t="s">
        <v>1118</v>
      </c>
      <c r="H154" s="6"/>
    </row>
    <row r="155" spans="1:8" x14ac:dyDescent="0.25">
      <c r="A155"/>
      <c r="B155"/>
      <c r="C155"/>
      <c r="D155" s="1">
        <f t="shared" si="24"/>
        <v>109</v>
      </c>
      <c r="E155" t="s">
        <v>1066</v>
      </c>
      <c r="H155" s="6"/>
    </row>
    <row r="156" spans="1:8" x14ac:dyDescent="0.25">
      <c r="A156"/>
      <c r="B156"/>
      <c r="C156"/>
      <c r="D156" s="1">
        <f t="shared" si="24"/>
        <v>110</v>
      </c>
      <c r="E156" t="s">
        <v>1067</v>
      </c>
      <c r="H156" s="6"/>
    </row>
    <row r="157" spans="1:8" x14ac:dyDescent="0.25">
      <c r="A157"/>
      <c r="B157"/>
      <c r="C157"/>
      <c r="D157" s="1">
        <f t="shared" si="24"/>
        <v>111</v>
      </c>
      <c r="E157" t="s">
        <v>335</v>
      </c>
      <c r="F157" t="s">
        <v>336</v>
      </c>
      <c r="H157" s="6"/>
    </row>
    <row r="158" spans="1:8" x14ac:dyDescent="0.25">
      <c r="A158"/>
      <c r="B158"/>
      <c r="C158"/>
      <c r="D158" s="1">
        <f t="shared" si="24"/>
        <v>112</v>
      </c>
      <c r="E158" t="s">
        <v>1065</v>
      </c>
      <c r="H158" s="6"/>
    </row>
    <row r="159" spans="1:8" x14ac:dyDescent="0.25">
      <c r="A159"/>
      <c r="B159"/>
      <c r="C159"/>
      <c r="D159" s="1">
        <f t="shared" si="24"/>
        <v>113</v>
      </c>
      <c r="E159" t="s">
        <v>1147</v>
      </c>
      <c r="F159" s="1" t="s">
        <v>1148</v>
      </c>
      <c r="H159" s="6"/>
    </row>
    <row r="160" spans="1:8" x14ac:dyDescent="0.25">
      <c r="A160" t="s">
        <v>333</v>
      </c>
      <c r="B160"/>
      <c r="C160"/>
      <c r="D160" s="1">
        <f t="shared" si="24"/>
        <v>114</v>
      </c>
      <c r="E160" t="s">
        <v>681</v>
      </c>
      <c r="F160" t="s">
        <v>682</v>
      </c>
    </row>
    <row r="161" spans="1:31" x14ac:dyDescent="0.25">
      <c r="A161"/>
      <c r="B161"/>
      <c r="C161"/>
      <c r="D161" s="1">
        <f t="shared" si="24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5">
      <c r="A162" t="s">
        <v>333</v>
      </c>
      <c r="B162"/>
      <c r="C162"/>
      <c r="D162" s="1">
        <f t="shared" si="24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5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5">
      <c r="A163"/>
      <c r="B163"/>
      <c r="C163"/>
      <c r="D163" s="1">
        <f t="shared" si="24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5">
      <c r="A164" t="s">
        <v>333</v>
      </c>
      <c r="B164"/>
      <c r="C164"/>
      <c r="D164" s="1">
        <f t="shared" si="24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5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5">
      <c r="A165" t="s">
        <v>333</v>
      </c>
      <c r="B165"/>
      <c r="C165"/>
      <c r="D165" s="1">
        <f t="shared" si="24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5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5">
      <c r="A166" t="s">
        <v>333</v>
      </c>
      <c r="B166">
        <v>4</v>
      </c>
      <c r="C166">
        <v>3</v>
      </c>
      <c r="D166" s="1">
        <f t="shared" si="24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5">
      <c r="A167" t="s">
        <v>333</v>
      </c>
      <c r="B167"/>
      <c r="C167"/>
      <c r="D167" s="1">
        <f t="shared" si="24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5">
      <c r="A168"/>
      <c r="B168"/>
      <c r="C168"/>
      <c r="D168" s="1">
        <f t="shared" si="24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5">
      <c r="A169"/>
      <c r="B169"/>
      <c r="C169"/>
      <c r="D169" s="1">
        <f t="shared" si="24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5">
      <c r="A170"/>
      <c r="B170"/>
      <c r="C170"/>
      <c r="D170" s="1">
        <f t="shared" si="24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5">
      <c r="A171"/>
      <c r="B171"/>
      <c r="C171"/>
      <c r="D171" s="1">
        <f t="shared" si="24"/>
        <v>125</v>
      </c>
      <c r="E171" t="s">
        <v>1179</v>
      </c>
      <c r="F171" t="s">
        <v>1180</v>
      </c>
      <c r="H171" s="6"/>
    </row>
    <row r="172" spans="1:31" x14ac:dyDescent="0.25">
      <c r="A172"/>
      <c r="B172"/>
      <c r="C172"/>
      <c r="D172" s="1">
        <f t="shared" si="24"/>
        <v>126</v>
      </c>
      <c r="E172" t="s">
        <v>1121</v>
      </c>
      <c r="F172" t="s">
        <v>1122</v>
      </c>
      <c r="H172" s="6"/>
    </row>
    <row r="173" spans="1:31" x14ac:dyDescent="0.25">
      <c r="D173" s="1">
        <f t="shared" si="24"/>
        <v>127</v>
      </c>
      <c r="E173" t="s">
        <v>1123</v>
      </c>
      <c r="F173" t="s">
        <v>1124</v>
      </c>
    </row>
    <row r="174" spans="1:31" x14ac:dyDescent="0.25">
      <c r="A174" t="s">
        <v>333</v>
      </c>
      <c r="B174"/>
      <c r="C174"/>
      <c r="D174" s="1">
        <f t="shared" si="24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5">
      <c r="A175" t="s">
        <v>333</v>
      </c>
      <c r="B175"/>
      <c r="C175"/>
      <c r="D175" s="1">
        <f t="shared" si="24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5">
      <c r="A176" t="s">
        <v>333</v>
      </c>
      <c r="B176"/>
      <c r="C176"/>
      <c r="D176" s="1">
        <f t="shared" si="24"/>
        <v>130</v>
      </c>
      <c r="E176" t="s">
        <v>376</v>
      </c>
      <c r="F176" t="s">
        <v>377</v>
      </c>
      <c r="G176" s="7">
        <v>43.5</v>
      </c>
    </row>
    <row r="177" spans="1:30" x14ac:dyDescent="0.25">
      <c r="A177"/>
      <c r="B177"/>
      <c r="C177"/>
      <c r="D177" s="1">
        <f t="shared" si="24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5">
      <c r="A178" t="s">
        <v>333</v>
      </c>
      <c r="B178"/>
      <c r="C178"/>
      <c r="D178" s="1">
        <f t="shared" si="24"/>
        <v>132</v>
      </c>
      <c r="E178" t="s">
        <v>725</v>
      </c>
      <c r="H178" s="6"/>
    </row>
    <row r="179" spans="1:30" x14ac:dyDescent="0.25">
      <c r="A179" t="s">
        <v>333</v>
      </c>
      <c r="B179"/>
      <c r="C179"/>
      <c r="D179" s="1">
        <f t="shared" si="24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ht="13" x14ac:dyDescent="0.3">
      <c r="A180" s="1" t="s">
        <v>333</v>
      </c>
      <c r="D180" s="1">
        <f t="shared" si="24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5">
      <c r="A181" t="s">
        <v>333</v>
      </c>
      <c r="B181"/>
      <c r="C181"/>
      <c r="D181" s="1">
        <f t="shared" si="24"/>
        <v>135</v>
      </c>
      <c r="E181" t="s">
        <v>764</v>
      </c>
      <c r="F181" t="s">
        <v>765</v>
      </c>
      <c r="G181" s="7"/>
      <c r="H181" s="6"/>
    </row>
    <row r="182" spans="1:30" x14ac:dyDescent="0.25">
      <c r="A182"/>
      <c r="B182"/>
      <c r="C182"/>
      <c r="D182" s="1">
        <f t="shared" si="24"/>
        <v>136</v>
      </c>
      <c r="E182" t="s">
        <v>779</v>
      </c>
      <c r="F182" t="s">
        <v>780</v>
      </c>
      <c r="G182" s="7"/>
      <c r="H182" s="6"/>
    </row>
    <row r="183" spans="1:30" x14ac:dyDescent="0.25">
      <c r="A183" t="s">
        <v>333</v>
      </c>
      <c r="B183"/>
      <c r="C183"/>
      <c r="D183" s="1">
        <f t="shared" si="24"/>
        <v>137</v>
      </c>
      <c r="E183" t="s">
        <v>778</v>
      </c>
      <c r="F183"/>
      <c r="G183" s="7"/>
      <c r="H183" s="6"/>
    </row>
    <row r="184" spans="1:30" x14ac:dyDescent="0.25">
      <c r="A184" t="s">
        <v>333</v>
      </c>
      <c r="B184"/>
      <c r="C184"/>
      <c r="D184" s="1">
        <f t="shared" si="24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5">
      <c r="A185" t="s">
        <v>333</v>
      </c>
      <c r="B185"/>
      <c r="C185"/>
      <c r="D185" s="1">
        <f t="shared" si="24"/>
        <v>139</v>
      </c>
      <c r="E185" t="s">
        <v>776</v>
      </c>
      <c r="F185" t="s">
        <v>777</v>
      </c>
      <c r="G185" s="7"/>
      <c r="H185" s="6"/>
    </row>
    <row r="186" spans="1:30" x14ac:dyDescent="0.25">
      <c r="A186" t="s">
        <v>333</v>
      </c>
      <c r="B186"/>
      <c r="C186"/>
      <c r="D186" s="1">
        <f t="shared" si="24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5">
      <c r="A187" s="1" t="s">
        <v>333</v>
      </c>
      <c r="D187" s="1">
        <f t="shared" si="24"/>
        <v>141</v>
      </c>
      <c r="E187" s="1" t="s">
        <v>103</v>
      </c>
      <c r="F187" s="1" t="s">
        <v>104</v>
      </c>
      <c r="G187" s="3">
        <v>24.78</v>
      </c>
    </row>
    <row r="188" spans="1:30" x14ac:dyDescent="0.25">
      <c r="A188" t="s">
        <v>333</v>
      </c>
      <c r="B188"/>
      <c r="C188"/>
      <c r="D188" s="1">
        <f t="shared" si="24"/>
        <v>142</v>
      </c>
      <c r="E188" s="1" t="s">
        <v>105</v>
      </c>
      <c r="F188" s="1" t="s">
        <v>106</v>
      </c>
      <c r="G188" s="3">
        <v>4.72</v>
      </c>
    </row>
    <row r="189" spans="1:30" x14ac:dyDescent="0.25">
      <c r="A189" t="s">
        <v>333</v>
      </c>
      <c r="B189"/>
      <c r="C189"/>
      <c r="D189" s="1">
        <f t="shared" si="24"/>
        <v>143</v>
      </c>
      <c r="E189" s="1" t="s">
        <v>107</v>
      </c>
      <c r="F189" s="1" t="s">
        <v>108</v>
      </c>
      <c r="G189" s="3">
        <v>24.53</v>
      </c>
    </row>
    <row r="190" spans="1:30" x14ac:dyDescent="0.25">
      <c r="A190" t="s">
        <v>333</v>
      </c>
      <c r="B190"/>
      <c r="C190"/>
      <c r="D190" s="1">
        <f t="shared" si="24"/>
        <v>144</v>
      </c>
      <c r="E190" t="s">
        <v>768</v>
      </c>
      <c r="F190" t="s">
        <v>769</v>
      </c>
      <c r="H190" s="6"/>
    </row>
    <row r="191" spans="1:30" s="25" customFormat="1" ht="13" x14ac:dyDescent="0.3">
      <c r="A191" s="25" t="s">
        <v>333</v>
      </c>
      <c r="D191" s="25">
        <f t="shared" si="24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5">
      <c r="A192" t="s">
        <v>333</v>
      </c>
      <c r="B192"/>
      <c r="C192"/>
      <c r="D192" s="1">
        <f t="shared" si="24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5">
      <c r="A193" t="s">
        <v>333</v>
      </c>
      <c r="B193"/>
      <c r="C193"/>
      <c r="D193" s="1">
        <f t="shared" si="24"/>
        <v>147</v>
      </c>
      <c r="E193" t="s">
        <v>719</v>
      </c>
      <c r="F193" t="s">
        <v>720</v>
      </c>
      <c r="H193" s="6"/>
    </row>
    <row r="194" spans="1:30" x14ac:dyDescent="0.25">
      <c r="D194" s="1">
        <f t="shared" si="24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5">
      <c r="A195" t="s">
        <v>333</v>
      </c>
      <c r="B195"/>
      <c r="C195"/>
      <c r="D195" s="1">
        <f t="shared" si="24"/>
        <v>149</v>
      </c>
      <c r="E195" t="s">
        <v>717</v>
      </c>
      <c r="F195" t="s">
        <v>718</v>
      </c>
      <c r="H195" s="6"/>
    </row>
    <row r="196" spans="1:30" s="25" customFormat="1" ht="13" x14ac:dyDescent="0.3">
      <c r="D196" s="1">
        <f t="shared" si="24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5">
      <c r="A197" t="s">
        <v>333</v>
      </c>
      <c r="B197"/>
      <c r="C197"/>
      <c r="D197" s="1">
        <f t="shared" si="24"/>
        <v>151</v>
      </c>
      <c r="E197" t="s">
        <v>797</v>
      </c>
      <c r="F197" t="s">
        <v>798</v>
      </c>
      <c r="H197" s="6"/>
    </row>
    <row r="198" spans="1:30" x14ac:dyDescent="0.25">
      <c r="A198" t="s">
        <v>333</v>
      </c>
      <c r="B198"/>
      <c r="C198"/>
      <c r="D198" s="1">
        <f t="shared" si="24"/>
        <v>152</v>
      </c>
      <c r="E198" t="s">
        <v>795</v>
      </c>
      <c r="F198" t="s">
        <v>796</v>
      </c>
      <c r="H198" s="6"/>
    </row>
    <row r="199" spans="1:30" x14ac:dyDescent="0.25">
      <c r="A199"/>
      <c r="B199"/>
      <c r="C199"/>
      <c r="D199" s="1">
        <f t="shared" si="24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5">
      <c r="A200" t="s">
        <v>333</v>
      </c>
      <c r="B200"/>
      <c r="C200"/>
      <c r="D200" s="1">
        <f t="shared" si="24"/>
        <v>154</v>
      </c>
      <c r="E200" t="s">
        <v>793</v>
      </c>
      <c r="F200" t="s">
        <v>794</v>
      </c>
      <c r="H200" s="6"/>
    </row>
    <row r="201" spans="1:30" x14ac:dyDescent="0.25">
      <c r="A201" t="s">
        <v>333</v>
      </c>
      <c r="B201"/>
      <c r="C201"/>
      <c r="D201" s="1">
        <f t="shared" si="24"/>
        <v>155</v>
      </c>
      <c r="E201" t="s">
        <v>792</v>
      </c>
      <c r="F201" t="s">
        <v>791</v>
      </c>
      <c r="H201" s="6"/>
    </row>
    <row r="202" spans="1:30" x14ac:dyDescent="0.25">
      <c r="A202" t="s">
        <v>333</v>
      </c>
      <c r="B202"/>
      <c r="C202"/>
      <c r="D202" s="1">
        <f t="shared" si="24"/>
        <v>156</v>
      </c>
      <c r="E202" t="s">
        <v>789</v>
      </c>
      <c r="F202" t="s">
        <v>790</v>
      </c>
      <c r="H202" s="6"/>
    </row>
    <row r="203" spans="1:30" x14ac:dyDescent="0.25">
      <c r="A203" t="s">
        <v>333</v>
      </c>
      <c r="B203"/>
      <c r="C203"/>
      <c r="D203" s="1">
        <f t="shared" si="24"/>
        <v>157</v>
      </c>
      <c r="E203" t="s">
        <v>770</v>
      </c>
      <c r="F203" t="s">
        <v>771</v>
      </c>
      <c r="H203" s="6"/>
    </row>
    <row r="204" spans="1:30" x14ac:dyDescent="0.25">
      <c r="A204" t="s">
        <v>333</v>
      </c>
      <c r="B204"/>
      <c r="C204"/>
      <c r="D204" s="1">
        <f t="shared" si="24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5">
      <c r="A205" t="s">
        <v>333</v>
      </c>
      <c r="B205"/>
      <c r="C205"/>
      <c r="D205" s="1">
        <f t="shared" ref="D205:D273" si="26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5">
      <c r="A206" t="s">
        <v>333</v>
      </c>
      <c r="B206"/>
      <c r="C206"/>
      <c r="D206" s="1">
        <f t="shared" si="26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5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5">
      <c r="A208" t="s">
        <v>333</v>
      </c>
      <c r="B208"/>
      <c r="C208"/>
      <c r="D208" s="1">
        <f t="shared" si="26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5">
      <c r="A209" t="s">
        <v>333</v>
      </c>
      <c r="B209"/>
      <c r="C209"/>
      <c r="D209" s="1">
        <f t="shared" si="26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5">
      <c r="D210" s="1">
        <f t="shared" si="26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5">
      <c r="A211" t="s">
        <v>333</v>
      </c>
      <c r="B211"/>
      <c r="C211"/>
      <c r="D211" s="1">
        <f t="shared" si="26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5">
      <c r="A212" t="s">
        <v>333</v>
      </c>
      <c r="B212"/>
      <c r="C212"/>
      <c r="D212" s="1">
        <f t="shared" si="26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5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7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5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7"/>
        <v>89.294191199999986</v>
      </c>
      <c r="I214" s="6">
        <f>+[124]Main!$L$5-[124]Main!$L$6</f>
        <v>24.916284999999998</v>
      </c>
      <c r="J214" s="6">
        <f t="shared" ref="J214:J219" si="28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5">
      <c r="D215" s="95">
        <f t="shared" si="26"/>
        <v>164</v>
      </c>
      <c r="E215" s="96" t="s">
        <v>950</v>
      </c>
      <c r="F215" s="95" t="s">
        <v>951</v>
      </c>
      <c r="G215" s="97">
        <v>33.89</v>
      </c>
      <c r="H215" s="98">
        <f t="shared" si="27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5">
      <c r="A216" t="s">
        <v>333</v>
      </c>
      <c r="B216"/>
      <c r="C216"/>
      <c r="D216" s="1">
        <f t="shared" si="26"/>
        <v>165</v>
      </c>
      <c r="E216" s="5" t="s">
        <v>223</v>
      </c>
      <c r="F216" s="1" t="s">
        <v>224</v>
      </c>
      <c r="G216" s="3">
        <v>23.75</v>
      </c>
      <c r="H216" s="6">
        <f t="shared" si="27"/>
        <v>1355.4004112499999</v>
      </c>
      <c r="I216" s="6">
        <f>+[126]Main!$K$5-[126]Main!$K$6</f>
        <v>449.76100000000002</v>
      </c>
      <c r="J216" s="6">
        <f t="shared" si="28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5">
      <c r="A217" t="s">
        <v>333</v>
      </c>
      <c r="B217"/>
      <c r="C217"/>
      <c r="D217" s="1">
        <f t="shared" si="26"/>
        <v>166</v>
      </c>
      <c r="E217" s="5" t="s">
        <v>754</v>
      </c>
      <c r="F217" t="s">
        <v>755</v>
      </c>
      <c r="G217" s="7">
        <v>14.34</v>
      </c>
      <c r="H217" s="6">
        <f t="shared" si="27"/>
        <v>1258.48493904</v>
      </c>
      <c r="I217" s="6">
        <f>+[127]Main!$K$5-[127]Main!$K$6</f>
        <v>361.86599999999999</v>
      </c>
      <c r="J217" s="6">
        <f t="shared" si="28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5">
      <c r="D218" s="1">
        <f t="shared" si="26"/>
        <v>167</v>
      </c>
      <c r="E218" s="5" t="s">
        <v>1192</v>
      </c>
      <c r="F218" s="41" t="s">
        <v>1193</v>
      </c>
      <c r="G218" s="7">
        <v>8.39</v>
      </c>
      <c r="H218" s="6">
        <f t="shared" si="27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5">
      <c r="A219" t="s">
        <v>333</v>
      </c>
      <c r="B219"/>
      <c r="C219"/>
      <c r="D219" s="1">
        <f t="shared" si="26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8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5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29">+G220*L220</f>
        <v>491.65306866000003</v>
      </c>
      <c r="I220" s="6">
        <f>+[130]Main!$K$5-[130]Main!$K$6</f>
        <v>62.650000000000006</v>
      </c>
      <c r="J220" s="6">
        <f t="shared" ref="J220:J226" si="30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5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29"/>
        <v>897.18233664000002</v>
      </c>
      <c r="I221" s="6">
        <f>+[131]Main!$J$5-[131]Main!$J$6</f>
        <v>601.58999999999992</v>
      </c>
      <c r="J221" s="6">
        <f t="shared" si="30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5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29"/>
        <v>994.3367280299999</v>
      </c>
      <c r="I222" s="6">
        <f>+[132]Main!$K$5-[132]Main!$K$6</f>
        <v>642.26800000000003</v>
      </c>
      <c r="J222" s="6">
        <f t="shared" si="30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5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29"/>
        <v>226.227259</v>
      </c>
      <c r="I223" s="6">
        <f>+[133]Main!$K$5-[133]Main!$K$6</f>
        <v>157.43700000000001</v>
      </c>
      <c r="J223" s="6">
        <f t="shared" si="30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5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29"/>
        <v>289.28000241999996</v>
      </c>
      <c r="I224" s="6">
        <f>+[134]Main!$J$5-[134]Main!$J$6</f>
        <v>220.43200000000002</v>
      </c>
      <c r="J224" s="6">
        <f t="shared" si="30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5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29"/>
        <v>76.012537320000007</v>
      </c>
      <c r="I225" s="6">
        <f>+[135]Main!$L$5-[135]Main!$L$6</f>
        <v>10.994</v>
      </c>
      <c r="J225" s="6">
        <f t="shared" si="30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5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29"/>
        <v>174.63324424000001</v>
      </c>
      <c r="I226" s="30">
        <f>+[136]Main!$J$5-[136]Main!$J$6</f>
        <v>149</v>
      </c>
      <c r="J226" s="30">
        <f t="shared" si="30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ht="13" x14ac:dyDescent="0.3">
      <c r="A227" s="25" t="s">
        <v>333</v>
      </c>
      <c r="D227" s="1">
        <f t="shared" si="26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5">
      <c r="A228" t="s">
        <v>333</v>
      </c>
      <c r="B228"/>
      <c r="C228"/>
      <c r="D228" s="1">
        <f t="shared" si="26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5">
      <c r="A229" t="s">
        <v>333</v>
      </c>
      <c r="B229"/>
      <c r="C229"/>
      <c r="D229" s="1">
        <f t="shared" si="26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5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5">
      <c r="A231" t="s">
        <v>333</v>
      </c>
      <c r="B231"/>
      <c r="C231"/>
      <c r="D231" s="1">
        <f t="shared" si="26"/>
        <v>178</v>
      </c>
      <c r="E231" t="s">
        <v>760</v>
      </c>
      <c r="F231" t="s">
        <v>761</v>
      </c>
      <c r="G231" s="7"/>
    </row>
    <row r="232" spans="1:30" x14ac:dyDescent="0.25">
      <c r="A232" t="s">
        <v>333</v>
      </c>
      <c r="B232"/>
      <c r="C232"/>
      <c r="D232" s="1">
        <f t="shared" si="26"/>
        <v>179</v>
      </c>
      <c r="E232" t="s">
        <v>758</v>
      </c>
      <c r="F232" t="s">
        <v>759</v>
      </c>
      <c r="G232" s="7"/>
    </row>
    <row r="233" spans="1:30" x14ac:dyDescent="0.25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5">
      <c r="A234"/>
      <c r="B234"/>
      <c r="C234"/>
      <c r="D234" s="1">
        <f t="shared" si="26"/>
        <v>182</v>
      </c>
      <c r="E234" t="s">
        <v>1172</v>
      </c>
      <c r="F234" t="s">
        <v>1173</v>
      </c>
      <c r="G234" s="7">
        <v>5.43</v>
      </c>
    </row>
    <row r="235" spans="1:30" x14ac:dyDescent="0.25">
      <c r="A235" t="s">
        <v>333</v>
      </c>
      <c r="B235"/>
      <c r="C235"/>
      <c r="D235" s="1">
        <f t="shared" si="26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5">
      <c r="A236"/>
      <c r="B236"/>
      <c r="C236"/>
      <c r="D236" s="1">
        <f t="shared" si="26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5">
      <c r="A237" t="s">
        <v>333</v>
      </c>
      <c r="B237"/>
      <c r="C237"/>
      <c r="D237" s="1">
        <f t="shared" si="26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5">
      <c r="A238" t="s">
        <v>333</v>
      </c>
      <c r="B238"/>
      <c r="C238"/>
      <c r="D238" s="1">
        <f t="shared" si="26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5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5">
      <c r="A240" t="s">
        <v>333</v>
      </c>
      <c r="B240"/>
      <c r="C240"/>
      <c r="D240" s="1">
        <f t="shared" si="26"/>
        <v>189</v>
      </c>
      <c r="E240" t="s">
        <v>709</v>
      </c>
      <c r="F240" t="s">
        <v>710</v>
      </c>
    </row>
    <row r="241" spans="1:31" x14ac:dyDescent="0.25">
      <c r="A241" t="s">
        <v>333</v>
      </c>
      <c r="B241"/>
      <c r="C241"/>
      <c r="D241" s="1">
        <f t="shared" si="26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5">
      <c r="A242" t="s">
        <v>333</v>
      </c>
      <c r="B242"/>
      <c r="C242"/>
      <c r="D242" s="1">
        <f t="shared" si="26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5">
      <c r="A243"/>
      <c r="B243"/>
      <c r="C243"/>
      <c r="D243" s="1">
        <f t="shared" si="26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5">
      <c r="A244" t="s">
        <v>333</v>
      </c>
      <c r="B244"/>
      <c r="C244"/>
      <c r="D244" s="1">
        <f t="shared" si="26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5">
      <c r="D245" s="1">
        <f t="shared" si="26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5">
      <c r="A246" t="s">
        <v>333</v>
      </c>
      <c r="B246"/>
      <c r="C246"/>
      <c r="D246" s="1">
        <f t="shared" si="26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5">
      <c r="A247" t="s">
        <v>333</v>
      </c>
      <c r="B247"/>
      <c r="C247"/>
      <c r="D247" s="1">
        <f t="shared" si="26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1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5">
      <c r="A248" t="s">
        <v>333</v>
      </c>
      <c r="B248"/>
      <c r="C248"/>
      <c r="D248" s="1">
        <f t="shared" si="26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5">
      <c r="D249" s="1">
        <f t="shared" si="26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5">
      <c r="A250" t="s">
        <v>333</v>
      </c>
      <c r="B250"/>
      <c r="C250"/>
      <c r="D250" s="1">
        <f t="shared" si="26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5">
      <c r="B251" s="1">
        <v>7</v>
      </c>
      <c r="C251" s="1">
        <v>4</v>
      </c>
      <c r="D251" s="1">
        <f t="shared" si="26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5">
      <c r="A252" t="s">
        <v>333</v>
      </c>
      <c r="B252"/>
      <c r="C252"/>
      <c r="D252" s="1">
        <f t="shared" si="26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5">
      <c r="D253" s="1">
        <f t="shared" si="26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2">+H253-I253</f>
        <v>188.44125030000001</v>
      </c>
      <c r="K253" s="3" t="s">
        <v>16</v>
      </c>
    </row>
    <row r="254" spans="1:31" x14ac:dyDescent="0.25">
      <c r="D254" s="1">
        <f t="shared" si="26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5">
      <c r="A255" t="s">
        <v>333</v>
      </c>
      <c r="B255"/>
      <c r="C255"/>
      <c r="D255" s="1">
        <f t="shared" si="26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5">
      <c r="A256" t="s">
        <v>333</v>
      </c>
      <c r="B256"/>
      <c r="C256"/>
      <c r="D256" s="1">
        <f t="shared" si="26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2"/>
        <v>23.815463459999997</v>
      </c>
      <c r="K256" s="3" t="s">
        <v>16</v>
      </c>
    </row>
    <row r="257" spans="4:31" x14ac:dyDescent="0.25">
      <c r="D257" s="1">
        <f t="shared" si="26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2"/>
        <v>16.925165800000002</v>
      </c>
      <c r="K257" s="3" t="s">
        <v>16</v>
      </c>
    </row>
    <row r="258" spans="4:31" x14ac:dyDescent="0.25">
      <c r="D258" s="1">
        <f t="shared" si="26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2"/>
        <v>-5.7159167599999847</v>
      </c>
      <c r="K258" s="3" t="s">
        <v>16</v>
      </c>
    </row>
    <row r="259" spans="4:31" x14ac:dyDescent="0.25">
      <c r="D259" s="1">
        <f t="shared" si="26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2"/>
        <v>-34.344482460000002</v>
      </c>
      <c r="K259" s="3" t="s">
        <v>16</v>
      </c>
    </row>
    <row r="260" spans="4:31" x14ac:dyDescent="0.25">
      <c r="D260" s="1">
        <f t="shared" si="26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2"/>
        <v>523.42965000000004</v>
      </c>
      <c r="K260" s="3" t="s">
        <v>1071</v>
      </c>
      <c r="L260" s="6">
        <f>+[154]Main!$J$3</f>
        <v>127.84193</v>
      </c>
    </row>
    <row r="261" spans="4:31" x14ac:dyDescent="0.25">
      <c r="D261" s="1">
        <f t="shared" si="26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5">
      <c r="D262" s="1">
        <f t="shared" si="26"/>
        <v>211</v>
      </c>
      <c r="E262" s="1" t="s">
        <v>249</v>
      </c>
      <c r="F262" s="1" t="s">
        <v>250</v>
      </c>
      <c r="G262" s="3">
        <v>0.61</v>
      </c>
    </row>
    <row r="263" spans="4:31" x14ac:dyDescent="0.25">
      <c r="D263" s="1">
        <f t="shared" si="26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5">
      <c r="D264" s="1">
        <f t="shared" si="26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5">
      <c r="D265" s="1">
        <f t="shared" si="26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5">
      <c r="D266" s="1">
        <f t="shared" si="26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5">
      <c r="D267" s="1">
        <f t="shared" si="26"/>
        <v>216</v>
      </c>
      <c r="E267" s="1" t="s">
        <v>378</v>
      </c>
      <c r="F267" s="1" t="s">
        <v>379</v>
      </c>
      <c r="G267" s="3">
        <v>25.85</v>
      </c>
    </row>
    <row r="268" spans="4:31" x14ac:dyDescent="0.25">
      <c r="D268" s="1">
        <f t="shared" si="26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ht="13" x14ac:dyDescent="0.3">
      <c r="D269" s="1">
        <f t="shared" si="26"/>
        <v>218</v>
      </c>
      <c r="E269" s="25" t="s">
        <v>1352</v>
      </c>
      <c r="F269" t="s">
        <v>1353</v>
      </c>
      <c r="G269" s="3">
        <v>30.21</v>
      </c>
    </row>
    <row r="270" spans="4:31" x14ac:dyDescent="0.25">
      <c r="D270" s="1">
        <f t="shared" si="26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5">
      <c r="D271" s="1">
        <f t="shared" si="26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5">
      <c r="D272" s="1">
        <f t="shared" si="26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5">
      <c r="D273" s="1">
        <f t="shared" si="26"/>
        <v>222</v>
      </c>
      <c r="E273" t="s">
        <v>744</v>
      </c>
      <c r="F273" t="s">
        <v>745</v>
      </c>
    </row>
    <row r="274" spans="1:8" x14ac:dyDescent="0.25">
      <c r="D274" s="1">
        <f t="shared" ref="D274:D333" si="33">+D273+1</f>
        <v>223</v>
      </c>
      <c r="E274" t="s">
        <v>747</v>
      </c>
      <c r="F274" t="s">
        <v>748</v>
      </c>
    </row>
    <row r="275" spans="1:8" x14ac:dyDescent="0.25">
      <c r="A275"/>
      <c r="B275"/>
      <c r="C275"/>
      <c r="D275" s="1">
        <f t="shared" si="33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5">
      <c r="D276" s="1">
        <f t="shared" si="33"/>
        <v>225</v>
      </c>
      <c r="E276" t="s">
        <v>742</v>
      </c>
      <c r="F276" t="s">
        <v>743</v>
      </c>
    </row>
    <row r="277" spans="1:8" x14ac:dyDescent="0.25">
      <c r="D277" s="1">
        <f>+D245+1</f>
        <v>195</v>
      </c>
      <c r="E277" t="s">
        <v>503</v>
      </c>
      <c r="F277" t="s">
        <v>504</v>
      </c>
    </row>
    <row r="278" spans="1:8" x14ac:dyDescent="0.25">
      <c r="D278" s="1">
        <f t="shared" si="33"/>
        <v>196</v>
      </c>
      <c r="E278" t="s">
        <v>732</v>
      </c>
      <c r="F278" t="s">
        <v>733</v>
      </c>
    </row>
    <row r="279" spans="1:8" x14ac:dyDescent="0.25">
      <c r="D279" s="1">
        <f t="shared" si="33"/>
        <v>197</v>
      </c>
      <c r="E279" t="s">
        <v>728</v>
      </c>
      <c r="F279" t="s">
        <v>729</v>
      </c>
    </row>
    <row r="280" spans="1:8" x14ac:dyDescent="0.25">
      <c r="D280" s="1">
        <f t="shared" si="33"/>
        <v>198</v>
      </c>
      <c r="E280" s="1" t="s">
        <v>514</v>
      </c>
      <c r="F280" s="1" t="s">
        <v>515</v>
      </c>
    </row>
    <row r="281" spans="1:8" x14ac:dyDescent="0.25">
      <c r="D281" s="1">
        <f t="shared" si="33"/>
        <v>199</v>
      </c>
      <c r="E281" t="s">
        <v>519</v>
      </c>
      <c r="F281" t="s">
        <v>1298</v>
      </c>
      <c r="G281" s="3">
        <v>13.13</v>
      </c>
    </row>
    <row r="282" spans="1:8" x14ac:dyDescent="0.25">
      <c r="D282" s="1">
        <f t="shared" si="33"/>
        <v>200</v>
      </c>
      <c r="E282" s="1" t="s">
        <v>522</v>
      </c>
      <c r="F282" s="1" t="s">
        <v>523</v>
      </c>
      <c r="G282" s="3">
        <v>7.08</v>
      </c>
    </row>
    <row r="283" spans="1:8" x14ac:dyDescent="0.25">
      <c r="D283" s="1">
        <f t="shared" si="33"/>
        <v>201</v>
      </c>
      <c r="E283" t="s">
        <v>525</v>
      </c>
      <c r="F283" t="s">
        <v>524</v>
      </c>
      <c r="G283" s="7">
        <v>20.3</v>
      </c>
    </row>
    <row r="284" spans="1:8" x14ac:dyDescent="0.25">
      <c r="D284" s="1">
        <f t="shared" si="33"/>
        <v>202</v>
      </c>
      <c r="E284" t="s">
        <v>526</v>
      </c>
      <c r="F284" t="s">
        <v>527</v>
      </c>
      <c r="G284" s="3">
        <v>0.38</v>
      </c>
    </row>
    <row r="285" spans="1:8" x14ac:dyDescent="0.25">
      <c r="D285" s="1">
        <f t="shared" si="33"/>
        <v>203</v>
      </c>
      <c r="E285" t="s">
        <v>528</v>
      </c>
      <c r="F285" t="s">
        <v>529</v>
      </c>
      <c r="G285" s="3">
        <v>4.24</v>
      </c>
    </row>
    <row r="286" spans="1:8" x14ac:dyDescent="0.25">
      <c r="A286" s="1" t="s">
        <v>333</v>
      </c>
      <c r="D286" s="1">
        <f t="shared" si="33"/>
        <v>204</v>
      </c>
      <c r="E286" t="s">
        <v>530</v>
      </c>
      <c r="F286" t="s">
        <v>531</v>
      </c>
      <c r="G286" s="3">
        <v>13.74</v>
      </c>
    </row>
    <row r="287" spans="1:8" x14ac:dyDescent="0.25">
      <c r="D287" s="1">
        <f t="shared" si="33"/>
        <v>205</v>
      </c>
      <c r="E287" t="s">
        <v>532</v>
      </c>
      <c r="F287" t="s">
        <v>533</v>
      </c>
      <c r="G287" s="3">
        <v>4.3600000000000003</v>
      </c>
    </row>
    <row r="288" spans="1:8" x14ac:dyDescent="0.25">
      <c r="D288" s="1">
        <f t="shared" si="33"/>
        <v>206</v>
      </c>
      <c r="E288" t="s">
        <v>534</v>
      </c>
      <c r="F288" t="s">
        <v>535</v>
      </c>
      <c r="G288" s="3">
        <v>7.06</v>
      </c>
    </row>
    <row r="289" spans="1:7" x14ac:dyDescent="0.25">
      <c r="D289" s="1">
        <f t="shared" si="33"/>
        <v>207</v>
      </c>
      <c r="E289" t="s">
        <v>786</v>
      </c>
      <c r="F289" t="s">
        <v>787</v>
      </c>
    </row>
    <row r="290" spans="1:7" x14ac:dyDescent="0.25">
      <c r="A290" s="1" t="s">
        <v>333</v>
      </c>
      <c r="D290" s="1">
        <f t="shared" si="33"/>
        <v>208</v>
      </c>
      <c r="E290" t="s">
        <v>536</v>
      </c>
      <c r="F290" t="s">
        <v>537</v>
      </c>
      <c r="G290" s="3">
        <v>1.04</v>
      </c>
    </row>
    <row r="291" spans="1:7" ht="13" x14ac:dyDescent="0.3">
      <c r="D291" s="1">
        <f t="shared" si="33"/>
        <v>209</v>
      </c>
      <c r="E291" s="34" t="s">
        <v>538</v>
      </c>
      <c r="F291" s="34" t="s">
        <v>539</v>
      </c>
    </row>
    <row r="292" spans="1:7" x14ac:dyDescent="0.25">
      <c r="D292" s="1">
        <f t="shared" si="33"/>
        <v>210</v>
      </c>
      <c r="E292" t="s">
        <v>540</v>
      </c>
      <c r="F292" t="s">
        <v>541</v>
      </c>
      <c r="G292" s="3">
        <v>2.97</v>
      </c>
    </row>
    <row r="293" spans="1:7" x14ac:dyDescent="0.25">
      <c r="D293" s="1">
        <f t="shared" si="33"/>
        <v>211</v>
      </c>
      <c r="E293" t="s">
        <v>542</v>
      </c>
      <c r="F293" t="s">
        <v>543</v>
      </c>
      <c r="G293" s="3">
        <v>3.28</v>
      </c>
    </row>
    <row r="294" spans="1:7" x14ac:dyDescent="0.25">
      <c r="D294" s="1">
        <f t="shared" si="33"/>
        <v>212</v>
      </c>
      <c r="E294" t="s">
        <v>546</v>
      </c>
      <c r="F294" t="s">
        <v>547</v>
      </c>
    </row>
    <row r="295" spans="1:7" x14ac:dyDescent="0.25">
      <c r="D295" s="1">
        <f t="shared" si="33"/>
        <v>213</v>
      </c>
      <c r="E295" t="s">
        <v>548</v>
      </c>
      <c r="F295" t="s">
        <v>549</v>
      </c>
      <c r="G295" s="3">
        <v>18.07</v>
      </c>
    </row>
    <row r="296" spans="1:7" x14ac:dyDescent="0.25">
      <c r="D296" s="1">
        <f t="shared" si="33"/>
        <v>214</v>
      </c>
      <c r="E296" t="s">
        <v>550</v>
      </c>
      <c r="F296" t="s">
        <v>551</v>
      </c>
      <c r="G296" s="3">
        <v>2.68</v>
      </c>
    </row>
    <row r="297" spans="1:7" x14ac:dyDescent="0.25">
      <c r="D297" s="1">
        <f t="shared" si="33"/>
        <v>215</v>
      </c>
      <c r="E297" t="s">
        <v>552</v>
      </c>
      <c r="F297" t="s">
        <v>553</v>
      </c>
      <c r="G297" s="7">
        <v>7</v>
      </c>
    </row>
    <row r="298" spans="1:7" x14ac:dyDescent="0.25">
      <c r="D298" s="1">
        <f t="shared" si="33"/>
        <v>216</v>
      </c>
      <c r="E298" t="s">
        <v>554</v>
      </c>
      <c r="F298" t="s">
        <v>555</v>
      </c>
      <c r="G298" s="3">
        <v>1.76</v>
      </c>
    </row>
    <row r="299" spans="1:7" x14ac:dyDescent="0.25">
      <c r="D299" s="1">
        <f t="shared" si="33"/>
        <v>217</v>
      </c>
      <c r="E299" t="s">
        <v>990</v>
      </c>
      <c r="F299" t="s">
        <v>991</v>
      </c>
    </row>
    <row r="300" spans="1:7" x14ac:dyDescent="0.25">
      <c r="D300" s="1">
        <f t="shared" si="33"/>
        <v>218</v>
      </c>
      <c r="E300" t="s">
        <v>556</v>
      </c>
      <c r="F300" t="s">
        <v>557</v>
      </c>
      <c r="G300" s="3">
        <v>0.61</v>
      </c>
    </row>
    <row r="301" spans="1:7" x14ac:dyDescent="0.25">
      <c r="D301" s="1">
        <f t="shared" si="33"/>
        <v>219</v>
      </c>
      <c r="E301" t="s">
        <v>558</v>
      </c>
      <c r="F301" t="s">
        <v>559</v>
      </c>
      <c r="G301" s="3">
        <v>0.68</v>
      </c>
    </row>
    <row r="302" spans="1:7" x14ac:dyDescent="0.25">
      <c r="D302" s="1">
        <f t="shared" si="33"/>
        <v>220</v>
      </c>
      <c r="E302" t="s">
        <v>562</v>
      </c>
      <c r="F302" t="s">
        <v>563</v>
      </c>
      <c r="G302" s="3">
        <v>1.86</v>
      </c>
    </row>
    <row r="303" spans="1:7" x14ac:dyDescent="0.25">
      <c r="D303" s="1">
        <f t="shared" si="33"/>
        <v>221</v>
      </c>
      <c r="E303" t="s">
        <v>564</v>
      </c>
      <c r="F303" t="s">
        <v>565</v>
      </c>
      <c r="G303" s="3">
        <v>1.87</v>
      </c>
    </row>
    <row r="304" spans="1:7" ht="13" x14ac:dyDescent="0.3">
      <c r="D304" s="1">
        <f t="shared" si="33"/>
        <v>222</v>
      </c>
      <c r="E304" s="34" t="s">
        <v>566</v>
      </c>
      <c r="F304" s="34" t="s">
        <v>567</v>
      </c>
      <c r="G304"/>
    </row>
    <row r="305" spans="1:13" x14ac:dyDescent="0.25">
      <c r="D305" s="1">
        <f t="shared" si="33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5">
      <c r="D306" s="1">
        <f t="shared" si="33"/>
        <v>224</v>
      </c>
      <c r="E306" t="s">
        <v>800</v>
      </c>
      <c r="F306" t="s">
        <v>801</v>
      </c>
    </row>
    <row r="307" spans="1:13" x14ac:dyDescent="0.25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5">
      <c r="D308" s="1">
        <f t="shared" si="33"/>
        <v>202</v>
      </c>
      <c r="E308" t="s">
        <v>347</v>
      </c>
      <c r="F308" t="s">
        <v>348</v>
      </c>
      <c r="G308" s="3">
        <v>2.67</v>
      </c>
    </row>
    <row r="309" spans="1:13" x14ac:dyDescent="0.25">
      <c r="A309" s="1" t="s">
        <v>333</v>
      </c>
      <c r="D309" s="1">
        <f t="shared" si="33"/>
        <v>203</v>
      </c>
      <c r="E309" t="s">
        <v>978</v>
      </c>
      <c r="F309" t="s">
        <v>979</v>
      </c>
    </row>
    <row r="310" spans="1:13" x14ac:dyDescent="0.25">
      <c r="A310" s="1" t="s">
        <v>333</v>
      </c>
      <c r="D310" s="1">
        <f t="shared" si="33"/>
        <v>204</v>
      </c>
      <c r="E310" t="s">
        <v>976</v>
      </c>
      <c r="F310" t="s">
        <v>977</v>
      </c>
    </row>
    <row r="311" spans="1:13" x14ac:dyDescent="0.25">
      <c r="A311" t="s">
        <v>333</v>
      </c>
      <c r="B311"/>
      <c r="C311"/>
      <c r="D311" s="1">
        <f t="shared" si="33"/>
        <v>205</v>
      </c>
      <c r="E311" t="s">
        <v>982</v>
      </c>
      <c r="F311" t="s">
        <v>983</v>
      </c>
    </row>
    <row r="312" spans="1:13" x14ac:dyDescent="0.25">
      <c r="A312"/>
      <c r="B312"/>
      <c r="C312"/>
      <c r="D312" s="1">
        <f t="shared" si="33"/>
        <v>206</v>
      </c>
      <c r="E312" t="s">
        <v>984</v>
      </c>
      <c r="F312" t="s">
        <v>985</v>
      </c>
    </row>
    <row r="313" spans="1:13" x14ac:dyDescent="0.25">
      <c r="A313" t="s">
        <v>333</v>
      </c>
      <c r="B313"/>
      <c r="C313"/>
      <c r="D313" s="1">
        <f t="shared" si="33"/>
        <v>207</v>
      </c>
      <c r="E313" t="s">
        <v>986</v>
      </c>
      <c r="F313" t="s">
        <v>987</v>
      </c>
    </row>
    <row r="314" spans="1:13" x14ac:dyDescent="0.25">
      <c r="A314" t="s">
        <v>333</v>
      </c>
      <c r="B314"/>
      <c r="C314"/>
      <c r="D314" s="1">
        <f t="shared" si="33"/>
        <v>208</v>
      </c>
      <c r="E314" t="s">
        <v>988</v>
      </c>
      <c r="F314" t="s">
        <v>989</v>
      </c>
    </row>
    <row r="315" spans="1:13" x14ac:dyDescent="0.25">
      <c r="A315" t="s">
        <v>333</v>
      </c>
      <c r="B315"/>
      <c r="C315"/>
      <c r="D315" s="1">
        <f t="shared" si="33"/>
        <v>209</v>
      </c>
      <c r="E315" t="s">
        <v>980</v>
      </c>
      <c r="F315" t="s">
        <v>981</v>
      </c>
      <c r="G315" s="7">
        <v>0.92</v>
      </c>
    </row>
    <row r="316" spans="1:13" x14ac:dyDescent="0.25">
      <c r="A316" s="1" t="s">
        <v>333</v>
      </c>
      <c r="D316" s="1">
        <f t="shared" si="33"/>
        <v>210</v>
      </c>
      <c r="E316" t="s">
        <v>974</v>
      </c>
      <c r="F316" t="s">
        <v>975</v>
      </c>
    </row>
    <row r="317" spans="1:13" x14ac:dyDescent="0.25">
      <c r="A317" s="1" t="s">
        <v>333</v>
      </c>
      <c r="D317" s="1">
        <f t="shared" si="33"/>
        <v>211</v>
      </c>
      <c r="E317" t="s">
        <v>572</v>
      </c>
      <c r="F317" t="s">
        <v>573</v>
      </c>
      <c r="G317" s="7">
        <v>2.2000000000000002</v>
      </c>
    </row>
    <row r="318" spans="1:13" x14ac:dyDescent="0.25">
      <c r="A318" s="1" t="s">
        <v>333</v>
      </c>
      <c r="D318" s="1">
        <f t="shared" si="33"/>
        <v>212</v>
      </c>
      <c r="E318" t="s">
        <v>576</v>
      </c>
      <c r="F318" t="s">
        <v>577</v>
      </c>
      <c r="G318" s="3">
        <v>0.92</v>
      </c>
    </row>
    <row r="319" spans="1:13" x14ac:dyDescent="0.25">
      <c r="A319" s="1" t="s">
        <v>333</v>
      </c>
      <c r="D319" s="1">
        <f t="shared" si="33"/>
        <v>213</v>
      </c>
      <c r="E319" t="s">
        <v>578</v>
      </c>
      <c r="F319" t="s">
        <v>579</v>
      </c>
      <c r="G319" s="3">
        <v>2.94</v>
      </c>
    </row>
    <row r="320" spans="1:13" x14ac:dyDescent="0.25">
      <c r="A320" s="1" t="s">
        <v>333</v>
      </c>
      <c r="D320" s="1">
        <f t="shared" si="33"/>
        <v>214</v>
      </c>
      <c r="E320" t="s">
        <v>580</v>
      </c>
      <c r="F320" t="s">
        <v>581</v>
      </c>
      <c r="G320" s="3">
        <v>5.88</v>
      </c>
    </row>
    <row r="321" spans="1:31" x14ac:dyDescent="0.25">
      <c r="A321" s="1" t="s">
        <v>333</v>
      </c>
      <c r="D321" s="1">
        <f t="shared" si="33"/>
        <v>215</v>
      </c>
      <c r="E321" t="s">
        <v>582</v>
      </c>
      <c r="F321" t="s">
        <v>583</v>
      </c>
      <c r="G321" s="7">
        <v>3.46</v>
      </c>
    </row>
    <row r="322" spans="1:31" x14ac:dyDescent="0.25">
      <c r="A322" t="s">
        <v>333</v>
      </c>
      <c r="B322"/>
      <c r="C322"/>
      <c r="D322" s="1">
        <f t="shared" si="33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5">
      <c r="A323" t="s">
        <v>333</v>
      </c>
      <c r="B323"/>
      <c r="C323"/>
      <c r="D323" s="1">
        <f t="shared" si="33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5">
      <c r="A324" s="1" t="s">
        <v>333</v>
      </c>
      <c r="D324" s="1">
        <f t="shared" si="33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5">
      <c r="A325"/>
      <c r="B325"/>
      <c r="C325"/>
      <c r="D325" s="1">
        <f t="shared" si="33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5">
      <c r="A326" s="1" t="s">
        <v>333</v>
      </c>
      <c r="D326" s="1">
        <f t="shared" si="33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5">
      <c r="A327"/>
      <c r="B327"/>
      <c r="C327"/>
      <c r="D327" s="1">
        <f t="shared" si="33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5">
      <c r="A328"/>
      <c r="B328"/>
      <c r="C328"/>
      <c r="D328" s="1">
        <f t="shared" si="33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5">
      <c r="D329" s="1">
        <f t="shared" si="33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5">
      <c r="A330"/>
      <c r="B330"/>
      <c r="C330"/>
      <c r="D330" s="1">
        <f t="shared" si="33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5">
      <c r="A331" s="1" t="s">
        <v>333</v>
      </c>
      <c r="D331" s="1">
        <f t="shared" si="33"/>
        <v>225</v>
      </c>
      <c r="E331" s="1" t="s">
        <v>588</v>
      </c>
      <c r="F331" s="1" t="s">
        <v>589</v>
      </c>
    </row>
    <row r="332" spans="1:31" x14ac:dyDescent="0.25">
      <c r="D332" s="1">
        <f t="shared" si="33"/>
        <v>226</v>
      </c>
      <c r="E332" t="s">
        <v>590</v>
      </c>
      <c r="F332" t="s">
        <v>591</v>
      </c>
    </row>
    <row r="333" spans="1:31" x14ac:dyDescent="0.25">
      <c r="A333" s="1" t="s">
        <v>333</v>
      </c>
      <c r="D333" s="1">
        <f t="shared" si="33"/>
        <v>227</v>
      </c>
      <c r="E333" t="s">
        <v>592</v>
      </c>
      <c r="F333" t="s">
        <v>593</v>
      </c>
    </row>
    <row r="334" spans="1:31" x14ac:dyDescent="0.25">
      <c r="A334" s="1" t="s">
        <v>333</v>
      </c>
      <c r="D334" s="1">
        <f t="shared" ref="D334:D398" si="34">+D333+1</f>
        <v>228</v>
      </c>
      <c r="E334" s="1" t="s">
        <v>448</v>
      </c>
      <c r="F334" s="1" t="s">
        <v>661</v>
      </c>
    </row>
    <row r="335" spans="1:31" x14ac:dyDescent="0.25">
      <c r="D335" s="1">
        <f t="shared" si="34"/>
        <v>229</v>
      </c>
      <c r="E335" t="s">
        <v>1170</v>
      </c>
      <c r="F335" t="s">
        <v>1171</v>
      </c>
    </row>
    <row r="336" spans="1:31" x14ac:dyDescent="0.25">
      <c r="A336" s="1" t="s">
        <v>333</v>
      </c>
      <c r="D336" s="1">
        <f t="shared" si="34"/>
        <v>230</v>
      </c>
      <c r="E336" t="s">
        <v>774</v>
      </c>
      <c r="F336" t="s">
        <v>775</v>
      </c>
    </row>
    <row r="337" spans="1:7" x14ac:dyDescent="0.25">
      <c r="A337" s="1" t="s">
        <v>333</v>
      </c>
      <c r="D337" s="1">
        <f t="shared" si="34"/>
        <v>231</v>
      </c>
      <c r="E337" t="s">
        <v>664</v>
      </c>
      <c r="F337" t="s">
        <v>665</v>
      </c>
    </row>
    <row r="338" spans="1:7" x14ac:dyDescent="0.25">
      <c r="A338" t="s">
        <v>333</v>
      </c>
      <c r="B338"/>
      <c r="C338"/>
      <c r="D338" s="1">
        <f t="shared" si="34"/>
        <v>232</v>
      </c>
      <c r="E338" t="s">
        <v>666</v>
      </c>
      <c r="F338" t="s">
        <v>667</v>
      </c>
    </row>
    <row r="339" spans="1:7" x14ac:dyDescent="0.25">
      <c r="A339" t="s">
        <v>333</v>
      </c>
      <c r="B339"/>
      <c r="C339"/>
      <c r="D339" s="1">
        <f t="shared" si="34"/>
        <v>233</v>
      </c>
      <c r="E339" t="s">
        <v>668</v>
      </c>
      <c r="F339" t="s">
        <v>669</v>
      </c>
    </row>
    <row r="340" spans="1:7" x14ac:dyDescent="0.25">
      <c r="D340" s="1">
        <f t="shared" si="34"/>
        <v>234</v>
      </c>
      <c r="E340" t="s">
        <v>670</v>
      </c>
      <c r="F340" t="s">
        <v>671</v>
      </c>
    </row>
    <row r="341" spans="1:7" x14ac:dyDescent="0.25">
      <c r="A341" s="1" t="s">
        <v>333</v>
      </c>
      <c r="D341" s="1">
        <f t="shared" si="34"/>
        <v>235</v>
      </c>
      <c r="E341" t="s">
        <v>806</v>
      </c>
      <c r="F341" t="s">
        <v>807</v>
      </c>
    </row>
    <row r="342" spans="1:7" x14ac:dyDescent="0.25">
      <c r="A342" s="1" t="s">
        <v>333</v>
      </c>
      <c r="D342" s="1">
        <f t="shared" si="34"/>
        <v>236</v>
      </c>
      <c r="E342" t="s">
        <v>810</v>
      </c>
      <c r="F342" t="s">
        <v>811</v>
      </c>
    </row>
    <row r="343" spans="1:7" x14ac:dyDescent="0.25">
      <c r="A343" t="s">
        <v>333</v>
      </c>
      <c r="B343"/>
      <c r="C343"/>
      <c r="D343" s="1">
        <f t="shared" si="34"/>
        <v>237</v>
      </c>
      <c r="E343" t="s">
        <v>816</v>
      </c>
      <c r="F343" t="s">
        <v>817</v>
      </c>
    </row>
    <row r="344" spans="1:7" x14ac:dyDescent="0.25">
      <c r="A344" t="s">
        <v>333</v>
      </c>
      <c r="B344"/>
      <c r="C344"/>
      <c r="D344" s="1">
        <f t="shared" si="34"/>
        <v>238</v>
      </c>
      <c r="E344" t="s">
        <v>820</v>
      </c>
      <c r="F344" t="s">
        <v>821</v>
      </c>
    </row>
    <row r="345" spans="1:7" x14ac:dyDescent="0.25">
      <c r="A345" t="s">
        <v>333</v>
      </c>
      <c r="B345"/>
      <c r="C345"/>
      <c r="D345" s="1">
        <f t="shared" si="34"/>
        <v>239</v>
      </c>
      <c r="E345" t="s">
        <v>818</v>
      </c>
      <c r="F345" t="s">
        <v>819</v>
      </c>
    </row>
    <row r="346" spans="1:7" x14ac:dyDescent="0.25">
      <c r="A346" t="s">
        <v>333</v>
      </c>
      <c r="B346"/>
      <c r="C346"/>
      <c r="D346" s="1">
        <f t="shared" si="34"/>
        <v>240</v>
      </c>
      <c r="E346" t="s">
        <v>814</v>
      </c>
      <c r="F346" t="s">
        <v>815</v>
      </c>
    </row>
    <row r="347" spans="1:7" x14ac:dyDescent="0.25">
      <c r="A347" t="s">
        <v>333</v>
      </c>
      <c r="B347"/>
      <c r="C347"/>
      <c r="D347" s="1">
        <f t="shared" si="34"/>
        <v>241</v>
      </c>
      <c r="E347" t="s">
        <v>812</v>
      </c>
      <c r="F347" t="s">
        <v>813</v>
      </c>
    </row>
    <row r="348" spans="1:7" x14ac:dyDescent="0.25">
      <c r="A348" s="1" t="s">
        <v>333</v>
      </c>
      <c r="D348" s="1">
        <f t="shared" si="34"/>
        <v>242</v>
      </c>
      <c r="E348" t="s">
        <v>808</v>
      </c>
      <c r="F348" t="s">
        <v>809</v>
      </c>
    </row>
    <row r="349" spans="1:7" x14ac:dyDescent="0.25">
      <c r="A349" s="1" t="s">
        <v>333</v>
      </c>
      <c r="D349" s="1">
        <f t="shared" si="34"/>
        <v>243</v>
      </c>
      <c r="E349" t="s">
        <v>802</v>
      </c>
      <c r="F349" t="s">
        <v>803</v>
      </c>
    </row>
    <row r="350" spans="1:7" x14ac:dyDescent="0.25">
      <c r="A350" s="1" t="s">
        <v>333</v>
      </c>
      <c r="D350" s="1">
        <f t="shared" si="34"/>
        <v>244</v>
      </c>
      <c r="E350" t="s">
        <v>672</v>
      </c>
      <c r="F350" t="s">
        <v>673</v>
      </c>
    </row>
    <row r="351" spans="1:7" x14ac:dyDescent="0.25">
      <c r="A351" s="1" t="s">
        <v>333</v>
      </c>
      <c r="D351" s="1">
        <f t="shared" si="34"/>
        <v>245</v>
      </c>
      <c r="E351" t="s">
        <v>736</v>
      </c>
      <c r="F351" t="s">
        <v>737</v>
      </c>
    </row>
    <row r="352" spans="1:7" x14ac:dyDescent="0.25">
      <c r="A352" s="1" t="s">
        <v>333</v>
      </c>
      <c r="D352" s="1">
        <f t="shared" si="34"/>
        <v>246</v>
      </c>
      <c r="E352" s="5" t="s">
        <v>734</v>
      </c>
      <c r="F352" t="s">
        <v>735</v>
      </c>
      <c r="G352" s="3">
        <v>6.71</v>
      </c>
    </row>
    <row r="353" spans="1:13" x14ac:dyDescent="0.25">
      <c r="A353" s="1" t="s">
        <v>333</v>
      </c>
      <c r="D353" s="1">
        <f t="shared" si="34"/>
        <v>247</v>
      </c>
      <c r="E353" t="s">
        <v>674</v>
      </c>
      <c r="F353" t="s">
        <v>675</v>
      </c>
    </row>
    <row r="354" spans="1:13" x14ac:dyDescent="0.25">
      <c r="A354" t="s">
        <v>333</v>
      </c>
      <c r="B354"/>
      <c r="C354"/>
      <c r="D354" s="1">
        <f t="shared" si="34"/>
        <v>248</v>
      </c>
      <c r="E354" t="s">
        <v>721</v>
      </c>
      <c r="F354" t="s">
        <v>722</v>
      </c>
    </row>
    <row r="355" spans="1:13" x14ac:dyDescent="0.25">
      <c r="A355" s="1" t="s">
        <v>333</v>
      </c>
      <c r="D355" s="1">
        <f t="shared" si="34"/>
        <v>249</v>
      </c>
      <c r="E355" t="s">
        <v>676</v>
      </c>
      <c r="F355" t="s">
        <v>677</v>
      </c>
    </row>
    <row r="356" spans="1:13" x14ac:dyDescent="0.25">
      <c r="A356" s="1" t="s">
        <v>333</v>
      </c>
      <c r="D356" s="1">
        <f t="shared" si="34"/>
        <v>250</v>
      </c>
      <c r="E356" s="1" t="s">
        <v>695</v>
      </c>
      <c r="F356" s="1" t="s">
        <v>696</v>
      </c>
    </row>
    <row r="357" spans="1:13" x14ac:dyDescent="0.25">
      <c r="A357" t="s">
        <v>333</v>
      </c>
      <c r="B357"/>
      <c r="C357"/>
      <c r="D357" s="1">
        <f t="shared" si="34"/>
        <v>251</v>
      </c>
      <c r="E357" t="s">
        <v>699</v>
      </c>
      <c r="F357" t="s">
        <v>700</v>
      </c>
    </row>
    <row r="358" spans="1:13" x14ac:dyDescent="0.25">
      <c r="A358" t="s">
        <v>333</v>
      </c>
      <c r="B358"/>
      <c r="C358"/>
      <c r="D358" s="1">
        <f t="shared" si="34"/>
        <v>252</v>
      </c>
      <c r="E358" t="s">
        <v>701</v>
      </c>
      <c r="F358" t="s">
        <v>702</v>
      </c>
    </row>
    <row r="359" spans="1:13" x14ac:dyDescent="0.25">
      <c r="A359" t="s">
        <v>333</v>
      </c>
      <c r="B359"/>
      <c r="C359"/>
      <c r="D359" s="1">
        <f t="shared" si="34"/>
        <v>253</v>
      </c>
      <c r="E359" t="s">
        <v>822</v>
      </c>
      <c r="F359" t="s">
        <v>823</v>
      </c>
    </row>
    <row r="360" spans="1:13" x14ac:dyDescent="0.25">
      <c r="A360" t="s">
        <v>333</v>
      </c>
      <c r="B360"/>
      <c r="C360"/>
      <c r="D360" s="1">
        <f t="shared" si="34"/>
        <v>254</v>
      </c>
      <c r="E360" t="s">
        <v>826</v>
      </c>
      <c r="F360" t="s">
        <v>827</v>
      </c>
      <c r="G360" s="3">
        <v>0.48</v>
      </c>
    </row>
    <row r="361" spans="1:13" x14ac:dyDescent="0.25">
      <c r="A361" t="s">
        <v>333</v>
      </c>
      <c r="B361"/>
      <c r="C361"/>
      <c r="D361" s="1">
        <f t="shared" si="34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5">
      <c r="A362"/>
      <c r="B362"/>
      <c r="C362"/>
      <c r="D362" s="1">
        <f t="shared" si="34"/>
        <v>256</v>
      </c>
      <c r="E362" s="89" t="s">
        <v>830</v>
      </c>
      <c r="F362" s="89" t="s">
        <v>831</v>
      </c>
    </row>
    <row r="363" spans="1:13" x14ac:dyDescent="0.25">
      <c r="A363" t="s">
        <v>333</v>
      </c>
      <c r="B363"/>
      <c r="C363"/>
      <c r="D363" s="1">
        <f t="shared" si="34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5">
      <c r="A364" t="s">
        <v>333</v>
      </c>
      <c r="B364"/>
      <c r="C364"/>
      <c r="D364" s="1">
        <f t="shared" si="34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5">
      <c r="A365" t="s">
        <v>333</v>
      </c>
      <c r="B365"/>
      <c r="C365"/>
      <c r="D365" s="1">
        <f t="shared" si="34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5">
      <c r="A366"/>
      <c r="B366"/>
      <c r="C366"/>
      <c r="D366" s="1">
        <f t="shared" si="34"/>
        <v>260</v>
      </c>
      <c r="E366" s="89" t="s">
        <v>838</v>
      </c>
      <c r="F366" s="89" t="s">
        <v>839</v>
      </c>
    </row>
    <row r="367" spans="1:13" x14ac:dyDescent="0.25">
      <c r="A367"/>
      <c r="B367"/>
      <c r="C367"/>
      <c r="D367" s="1">
        <f t="shared" si="34"/>
        <v>261</v>
      </c>
      <c r="E367" s="89" t="s">
        <v>840</v>
      </c>
      <c r="F367" s="89" t="s">
        <v>841</v>
      </c>
    </row>
    <row r="368" spans="1:13" x14ac:dyDescent="0.25">
      <c r="A368" t="s">
        <v>333</v>
      </c>
      <c r="B368"/>
      <c r="C368"/>
      <c r="D368" s="1">
        <f t="shared" si="34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5">
      <c r="A369" t="s">
        <v>333</v>
      </c>
      <c r="B369"/>
      <c r="C369"/>
      <c r="D369" s="1">
        <f t="shared" si="34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5">
      <c r="A370" t="s">
        <v>333</v>
      </c>
      <c r="B370"/>
      <c r="C370"/>
      <c r="D370" s="1">
        <f t="shared" si="34"/>
        <v>264</v>
      </c>
      <c r="E370" s="5" t="s">
        <v>850</v>
      </c>
      <c r="F370" t="s">
        <v>851</v>
      </c>
      <c r="G370" s="3">
        <v>0.32</v>
      </c>
    </row>
    <row r="371" spans="1:13" x14ac:dyDescent="0.25">
      <c r="A371" t="s">
        <v>333</v>
      </c>
      <c r="B371"/>
      <c r="C371"/>
      <c r="D371" s="1">
        <f t="shared" si="34"/>
        <v>265</v>
      </c>
      <c r="E371" s="5" t="s">
        <v>852</v>
      </c>
      <c r="F371" t="s">
        <v>853</v>
      </c>
      <c r="G371" s="3">
        <v>14.25</v>
      </c>
    </row>
    <row r="372" spans="1:13" x14ac:dyDescent="0.25">
      <c r="A372"/>
      <c r="B372"/>
      <c r="C372"/>
      <c r="D372" s="1">
        <f t="shared" si="34"/>
        <v>266</v>
      </c>
      <c r="E372" t="s">
        <v>854</v>
      </c>
      <c r="F372" t="s">
        <v>855</v>
      </c>
    </row>
    <row r="373" spans="1:13" x14ac:dyDescent="0.25">
      <c r="A373" t="s">
        <v>333</v>
      </c>
      <c r="B373"/>
      <c r="C373"/>
      <c r="D373" s="1">
        <f t="shared" si="34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34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5">
      <c r="A375" t="s">
        <v>333</v>
      </c>
      <c r="B375"/>
      <c r="C375"/>
      <c r="D375" s="1">
        <f t="shared" si="34"/>
        <v>269</v>
      </c>
      <c r="E375" t="s">
        <v>860</v>
      </c>
      <c r="F375" t="s">
        <v>861</v>
      </c>
    </row>
    <row r="376" spans="1:13" x14ac:dyDescent="0.25">
      <c r="A376" t="s">
        <v>333</v>
      </c>
      <c r="B376"/>
      <c r="C376"/>
      <c r="D376" s="1">
        <f t="shared" si="34"/>
        <v>270</v>
      </c>
      <c r="E376" t="s">
        <v>862</v>
      </c>
      <c r="F376" t="s">
        <v>863</v>
      </c>
    </row>
    <row r="377" spans="1:13" x14ac:dyDescent="0.25">
      <c r="A377" t="s">
        <v>333</v>
      </c>
      <c r="B377"/>
      <c r="C377"/>
      <c r="D377" s="1">
        <f t="shared" si="34"/>
        <v>271</v>
      </c>
      <c r="E377" t="s">
        <v>864</v>
      </c>
      <c r="F377" t="s">
        <v>865</v>
      </c>
    </row>
    <row r="378" spans="1:13" x14ac:dyDescent="0.25">
      <c r="A378" t="s">
        <v>333</v>
      </c>
      <c r="B378"/>
      <c r="C378"/>
      <c r="D378" s="1">
        <f t="shared" si="34"/>
        <v>272</v>
      </c>
      <c r="E378" t="s">
        <v>866</v>
      </c>
      <c r="F378" t="s">
        <v>867</v>
      </c>
    </row>
    <row r="379" spans="1:13" x14ac:dyDescent="0.25">
      <c r="A379" t="s">
        <v>333</v>
      </c>
      <c r="B379"/>
      <c r="C379"/>
      <c r="D379" s="1">
        <f t="shared" si="34"/>
        <v>273</v>
      </c>
      <c r="E379" t="s">
        <v>872</v>
      </c>
      <c r="F379" t="s">
        <v>873</v>
      </c>
      <c r="G379" s="7">
        <v>2.02</v>
      </c>
    </row>
    <row r="380" spans="1:13" x14ac:dyDescent="0.25">
      <c r="A380" t="s">
        <v>333</v>
      </c>
      <c r="B380"/>
      <c r="C380"/>
      <c r="D380" s="1">
        <f t="shared" si="34"/>
        <v>274</v>
      </c>
      <c r="E380" t="s">
        <v>874</v>
      </c>
      <c r="F380" t="s">
        <v>875</v>
      </c>
      <c r="G380" s="7">
        <v>2</v>
      </c>
    </row>
    <row r="381" spans="1:13" x14ac:dyDescent="0.25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5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10.77</v>
      </c>
      <c r="H382" s="3">
        <v>447</v>
      </c>
    </row>
    <row r="383" spans="1:13" x14ac:dyDescent="0.25">
      <c r="A383" t="s">
        <v>333</v>
      </c>
      <c r="B383"/>
      <c r="C383"/>
      <c r="D383" s="1">
        <f t="shared" si="34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5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5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5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5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5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5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+[170]Sheet1!$K$5-[170]Sheet1!$K$6</f>
        <v>134.916</v>
      </c>
      <c r="J389" s="6">
        <f>+H389-I389</f>
        <v>140.32320204000001</v>
      </c>
      <c r="K389" s="3" t="s">
        <v>1278</v>
      </c>
      <c r="L389" s="6">
        <f>[170]Sheet1!$K$3</f>
        <v>92.673131999999995</v>
      </c>
      <c r="M389" s="9">
        <v>45762</v>
      </c>
    </row>
    <row r="390" spans="1:13" x14ac:dyDescent="0.25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5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5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5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5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5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5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5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5">
      <c r="A398" t="s">
        <v>333</v>
      </c>
      <c r="B398"/>
      <c r="C398"/>
      <c r="D398" s="1">
        <f t="shared" si="34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5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5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5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5">
      <c r="A402"/>
      <c r="B402"/>
      <c r="C402"/>
      <c r="D402" s="1">
        <f t="shared" ref="D402:D484" si="35">+D401+1</f>
        <v>296</v>
      </c>
      <c r="E402" t="s">
        <v>914</v>
      </c>
      <c r="F402" t="s">
        <v>915</v>
      </c>
    </row>
    <row r="403" spans="1:7" x14ac:dyDescent="0.25">
      <c r="A403"/>
      <c r="B403"/>
      <c r="C403"/>
      <c r="D403" s="1">
        <f t="shared" si="35"/>
        <v>297</v>
      </c>
      <c r="E403" t="s">
        <v>916</v>
      </c>
      <c r="F403" t="s">
        <v>917</v>
      </c>
    </row>
    <row r="404" spans="1:7" x14ac:dyDescent="0.25">
      <c r="A404"/>
      <c r="B404"/>
      <c r="C404"/>
      <c r="D404" s="1">
        <f t="shared" si="35"/>
        <v>298</v>
      </c>
      <c r="E404" t="s">
        <v>918</v>
      </c>
      <c r="F404" t="s">
        <v>919</v>
      </c>
    </row>
    <row r="405" spans="1:7" x14ac:dyDescent="0.25">
      <c r="A405"/>
      <c r="B405"/>
      <c r="C405"/>
      <c r="D405" s="1">
        <f t="shared" si="35"/>
        <v>299</v>
      </c>
      <c r="E405" t="s">
        <v>920</v>
      </c>
      <c r="F405" t="s">
        <v>921</v>
      </c>
    </row>
    <row r="406" spans="1:7" x14ac:dyDescent="0.25">
      <c r="A406"/>
      <c r="B406"/>
      <c r="C406"/>
      <c r="D406" s="1">
        <f t="shared" si="35"/>
        <v>300</v>
      </c>
      <c r="E406" s="5" t="s">
        <v>1293</v>
      </c>
      <c r="F406" t="s">
        <v>1294</v>
      </c>
      <c r="G406" s="7">
        <v>1</v>
      </c>
    </row>
    <row r="407" spans="1:7" x14ac:dyDescent="0.25">
      <c r="A407"/>
      <c r="B407"/>
      <c r="C407"/>
      <c r="D407" s="1">
        <f t="shared" si="35"/>
        <v>301</v>
      </c>
      <c r="E407" t="s">
        <v>922</v>
      </c>
      <c r="F407" t="s">
        <v>923</v>
      </c>
    </row>
    <row r="408" spans="1:7" x14ac:dyDescent="0.25">
      <c r="A408"/>
      <c r="B408"/>
      <c r="C408"/>
      <c r="D408" s="1">
        <f t="shared" si="35"/>
        <v>302</v>
      </c>
      <c r="E408" t="s">
        <v>924</v>
      </c>
      <c r="F408" t="s">
        <v>925</v>
      </c>
    </row>
    <row r="409" spans="1:7" x14ac:dyDescent="0.25">
      <c r="A409"/>
      <c r="B409"/>
      <c r="C409"/>
      <c r="D409" s="1">
        <f t="shared" si="35"/>
        <v>303</v>
      </c>
      <c r="E409" t="s">
        <v>926</v>
      </c>
      <c r="F409" t="s">
        <v>927</v>
      </c>
    </row>
    <row r="410" spans="1:7" x14ac:dyDescent="0.25">
      <c r="A410"/>
      <c r="B410"/>
      <c r="C410"/>
      <c r="D410" s="1">
        <f t="shared" si="35"/>
        <v>304</v>
      </c>
      <c r="E410" t="s">
        <v>928</v>
      </c>
      <c r="F410" t="s">
        <v>929</v>
      </c>
    </row>
    <row r="411" spans="1:7" x14ac:dyDescent="0.25">
      <c r="A411"/>
      <c r="B411"/>
      <c r="C411"/>
      <c r="D411" s="1">
        <f t="shared" si="35"/>
        <v>305</v>
      </c>
      <c r="E411" t="s">
        <v>930</v>
      </c>
      <c r="F411" t="s">
        <v>933</v>
      </c>
    </row>
    <row r="412" spans="1:7" x14ac:dyDescent="0.25">
      <c r="A412"/>
      <c r="B412"/>
      <c r="C412"/>
      <c r="D412" s="1">
        <f t="shared" si="35"/>
        <v>306</v>
      </c>
      <c r="E412" t="s">
        <v>931</v>
      </c>
      <c r="F412" t="s">
        <v>932</v>
      </c>
    </row>
    <row r="413" spans="1:7" x14ac:dyDescent="0.25">
      <c r="A413"/>
      <c r="B413"/>
      <c r="C413"/>
      <c r="D413" s="1">
        <f t="shared" si="35"/>
        <v>307</v>
      </c>
      <c r="E413" t="s">
        <v>936</v>
      </c>
      <c r="F413" t="s">
        <v>937</v>
      </c>
    </row>
    <row r="414" spans="1:7" ht="13" x14ac:dyDescent="0.3">
      <c r="A414"/>
      <c r="B414"/>
      <c r="C414"/>
      <c r="D414" s="1">
        <f t="shared" si="35"/>
        <v>308</v>
      </c>
      <c r="E414" s="25" t="s">
        <v>1350</v>
      </c>
      <c r="F414" t="s">
        <v>1351</v>
      </c>
      <c r="G414" s="3">
        <v>2.84</v>
      </c>
    </row>
    <row r="415" spans="1:7" x14ac:dyDescent="0.25">
      <c r="A415"/>
      <c r="B415"/>
      <c r="C415"/>
      <c r="D415" s="1">
        <f t="shared" si="35"/>
        <v>309</v>
      </c>
      <c r="E415" t="s">
        <v>940</v>
      </c>
      <c r="F415" t="s">
        <v>941</v>
      </c>
    </row>
    <row r="416" spans="1:7" x14ac:dyDescent="0.25">
      <c r="A416"/>
      <c r="B416"/>
      <c r="C416"/>
      <c r="D416" s="1">
        <f t="shared" si="35"/>
        <v>310</v>
      </c>
      <c r="E416" t="s">
        <v>942</v>
      </c>
      <c r="F416" t="s">
        <v>943</v>
      </c>
    </row>
    <row r="417" spans="1:13" x14ac:dyDescent="0.25">
      <c r="A417"/>
      <c r="B417"/>
      <c r="C417"/>
      <c r="D417" s="1">
        <f t="shared" si="35"/>
        <v>311</v>
      </c>
      <c r="E417" t="s">
        <v>944</v>
      </c>
      <c r="F417" t="s">
        <v>945</v>
      </c>
    </row>
    <row r="418" spans="1:13" x14ac:dyDescent="0.25">
      <c r="A418"/>
      <c r="B418"/>
      <c r="C418"/>
      <c r="D418" s="1">
        <f t="shared" si="35"/>
        <v>312</v>
      </c>
      <c r="E418" t="s">
        <v>946</v>
      </c>
      <c r="F418" t="s">
        <v>947</v>
      </c>
    </row>
    <row r="419" spans="1:13" x14ac:dyDescent="0.25">
      <c r="A419"/>
      <c r="B419"/>
      <c r="C419"/>
      <c r="D419" s="1">
        <f t="shared" si="35"/>
        <v>313</v>
      </c>
      <c r="E419" t="s">
        <v>948</v>
      </c>
      <c r="F419" t="s">
        <v>949</v>
      </c>
    </row>
    <row r="420" spans="1:13" x14ac:dyDescent="0.25">
      <c r="A420"/>
      <c r="B420"/>
      <c r="C420"/>
      <c r="D420" s="1">
        <f t="shared" si="35"/>
        <v>314</v>
      </c>
      <c r="E420" t="s">
        <v>952</v>
      </c>
      <c r="F420" t="s">
        <v>953</v>
      </c>
    </row>
    <row r="421" spans="1:13" x14ac:dyDescent="0.25">
      <c r="A421"/>
      <c r="B421"/>
      <c r="C421"/>
      <c r="D421" s="1">
        <f t="shared" si="35"/>
        <v>315</v>
      </c>
      <c r="E421" t="s">
        <v>954</v>
      </c>
      <c r="F421" t="s">
        <v>955</v>
      </c>
      <c r="G421" s="7">
        <v>2.19</v>
      </c>
    </row>
    <row r="422" spans="1:13" x14ac:dyDescent="0.25">
      <c r="A422"/>
      <c r="B422"/>
      <c r="C422"/>
      <c r="D422" s="1">
        <f t="shared" si="35"/>
        <v>316</v>
      </c>
      <c r="E422" t="s">
        <v>956</v>
      </c>
      <c r="F422" t="s">
        <v>957</v>
      </c>
    </row>
    <row r="423" spans="1:13" x14ac:dyDescent="0.25">
      <c r="A423"/>
      <c r="B423"/>
      <c r="C423"/>
      <c r="D423" s="1">
        <f t="shared" si="35"/>
        <v>317</v>
      </c>
      <c r="E423" t="s">
        <v>958</v>
      </c>
      <c r="F423" t="s">
        <v>959</v>
      </c>
    </row>
    <row r="424" spans="1:13" x14ac:dyDescent="0.25">
      <c r="A424"/>
      <c r="B424"/>
      <c r="C424"/>
      <c r="D424" s="1">
        <f t="shared" si="35"/>
        <v>318</v>
      </c>
      <c r="E424" t="s">
        <v>960</v>
      </c>
      <c r="F424" t="s">
        <v>961</v>
      </c>
    </row>
    <row r="425" spans="1:13" x14ac:dyDescent="0.25">
      <c r="A425"/>
      <c r="B425"/>
      <c r="C425"/>
      <c r="D425" s="1">
        <f t="shared" si="35"/>
        <v>319</v>
      </c>
      <c r="E425" t="s">
        <v>962</v>
      </c>
      <c r="F425" t="s">
        <v>963</v>
      </c>
    </row>
    <row r="426" spans="1:13" x14ac:dyDescent="0.25">
      <c r="A426"/>
      <c r="B426"/>
      <c r="C426"/>
      <c r="D426" s="1">
        <f t="shared" si="35"/>
        <v>320</v>
      </c>
      <c r="E426" t="s">
        <v>964</v>
      </c>
      <c r="F426" t="s">
        <v>965</v>
      </c>
    </row>
    <row r="427" spans="1:13" x14ac:dyDescent="0.25">
      <c r="A427"/>
      <c r="B427"/>
      <c r="C427"/>
      <c r="D427" s="1">
        <f t="shared" si="35"/>
        <v>321</v>
      </c>
      <c r="E427" t="s">
        <v>966</v>
      </c>
      <c r="F427" t="s">
        <v>967</v>
      </c>
    </row>
    <row r="428" spans="1:13" x14ac:dyDescent="0.25">
      <c r="A428"/>
      <c r="B428"/>
      <c r="C428"/>
      <c r="D428" s="1">
        <f t="shared" si="35"/>
        <v>322</v>
      </c>
      <c r="E428" t="s">
        <v>968</v>
      </c>
      <c r="F428" t="s">
        <v>969</v>
      </c>
    </row>
    <row r="429" spans="1:13" x14ac:dyDescent="0.25">
      <c r="A429"/>
      <c r="B429"/>
      <c r="C429"/>
      <c r="D429" s="1">
        <f t="shared" si="35"/>
        <v>323</v>
      </c>
      <c r="E429" t="s">
        <v>970</v>
      </c>
      <c r="F429" t="s">
        <v>971</v>
      </c>
    </row>
    <row r="430" spans="1:13" x14ac:dyDescent="0.25">
      <c r="A430"/>
      <c r="B430"/>
      <c r="C430"/>
      <c r="D430" s="1">
        <f t="shared" si="35"/>
        <v>324</v>
      </c>
      <c r="E430" t="s">
        <v>972</v>
      </c>
      <c r="F430" t="s">
        <v>973</v>
      </c>
    </row>
    <row r="431" spans="1:13" x14ac:dyDescent="0.25">
      <c r="D431" s="1">
        <f t="shared" si="35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5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+[171]Main!$M$5-[171]Main!$M$6</f>
        <v>159.095</v>
      </c>
      <c r="J432" s="6">
        <f>+H432-I432</f>
        <v>591.22676253999998</v>
      </c>
      <c r="K432" s="3" t="s">
        <v>1277</v>
      </c>
      <c r="L432" s="6">
        <f>+[171]Main!$M$3</f>
        <v>14.752689</v>
      </c>
      <c r="M432" s="9">
        <v>45687</v>
      </c>
    </row>
    <row r="433" spans="2:13" x14ac:dyDescent="0.25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6">+G433*L433</f>
        <v>518.07807479999997</v>
      </c>
      <c r="I433" s="6">
        <f>+[172]Main!$K$5-[172]Main!$K$6</f>
        <v>89.078000000000003</v>
      </c>
      <c r="J433" s="6">
        <f t="shared" ref="J433:J447" si="37">+H433-I433</f>
        <v>429.00007479999999</v>
      </c>
      <c r="K433" s="3" t="s">
        <v>1277</v>
      </c>
      <c r="L433" s="6">
        <f>+[172]Main!$K$3</f>
        <v>12.076411999999999</v>
      </c>
      <c r="M433" s="9">
        <v>45608</v>
      </c>
    </row>
    <row r="434" spans="2:13" x14ac:dyDescent="0.25">
      <c r="D434" s="1">
        <f t="shared" si="35"/>
        <v>327</v>
      </c>
      <c r="E434" s="40" t="s">
        <v>1127</v>
      </c>
      <c r="F434" s="1" t="s">
        <v>1128</v>
      </c>
      <c r="G434" s="7">
        <v>10.54</v>
      </c>
      <c r="H434" s="6">
        <f t="shared" si="36"/>
        <v>295.11496187999995</v>
      </c>
      <c r="I434" s="6">
        <f>+[173]Main!$K$5-[173]Main!$K$6</f>
        <v>15.414999999999999</v>
      </c>
      <c r="J434" s="6">
        <f t="shared" si="37"/>
        <v>279.69996187999993</v>
      </c>
      <c r="K434" s="3" t="s">
        <v>1071</v>
      </c>
      <c r="L434" s="6">
        <f>+[173]Main!$K$3</f>
        <v>27.999521999999999</v>
      </c>
      <c r="M434" s="9">
        <v>45474</v>
      </c>
    </row>
    <row r="435" spans="2:13" x14ac:dyDescent="0.25">
      <c r="D435" s="1">
        <f t="shared" si="35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+[174]Main!$K$5-[174]Main!$K$6</f>
        <v>-77.494</v>
      </c>
      <c r="J435" s="6">
        <f>+H435-I435</f>
        <v>241.92998150000003</v>
      </c>
      <c r="K435" s="3" t="s">
        <v>1277</v>
      </c>
      <c r="L435" s="6">
        <f>+[174]Main!$K$3</f>
        <v>62.761825000000002</v>
      </c>
      <c r="M435" s="9">
        <v>45628</v>
      </c>
    </row>
    <row r="436" spans="2:13" x14ac:dyDescent="0.25">
      <c r="B436" s="1">
        <v>6</v>
      </c>
      <c r="C436" s="1">
        <v>2</v>
      </c>
      <c r="D436" s="1">
        <f t="shared" si="35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+[175]Main!$L$5-[175]Main!$L$6</f>
        <v>40.720092000000001</v>
      </c>
      <c r="J436" s="6">
        <f>+H436-I436</f>
        <v>155.12821026</v>
      </c>
      <c r="K436" s="3" t="s">
        <v>1071</v>
      </c>
      <c r="L436" s="6">
        <f>+[175]Main!$L$3</f>
        <v>6.1240869999999994</v>
      </c>
      <c r="M436" s="9">
        <v>45630</v>
      </c>
    </row>
    <row r="437" spans="2:13" x14ac:dyDescent="0.25">
      <c r="D437" s="1">
        <f t="shared" si="35"/>
        <v>330</v>
      </c>
      <c r="E437" s="5" t="s">
        <v>1624</v>
      </c>
      <c r="F437" t="s">
        <v>1623</v>
      </c>
      <c r="G437" s="7">
        <v>2.64</v>
      </c>
      <c r="H437" s="6">
        <f>+G437*L437</f>
        <v>184.64160000000001</v>
      </c>
      <c r="I437" s="6">
        <f>+[176]Main!$M$5-[176]Main!$M$6</f>
        <v>105.3</v>
      </c>
      <c r="J437" s="6">
        <f>+H437-I437</f>
        <v>79.341600000000014</v>
      </c>
      <c r="K437" s="3" t="s">
        <v>1277</v>
      </c>
      <c r="L437" s="6">
        <f>+[176]Main!$M$3</f>
        <v>69.94</v>
      </c>
      <c r="M437" s="9">
        <v>45629</v>
      </c>
    </row>
    <row r="438" spans="2:13" x14ac:dyDescent="0.25">
      <c r="D438" s="1">
        <f t="shared" si="35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+[177]Main!$M$5-[177]Main!$M$6</f>
        <v>1.9079999999999977</v>
      </c>
      <c r="J438" s="6">
        <f>+H438-I438</f>
        <v>144.23191650000004</v>
      </c>
      <c r="K438" s="3" t="s">
        <v>1277</v>
      </c>
      <c r="L438" s="6">
        <f>+[177]Main!$M$3</f>
        <v>32.475537000000003</v>
      </c>
      <c r="M438" s="9">
        <v>45630</v>
      </c>
    </row>
    <row r="439" spans="2:13" x14ac:dyDescent="0.25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+[178]Main!$K$5-[178]Main!$K$6</f>
        <v>98.310918000000001</v>
      </c>
      <c r="J439" s="6">
        <f>+H439-I439</f>
        <v>127.90809056999997</v>
      </c>
      <c r="K439" s="3" t="s">
        <v>1277</v>
      </c>
      <c r="L439" s="6">
        <f>+[178]Main!$K$3</f>
        <v>35.291576999999997</v>
      </c>
      <c r="M439" s="9">
        <v>45660</v>
      </c>
    </row>
    <row r="440" spans="2:13" x14ac:dyDescent="0.25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6"/>
        <v>192.47591862000002</v>
      </c>
      <c r="I440" s="6">
        <f>+[179]Main!$L$5-[179]Main!$L$6</f>
        <v>74.8</v>
      </c>
      <c r="J440" s="6">
        <f t="shared" si="37"/>
        <v>117.67591862000002</v>
      </c>
      <c r="K440" s="3" t="s">
        <v>1277</v>
      </c>
      <c r="L440" s="6">
        <f>+[179]Main!$L$3</f>
        <v>125.801254</v>
      </c>
      <c r="M440" s="9">
        <v>45608</v>
      </c>
    </row>
    <row r="441" spans="2:13" x14ac:dyDescent="0.25">
      <c r="D441" s="1">
        <f t="shared" si="35"/>
        <v>333</v>
      </c>
      <c r="E441" s="5" t="s">
        <v>1096</v>
      </c>
      <c r="F441" t="s">
        <v>1097</v>
      </c>
      <c r="G441" s="7">
        <v>5</v>
      </c>
      <c r="H441" s="6">
        <f t="shared" si="36"/>
        <v>216.57198499999998</v>
      </c>
      <c r="I441" s="6">
        <f>+[180]Main!$J$5-[180]Main!$J$6</f>
        <v>104.35299999999999</v>
      </c>
      <c r="J441" s="6">
        <f t="shared" si="37"/>
        <v>112.21898499999999</v>
      </c>
      <c r="K441" s="3" t="s">
        <v>1071</v>
      </c>
      <c r="L441" s="6">
        <f>+[180]Main!$J$3</f>
        <v>43.314397</v>
      </c>
      <c r="M441" s="9">
        <v>45525</v>
      </c>
    </row>
    <row r="442" spans="2:13" x14ac:dyDescent="0.25">
      <c r="D442" s="1">
        <f t="shared" si="35"/>
        <v>334</v>
      </c>
      <c r="E442" s="5" t="s">
        <v>1160</v>
      </c>
      <c r="F442" t="s">
        <v>1161</v>
      </c>
      <c r="G442" s="7">
        <v>3.6</v>
      </c>
      <c r="H442" s="6">
        <f t="shared" si="36"/>
        <v>132.55131599999999</v>
      </c>
      <c r="I442" s="6">
        <f>+[181]Main!$L$5-[181]Main!$L$6</f>
        <v>33.507724000000003</v>
      </c>
      <c r="J442" s="6">
        <f t="shared" si="37"/>
        <v>99.04359199999999</v>
      </c>
      <c r="K442" s="3" t="s">
        <v>1071</v>
      </c>
      <c r="L442" s="6">
        <f>+[181]Main!$L$3</f>
        <v>36.819809999999997</v>
      </c>
      <c r="M442" s="9">
        <v>45567</v>
      </c>
    </row>
    <row r="443" spans="2:13" x14ac:dyDescent="0.25">
      <c r="D443" s="1">
        <f t="shared" si="35"/>
        <v>335</v>
      </c>
      <c r="E443" s="5" t="s">
        <v>1610</v>
      </c>
      <c r="F443" t="s">
        <v>1611</v>
      </c>
      <c r="G443" s="7">
        <v>13.15</v>
      </c>
      <c r="H443" s="6">
        <f t="shared" si="36"/>
        <v>319.40466320000002</v>
      </c>
      <c r="I443" s="6">
        <f>+[182]Main!$K$5-[182]Main!$K$6</f>
        <v>199.59700000000001</v>
      </c>
      <c r="J443" s="6">
        <f t="shared" si="37"/>
        <v>119.80766320000001</v>
      </c>
      <c r="K443" s="3" t="s">
        <v>1277</v>
      </c>
      <c r="L443" s="6">
        <f>+[182]Main!$K$3</f>
        <v>24.289328000000001</v>
      </c>
      <c r="M443" s="9">
        <v>45608</v>
      </c>
    </row>
    <row r="444" spans="2:13" x14ac:dyDescent="0.25">
      <c r="D444" s="1">
        <f t="shared" si="35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+[183]Main!$K$5-[183]Main!$K$6</f>
        <v>62.823</v>
      </c>
      <c r="J444" s="6">
        <f>+H444-I444</f>
        <v>45.616648510000012</v>
      </c>
      <c r="K444" s="3" t="s">
        <v>1277</v>
      </c>
      <c r="L444" s="6">
        <f>+[183]Main!$K$3</f>
        <v>38.317897000000002</v>
      </c>
      <c r="M444" s="9">
        <v>45629</v>
      </c>
    </row>
    <row r="445" spans="2:13" x14ac:dyDescent="0.25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+[184]Main!$K$5-[184]Main!$K$6</f>
        <v>5.4758170000000002</v>
      </c>
      <c r="J445" s="6">
        <f>+H445-I445</f>
        <v>84.481008309999979</v>
      </c>
      <c r="K445" s="3" t="s">
        <v>1277</v>
      </c>
      <c r="L445" s="6">
        <f>+[184]Main!$K$3</f>
        <v>33.441198999999997</v>
      </c>
      <c r="M445" s="9">
        <v>45630</v>
      </c>
    </row>
    <row r="446" spans="2:13" x14ac:dyDescent="0.25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+[185]Main!$L$5-[185]Main!$L$6</f>
        <v>59.1</v>
      </c>
      <c r="J446" s="6">
        <f>+H446-I446</f>
        <v>44.1980316</v>
      </c>
      <c r="K446" s="3" t="s">
        <v>1277</v>
      </c>
      <c r="L446" s="6">
        <f>+[185]Main!$L$3</f>
        <v>101.27258</v>
      </c>
      <c r="M446" s="9">
        <v>45656</v>
      </c>
    </row>
    <row r="447" spans="2:13" x14ac:dyDescent="0.25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6"/>
        <v>4.1807902100000005</v>
      </c>
      <c r="I447" s="6">
        <f>+[186]Main!$P$5-[186]Main!$P$6</f>
        <v>-4.3319999999999999</v>
      </c>
      <c r="J447" s="6">
        <f t="shared" si="37"/>
        <v>8.5127902100000004</v>
      </c>
      <c r="K447" s="3" t="s">
        <v>1071</v>
      </c>
      <c r="L447" s="6">
        <f>+[186]Main!$P$3</f>
        <v>22.004159000000001</v>
      </c>
      <c r="M447" s="9">
        <v>45587</v>
      </c>
    </row>
    <row r="448" spans="2:13" x14ac:dyDescent="0.25">
      <c r="D448" s="1">
        <f t="shared" si="35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+[187]Main!$K$5-[187]Main!$K$6</f>
        <v>183.012</v>
      </c>
      <c r="J448" s="6">
        <f>+H448-I448</f>
        <v>-1.677721560000009</v>
      </c>
      <c r="K448" s="3" t="s">
        <v>1277</v>
      </c>
      <c r="L448" s="6">
        <f>+[187]Main!$K$3</f>
        <v>48.877164</v>
      </c>
      <c r="M448" s="9">
        <v>45629</v>
      </c>
    </row>
    <row r="449" spans="4:13" x14ac:dyDescent="0.25">
      <c r="D449" s="1">
        <f t="shared" si="35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+[188]Main!$L$5-[188]Main!$L$6</f>
        <v>371.02100000000002</v>
      </c>
      <c r="J449" s="6">
        <f>+H449-I449</f>
        <v>-43.821476000000018</v>
      </c>
      <c r="K449" s="3" t="s">
        <v>1071</v>
      </c>
      <c r="L449" s="6">
        <f>+[188]Main!$L$3</f>
        <v>54.533253999999999</v>
      </c>
      <c r="M449" s="9">
        <v>45629</v>
      </c>
    </row>
    <row r="450" spans="4:13" x14ac:dyDescent="0.25">
      <c r="D450" s="1">
        <f t="shared" si="35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5">
      <c r="D451" s="1">
        <f t="shared" si="35"/>
        <v>341</v>
      </c>
      <c r="E451" s="1" t="s">
        <v>1272</v>
      </c>
      <c r="F451" t="s">
        <v>1273</v>
      </c>
    </row>
    <row r="452" spans="4:13" x14ac:dyDescent="0.25">
      <c r="D452" s="1">
        <f t="shared" si="35"/>
        <v>342</v>
      </c>
      <c r="E452" s="1" t="s">
        <v>1301</v>
      </c>
      <c r="F452" s="1" t="s">
        <v>1302</v>
      </c>
    </row>
    <row r="453" spans="4:13" x14ac:dyDescent="0.25">
      <c r="D453" s="1">
        <f t="shared" si="35"/>
        <v>343</v>
      </c>
      <c r="E453" t="s">
        <v>1303</v>
      </c>
      <c r="F453" t="s">
        <v>1304</v>
      </c>
    </row>
    <row r="454" spans="4:13" x14ac:dyDescent="0.25">
      <c r="D454" s="1">
        <f t="shared" si="35"/>
        <v>344</v>
      </c>
      <c r="E454" s="1" t="s">
        <v>1354</v>
      </c>
    </row>
    <row r="455" spans="4:13" x14ac:dyDescent="0.25">
      <c r="D455" s="1">
        <f t="shared" si="35"/>
        <v>345</v>
      </c>
      <c r="E455" s="5" t="s">
        <v>1439</v>
      </c>
      <c r="F455" s="1" t="s">
        <v>1440</v>
      </c>
      <c r="G455" s="7">
        <v>30</v>
      </c>
    </row>
    <row r="456" spans="4:13" x14ac:dyDescent="0.25">
      <c r="D456" s="1">
        <f t="shared" si="35"/>
        <v>346</v>
      </c>
      <c r="E456" t="s">
        <v>1502</v>
      </c>
    </row>
    <row r="457" spans="4:13" x14ac:dyDescent="0.25">
      <c r="D457" s="1">
        <f t="shared" si="35"/>
        <v>347</v>
      </c>
      <c r="E457" s="1" t="s">
        <v>1614</v>
      </c>
      <c r="F457" t="s">
        <v>1615</v>
      </c>
    </row>
    <row r="458" spans="4:13" x14ac:dyDescent="0.25">
      <c r="D458" s="1">
        <f t="shared" si="35"/>
        <v>348</v>
      </c>
      <c r="E458" t="s">
        <v>1619</v>
      </c>
      <c r="F458" s="1" t="s">
        <v>1620</v>
      </c>
    </row>
    <row r="459" spans="4:13" x14ac:dyDescent="0.25">
      <c r="D459" s="1">
        <f t="shared" si="35"/>
        <v>349</v>
      </c>
      <c r="E459" t="s">
        <v>1621</v>
      </c>
      <c r="F459" t="s">
        <v>1622</v>
      </c>
    </row>
    <row r="460" spans="4:13" x14ac:dyDescent="0.25">
      <c r="D460" s="1">
        <f t="shared" si="35"/>
        <v>350</v>
      </c>
      <c r="E460" t="s">
        <v>1629</v>
      </c>
      <c r="F460" t="s">
        <v>1630</v>
      </c>
    </row>
    <row r="461" spans="4:13" x14ac:dyDescent="0.25">
      <c r="D461" s="1">
        <f t="shared" si="35"/>
        <v>351</v>
      </c>
      <c r="E461" s="5" t="s">
        <v>1634</v>
      </c>
      <c r="F461" s="1" t="s">
        <v>1633</v>
      </c>
      <c r="G461" s="3">
        <v>26.71</v>
      </c>
    </row>
    <row r="462" spans="4:13" x14ac:dyDescent="0.25">
      <c r="D462" s="1">
        <f t="shared" si="35"/>
        <v>352</v>
      </c>
      <c r="E462" s="1" t="s">
        <v>1639</v>
      </c>
      <c r="F462" t="s">
        <v>1640</v>
      </c>
    </row>
    <row r="463" spans="4:13" x14ac:dyDescent="0.25">
      <c r="D463" s="1">
        <f t="shared" si="35"/>
        <v>353</v>
      </c>
      <c r="E463" t="s">
        <v>1645</v>
      </c>
      <c r="F463" s="1" t="s">
        <v>1646</v>
      </c>
    </row>
    <row r="464" spans="4:13" x14ac:dyDescent="0.25">
      <c r="D464" s="1">
        <f t="shared" si="35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5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+[189]Main!$L$5-[189]Main!$L$6</f>
        <v>193.8</v>
      </c>
      <c r="J465" s="6">
        <f>+H465-I465</f>
        <v>846.76290000000017</v>
      </c>
      <c r="K465" s="3" t="s">
        <v>1277</v>
      </c>
      <c r="L465" s="6">
        <f>+[189]Main!$L$3</f>
        <v>52.028145000000002</v>
      </c>
      <c r="M465" s="9">
        <v>45691</v>
      </c>
    </row>
    <row r="466" spans="2:13" x14ac:dyDescent="0.25">
      <c r="D466" s="1">
        <f>+D464+1</f>
        <v>355</v>
      </c>
      <c r="E466" t="s">
        <v>1653</v>
      </c>
      <c r="F466" t="s">
        <v>1654</v>
      </c>
    </row>
    <row r="467" spans="2:13" x14ac:dyDescent="0.25">
      <c r="D467" s="1">
        <f t="shared" si="35"/>
        <v>356</v>
      </c>
      <c r="E467" s="1" t="s">
        <v>1655</v>
      </c>
      <c r="F467" s="1" t="s">
        <v>1656</v>
      </c>
    </row>
    <row r="468" spans="2:13" x14ac:dyDescent="0.25">
      <c r="D468" s="1">
        <f t="shared" si="35"/>
        <v>357</v>
      </c>
      <c r="E468" t="s">
        <v>1657</v>
      </c>
      <c r="F468" t="s">
        <v>1658</v>
      </c>
    </row>
    <row r="469" spans="2:13" x14ac:dyDescent="0.25">
      <c r="D469" s="1">
        <f t="shared" si="35"/>
        <v>358</v>
      </c>
      <c r="E469" s="1" t="s">
        <v>1659</v>
      </c>
      <c r="F469" s="1" t="s">
        <v>1660</v>
      </c>
      <c r="G469" s="3">
        <v>0.61</v>
      </c>
    </row>
    <row r="470" spans="2:13" x14ac:dyDescent="0.25">
      <c r="D470" s="1">
        <f t="shared" si="35"/>
        <v>359</v>
      </c>
      <c r="E470" t="s">
        <v>1665</v>
      </c>
      <c r="F470" t="s">
        <v>1666</v>
      </c>
    </row>
    <row r="471" spans="2:13" x14ac:dyDescent="0.25">
      <c r="D471" s="1">
        <f t="shared" si="35"/>
        <v>360</v>
      </c>
      <c r="E471" s="1" t="s">
        <v>1668</v>
      </c>
      <c r="F471" s="1" t="s">
        <v>1667</v>
      </c>
      <c r="G471" s="3">
        <v>1.46</v>
      </c>
    </row>
    <row r="472" spans="2:13" x14ac:dyDescent="0.25">
      <c r="D472" s="1">
        <f t="shared" si="35"/>
        <v>361</v>
      </c>
      <c r="E472" t="s">
        <v>1673</v>
      </c>
      <c r="F472" t="s">
        <v>1674</v>
      </c>
    </row>
    <row r="473" spans="2:13" x14ac:dyDescent="0.25">
      <c r="D473" s="1">
        <f t="shared" si="35"/>
        <v>362</v>
      </c>
      <c r="E473" t="s">
        <v>1675</v>
      </c>
      <c r="F473" t="s">
        <v>1676</v>
      </c>
    </row>
    <row r="474" spans="2:13" x14ac:dyDescent="0.25">
      <c r="D474" s="1">
        <f t="shared" si="35"/>
        <v>363</v>
      </c>
      <c r="E474" s="1" t="s">
        <v>1112</v>
      </c>
      <c r="F474" s="1" t="s">
        <v>1693</v>
      </c>
    </row>
    <row r="475" spans="2:13" x14ac:dyDescent="0.25">
      <c r="D475" s="1">
        <f t="shared" si="35"/>
        <v>364</v>
      </c>
      <c r="E475" s="5" t="s">
        <v>1836</v>
      </c>
      <c r="F475" s="1" t="s">
        <v>1837</v>
      </c>
      <c r="G475" s="7">
        <v>0.83</v>
      </c>
    </row>
    <row r="476" spans="2:13" x14ac:dyDescent="0.25">
      <c r="D476" s="1">
        <f t="shared" si="35"/>
        <v>365</v>
      </c>
      <c r="E476" t="s">
        <v>1778</v>
      </c>
      <c r="F476" t="s">
        <v>1779</v>
      </c>
    </row>
    <row r="477" spans="2:13" x14ac:dyDescent="0.25">
      <c r="B477" s="1">
        <v>-1</v>
      </c>
      <c r="C477" s="1">
        <v>3</v>
      </c>
      <c r="D477" s="1">
        <f t="shared" si="35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+[190]Main!$K$5-[190]Main!$K$6</f>
        <v>41.556999999999995</v>
      </c>
      <c r="J477" s="6">
        <f>+H477-I477</f>
        <v>18.899759240000009</v>
      </c>
      <c r="K477" s="3" t="s">
        <v>1278</v>
      </c>
      <c r="L477" s="6">
        <f>+[190]Main!$K$3</f>
        <v>48.755451000000001</v>
      </c>
      <c r="M477" s="9">
        <v>45733</v>
      </c>
    </row>
    <row r="478" spans="2:13" x14ac:dyDescent="0.25">
      <c r="B478" s="1">
        <v>7</v>
      </c>
      <c r="C478" s="1">
        <v>3</v>
      </c>
      <c r="D478" s="1">
        <f t="shared" si="35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+[191]Main!$M$5-[191]Main!$M$6</f>
        <v>69.349000000000004</v>
      </c>
      <c r="J478" s="6">
        <f>+H478-I478</f>
        <v>-4.5698196999999965</v>
      </c>
      <c r="K478" s="3" t="s">
        <v>1277</v>
      </c>
      <c r="L478" s="6">
        <f>+[191]Main!$M$3</f>
        <v>119.961445</v>
      </c>
      <c r="M478" s="9">
        <v>45750</v>
      </c>
    </row>
    <row r="479" spans="2:13" x14ac:dyDescent="0.25">
      <c r="D479" s="1">
        <f t="shared" si="35"/>
        <v>368</v>
      </c>
      <c r="E479" s="1" t="s">
        <v>1796</v>
      </c>
      <c r="F479" t="s">
        <v>1797</v>
      </c>
    </row>
    <row r="480" spans="2:13" x14ac:dyDescent="0.25">
      <c r="D480" s="1">
        <f t="shared" si="35"/>
        <v>369</v>
      </c>
      <c r="E480" t="s">
        <v>1810</v>
      </c>
      <c r="F480" s="1" t="s">
        <v>1811</v>
      </c>
      <c r="G480" s="7">
        <v>1.38</v>
      </c>
    </row>
    <row r="481" spans="2:13" x14ac:dyDescent="0.25">
      <c r="D481" s="1">
        <f t="shared" si="35"/>
        <v>370</v>
      </c>
      <c r="E481" s="1" t="s">
        <v>1812</v>
      </c>
      <c r="F481" t="s">
        <v>1815</v>
      </c>
    </row>
    <row r="482" spans="2:13" x14ac:dyDescent="0.25">
      <c r="B482" s="1">
        <v>3</v>
      </c>
      <c r="C482" s="1">
        <v>4</v>
      </c>
      <c r="D482" s="1">
        <f t="shared" si="35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+[192]Sheet1!$J$5-[192]Sheet1!$J$6</f>
        <v>62.05</v>
      </c>
      <c r="J482" s="6">
        <f>+H482-I482</f>
        <v>-43.693103549999996</v>
      </c>
      <c r="K482" s="3" t="s">
        <v>1278</v>
      </c>
      <c r="L482" s="6">
        <f>+[192]Sheet1!$J$3</f>
        <v>59.215795</v>
      </c>
      <c r="M482" s="9">
        <v>45763</v>
      </c>
    </row>
    <row r="483" spans="2:13" x14ac:dyDescent="0.25">
      <c r="D483" s="1">
        <f t="shared" si="35"/>
        <v>372</v>
      </c>
      <c r="E483" t="s">
        <v>1813</v>
      </c>
      <c r="F483" t="s">
        <v>1814</v>
      </c>
    </row>
    <row r="484" spans="2:13" x14ac:dyDescent="0.25">
      <c r="D484" s="1">
        <f t="shared" si="35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0" r:id="rId2" xr:uid="{C156021C-BE99-4BC0-AA7F-F8904621CB69}"/>
    <hyperlink ref="E16" r:id="rId3" xr:uid="{087C38CF-D4BE-425F-8F38-C4129E6AE209}"/>
    <hyperlink ref="E9" r:id="rId4" xr:uid="{686D20FF-3704-45CC-8366-56508FB00F00}"/>
    <hyperlink ref="E13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0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1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1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4" r:id="rId188" xr:uid="{FE407E2D-0513-4C01-8F65-0FACC1AB5B97}"/>
    <hyperlink ref="E12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5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" x14ac:dyDescent="0.25">
      <c r="B113" t="s">
        <v>1651</v>
      </c>
      <c r="C113" t="s">
        <v>1652</v>
      </c>
    </row>
    <row r="114" spans="2:3" x14ac:dyDescent="0.25">
      <c r="B114" t="s">
        <v>1662</v>
      </c>
      <c r="C114" t="s">
        <v>39</v>
      </c>
    </row>
    <row r="115" spans="2:3" x14ac:dyDescent="0.25">
      <c r="B115" t="s">
        <v>1679</v>
      </c>
      <c r="C115" t="s">
        <v>18</v>
      </c>
    </row>
    <row r="116" spans="2:3" x14ac:dyDescent="0.25">
      <c r="B116" t="s">
        <v>1680</v>
      </c>
      <c r="C116" t="s">
        <v>18</v>
      </c>
    </row>
    <row r="117" spans="2:3" x14ac:dyDescent="0.25">
      <c r="B117" t="s">
        <v>1684</v>
      </c>
      <c r="C117" t="s">
        <v>14</v>
      </c>
    </row>
    <row r="118" spans="2:3" x14ac:dyDescent="0.25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2025-04-23T13:08:32Z</dcterms:modified>
</cp:coreProperties>
</file>