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2FEA409-ECAA-472D-884E-80B8BDF91232}" xr6:coauthVersionLast="47" xr6:coauthVersionMax="47" xr10:uidLastSave="{00000000-0000-0000-0000-000000000000}"/>
  <bookViews>
    <workbookView xWindow="-44655" yWindow="2265" windowWidth="21720" windowHeight="17280" activeTab="2" xr2:uid="{79CAE26F-8736-4C5E-9FC6-A2D7A01B0567}"/>
  </bookViews>
  <sheets>
    <sheet name="Main" sheetId="1" r:id="rId1"/>
    <sheet name="Model" sheetId="2" r:id="rId2"/>
    <sheet name="Elevid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2" l="1"/>
  <c r="Y8" i="2"/>
  <c r="X8" i="2"/>
  <c r="W8" i="2"/>
  <c r="Z4" i="2"/>
  <c r="Y4" i="2"/>
  <c r="X4" i="2"/>
  <c r="W4" i="2"/>
  <c r="Z3" i="2"/>
  <c r="Y3" i="2"/>
  <c r="X3" i="2"/>
  <c r="W3" i="2"/>
  <c r="Z10" i="2"/>
  <c r="Y10" i="2"/>
  <c r="X10" i="2"/>
  <c r="W10" i="2"/>
  <c r="U18" i="2"/>
  <c r="U20" i="2" s="1"/>
  <c r="U21" i="2" s="1"/>
  <c r="U15" i="2"/>
  <c r="U16" i="2" s="1"/>
  <c r="U12" i="2"/>
  <c r="V15" i="2"/>
  <c r="V8" i="2"/>
  <c r="V10" i="2" s="1"/>
  <c r="V12" i="2" s="1"/>
  <c r="U8" i="2"/>
  <c r="U10" i="2" s="1"/>
  <c r="Q15" i="2"/>
  <c r="Q4" i="2"/>
  <c r="Q8" i="2" s="1"/>
  <c r="Q10" i="2" s="1"/>
  <c r="Q12" i="2" s="1"/>
  <c r="R4" i="2"/>
  <c r="N15" i="2"/>
  <c r="N10" i="2"/>
  <c r="N12" i="2" s="1"/>
  <c r="R15" i="2"/>
  <c r="R10" i="2"/>
  <c r="R12" i="2" s="1"/>
  <c r="O15" i="2"/>
  <c r="O10" i="2"/>
  <c r="O12" i="2" s="1"/>
  <c r="S15" i="2"/>
  <c r="S10" i="2"/>
  <c r="S12" i="2" s="1"/>
  <c r="S16" i="2" s="1"/>
  <c r="S18" i="2" s="1"/>
  <c r="S20" i="2" s="1"/>
  <c r="S21" i="2" s="1"/>
  <c r="P8" i="2"/>
  <c r="P10" i="2" s="1"/>
  <c r="P12" i="2" s="1"/>
  <c r="T8" i="2"/>
  <c r="T10" i="2" s="1"/>
  <c r="T12" i="2" s="1"/>
  <c r="P15" i="2"/>
  <c r="T15" i="2"/>
  <c r="L6" i="1"/>
  <c r="L5" i="1"/>
  <c r="I8" i="2"/>
  <c r="I10" i="2" s="1"/>
  <c r="I12" i="2" s="1"/>
  <c r="M8" i="2"/>
  <c r="M10" i="2" s="1"/>
  <c r="M12" i="2" s="1"/>
  <c r="I15" i="2"/>
  <c r="M15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L4" i="1"/>
  <c r="R16" i="2" l="1"/>
  <c r="R18" i="2" s="1"/>
  <c r="R20" i="2" s="1"/>
  <c r="R21" i="2" s="1"/>
  <c r="T16" i="2"/>
  <c r="T18" i="2" s="1"/>
  <c r="T20" i="2" s="1"/>
  <c r="T21" i="2" s="1"/>
  <c r="V16" i="2"/>
  <c r="V18" i="2" s="1"/>
  <c r="V20" i="2" s="1"/>
  <c r="V21" i="2" s="1"/>
  <c r="Q16" i="2"/>
  <c r="Q18" i="2" s="1"/>
  <c r="Q20" i="2" s="1"/>
  <c r="Q21" i="2" s="1"/>
  <c r="N16" i="2"/>
  <c r="N18" i="2" s="1"/>
  <c r="N20" i="2" s="1"/>
  <c r="N21" i="2" s="1"/>
  <c r="O16" i="2"/>
  <c r="O18" i="2" s="1"/>
  <c r="O20" i="2" s="1"/>
  <c r="O21" i="2" s="1"/>
  <c r="P16" i="2"/>
  <c r="P18" i="2" s="1"/>
  <c r="P20" i="2" s="1"/>
  <c r="P21" i="2" s="1"/>
  <c r="M16" i="2"/>
  <c r="M18" i="2" s="1"/>
  <c r="M20" i="2" s="1"/>
  <c r="M21" i="2" s="1"/>
  <c r="L7" i="1"/>
  <c r="I16" i="2"/>
  <c r="I18" i="2" s="1"/>
  <c r="I20" i="2" s="1"/>
  <c r="I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tc={E6AB6E99-1C3B-4950-9986-65466B8F87A6}</author>
  </authors>
  <commentList>
    <comment ref="V3" authorId="0" shapeId="0" xr:uid="{E6AB6E99-1C3B-4950-9986-65466B8F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600 patients on therapy</t>
      </text>
    </comment>
  </commentList>
</comments>
</file>

<file path=xl/sharedStrings.xml><?xml version="1.0" encoding="utf-8"?>
<sst xmlns="http://schemas.openxmlformats.org/spreadsheetml/2006/main" count="117" uniqueCount="102">
  <si>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</si>
  <si>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</si>
  <si>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</si>
  <si>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</si>
  <si>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</si>
  <si>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</si>
  <si>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</si>
  <si>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</si>
  <si>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</si>
  <si>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</si>
  <si>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</si>
  <si>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</si>
  <si>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</si>
  <si>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</si>
  <si>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</si>
  <si>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</si>
  <si>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</si>
  <si>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</si>
  <si>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</si>
  <si>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</si>
  <si>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</si>
  <si>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</si>
  <si>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</si>
  <si>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</si>
  <si>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</si>
  <si>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</si>
  <si>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</si>
  <si>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</si>
  <si>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</si>
  <si>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</si>
  <si>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</si>
  <si>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</si>
  <si>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</si>
  <si>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</si>
  <si>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</si>
  <si>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</si>
  <si>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</si>
  <si>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</si>
  <si>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</si>
  <si>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</si>
  <si>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</si>
  <si>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</si>
  <si>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</si>
  <si>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</si>
  <si>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</si>
  <si>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</si>
  <si>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</si>
  <si>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</si>
  <si>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</si>
  <si>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</si>
  <si>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</si>
  <si>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</si>
  <si>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</si>
  <si>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</si>
  <si>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</si>
  <si>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</si>
  <si>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</si>
  <si>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</si>
  <si>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</si>
  <si>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</si>
  <si>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</si>
  <si>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</si>
  <si>
    <t>Q125</t>
  </si>
  <si>
    <t>Q225</t>
  </si>
  <si>
    <t>Q325</t>
  </si>
  <si>
    <t>Q425</t>
  </si>
  <si>
    <t>Generic</t>
  </si>
  <si>
    <t>Clinical Trials</t>
  </si>
  <si>
    <t>Mechanism</t>
  </si>
  <si>
    <t>SRP-9005</t>
  </si>
  <si>
    <t>delandistrogene moxeparvovec</t>
  </si>
  <si>
    <t>Regulatory</t>
  </si>
  <si>
    <t>Elevidys, fka SRP-9001</t>
  </si>
  <si>
    <t>AAVrh74 micro-dystrophin, MHCK7 promoter. 138kDa payload (427 kDa wildtype)</t>
  </si>
  <si>
    <t>Phase II "EMBARK" (9001-103?)</t>
  </si>
  <si>
    <t>Phase III "EMERGENE" (9001-301?)</t>
  </si>
  <si>
    <t>n=124 (4-8yo, ambulatory)</t>
  </si>
  <si>
    <t>Part 1 placebo controlled n=63 drug vs. n=61 placebo</t>
  </si>
  <si>
    <t>$3.2m</t>
  </si>
  <si>
    <t>PE: NSAA at week 52</t>
  </si>
  <si>
    <t>2.57 points (95 percent CI: 1.80, 3.34) for the ELEVIDYS group</t>
  </si>
  <si>
    <t xml:space="preserve">1.92 points (95 percent CI: 1.14, 2.70) for the placebo group. </t>
  </si>
  <si>
    <t>LSM change in the NSAA total score</t>
  </si>
  <si>
    <t xml:space="preserve">difference was 0.65 points (95 percent CI: -0.45, 1.74), (p=0.2441). </t>
  </si>
  <si>
    <t>sBLA 125781 filed 12/21/22, approved 6/22/23</t>
  </si>
  <si>
    <t>First BLA 125781 filed 9/28/22</t>
  </si>
  <si>
    <t>ambulatory Duchenne Muscular Dystrophy</t>
  </si>
  <si>
    <t>Used Process A product</t>
  </si>
  <si>
    <t>Study 102</t>
  </si>
  <si>
    <t>used Process B product</t>
  </si>
  <si>
    <t>Study 101 open-label</t>
  </si>
  <si>
    <t>Study 103 open-label</t>
  </si>
  <si>
    <t>used Process A product</t>
  </si>
  <si>
    <t>Part I RCT</t>
  </si>
  <si>
    <t>Part II open-label</t>
  </si>
  <si>
    <t>Week 12 muscle biopsy tissue samples</t>
  </si>
  <si>
    <t>micro-dystrophin expression</t>
  </si>
  <si>
    <t>western blot</t>
  </si>
  <si>
    <t>IF staining assay (IF fiber intensity, %u-D+ fiber)</t>
  </si>
  <si>
    <t>values were adjusted by muscle content</t>
  </si>
  <si>
    <t>expressed as a % of control level</t>
  </si>
  <si>
    <t>"High inter-subject variability was observed in expression"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</si>
</sst>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0</xdr:colOff>
      <xdr:row>36</xdr:row>
      <xdr:rowOff>59871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3732329" y="0"/>
          <a:ext cx="0" cy="5938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ED4F94C-7603-49B0-A19F-451A0F5F06C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" dT="2025-03-21T16:35:25.37" personId="{0ED4F94C-7603-49B0-A19F-451A0F5F06CB}" id="{E6AB6E99-1C3B-4950-9986-65466B8F87A6}">
    <text>600 patients on therapy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2"/>
  <sheetViews>
    <sheetView zoomScale="145" zoomScaleNormal="145" workbookViewId="0">
      <selection activeCell="B4" sqref="B4"/>
    </sheetView>
  </sheetViews>
  <sheetFormatPr defaultRowHeight="12.75" x14ac:dyDescent="0.2"/>
  <cols>
    <col min="1" max="1" width="2.5703125" customWidth="1"/>
    <col min="2" max="2" width="23.140625" customWidth="1"/>
    <col min="4" max="4" width="10.42578125" customWidth="1"/>
  </cols>
  <sheetData>
    <row r="2" spans="2:13" x14ac:dyDescent="0.2">
      <c r="B2" s="14" t="s">
        <v>33</v>
      </c>
      <c r="C2" s="15" t="s">
        <v>40</v>
      </c>
      <c r="D2" s="15" t="s">
        <v>59</v>
      </c>
      <c r="E2" s="15" t="s">
        <v>60</v>
      </c>
      <c r="F2" s="15"/>
      <c r="G2" s="15"/>
      <c r="H2" s="15"/>
      <c r="I2" s="16"/>
      <c r="K2" t="s">
        <v>0</v>
      </c>
      <c r="L2" s="1">
        <v>73</v>
      </c>
    </row>
    <row r="3" spans="2:13" x14ac:dyDescent="0.2">
      <c r="B3" s="9" t="s">
        <v>34</v>
      </c>
      <c r="C3" t="s">
        <v>41</v>
      </c>
      <c r="I3" s="10"/>
      <c r="K3" t="s">
        <v>1</v>
      </c>
      <c r="L3" s="2">
        <v>95.366333999999995</v>
      </c>
      <c r="M3" s="3" t="s">
        <v>46</v>
      </c>
    </row>
    <row r="4" spans="2:13" x14ac:dyDescent="0.2">
      <c r="B4" s="20" t="s">
        <v>58</v>
      </c>
      <c r="C4" t="s">
        <v>41</v>
      </c>
      <c r="D4" s="18">
        <v>45463</v>
      </c>
      <c r="E4" t="s">
        <v>61</v>
      </c>
      <c r="I4" s="10"/>
      <c r="K4" t="s">
        <v>2</v>
      </c>
      <c r="L4" s="2">
        <f>+L2*L3</f>
        <v>6961.7423819999995</v>
      </c>
    </row>
    <row r="5" spans="2:13" x14ac:dyDescent="0.2">
      <c r="B5" s="9" t="s">
        <v>35</v>
      </c>
      <c r="C5" t="s">
        <v>41</v>
      </c>
      <c r="I5" s="10"/>
      <c r="K5" t="s">
        <v>3</v>
      </c>
      <c r="L5" s="2">
        <f>383.622+1076.852</f>
        <v>1460.4740000000002</v>
      </c>
      <c r="M5" s="3" t="s">
        <v>46</v>
      </c>
    </row>
    <row r="6" spans="2:13" x14ac:dyDescent="0.2">
      <c r="B6" s="9" t="s">
        <v>36</v>
      </c>
      <c r="C6" t="s">
        <v>41</v>
      </c>
      <c r="I6" s="10"/>
      <c r="K6" t="s">
        <v>4</v>
      </c>
      <c r="L6" s="2">
        <f>1134.81+91.505</f>
        <v>1226.3150000000001</v>
      </c>
      <c r="M6" s="3" t="s">
        <v>46</v>
      </c>
    </row>
    <row r="7" spans="2:13" x14ac:dyDescent="0.2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6727.5833819999989</v>
      </c>
    </row>
    <row r="8" spans="2:13" x14ac:dyDescent="0.2">
      <c r="B8" s="9" t="s">
        <v>37</v>
      </c>
      <c r="C8" t="s">
        <v>41</v>
      </c>
      <c r="I8" s="10"/>
    </row>
    <row r="9" spans="2:13" x14ac:dyDescent="0.2">
      <c r="B9" s="9" t="s">
        <v>38</v>
      </c>
      <c r="C9" t="s">
        <v>41</v>
      </c>
      <c r="I9" s="10"/>
      <c r="K9" t="s">
        <v>47</v>
      </c>
      <c r="L9" s="2">
        <v>5481.723</v>
      </c>
      <c r="M9" s="3" t="s">
        <v>46</v>
      </c>
    </row>
    <row r="10" spans="2:13" x14ac:dyDescent="0.2">
      <c r="B10" s="9" t="s">
        <v>39</v>
      </c>
      <c r="C10" t="s">
        <v>42</v>
      </c>
      <c r="I10" s="10"/>
      <c r="K10" t="s">
        <v>48</v>
      </c>
      <c r="L10" s="2">
        <v>4403.634</v>
      </c>
      <c r="M10" s="3" t="s">
        <v>46</v>
      </c>
    </row>
    <row r="11" spans="2:13" x14ac:dyDescent="0.2">
      <c r="B11" s="9" t="s">
        <v>69</v>
      </c>
      <c r="I11" s="10"/>
    </row>
    <row r="12" spans="2:13" x14ac:dyDescent="0.2">
      <c r="B12" s="11"/>
      <c r="C12" s="12"/>
      <c r="D12" s="12"/>
      <c r="E12" s="12"/>
      <c r="F12" s="12"/>
      <c r="G12" s="12"/>
      <c r="H12" s="12"/>
      <c r="I12" s="13"/>
    </row>
  </sheetData>
  <hyperlinks>
    <hyperlink ref="B4" location="Elevidys!A1" display="Elevidys (delandistrogene moxeparvovec)" xr:uid="{7EECD0E4-1EBC-4353-9DC8-28F1192EE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AS22"/>
  <sheetViews>
    <sheetView zoomScale="175" zoomScaleNormal="175" workbookViewId="0">
      <pane xSplit="2" ySplit="2" topLeftCell="T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</cols>
  <sheetData>
    <row r="1" spans="1:45" x14ac:dyDescent="0.2">
      <c r="A1" s="4" t="s">
        <v>7</v>
      </c>
    </row>
    <row r="2" spans="1:45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46</v>
      </c>
      <c r="U2" s="3" t="s">
        <v>54</v>
      </c>
      <c r="V2" s="3" t="s">
        <v>55</v>
      </c>
      <c r="W2" s="3" t="s">
        <v>62</v>
      </c>
      <c r="X2" s="3" t="s">
        <v>63</v>
      </c>
      <c r="Y2" s="3" t="s">
        <v>64</v>
      </c>
      <c r="Z2" s="3" t="s">
        <v>65</v>
      </c>
      <c r="AB2">
        <v>2010</v>
      </c>
      <c r="AC2">
        <f>+AB2+1</f>
        <v>2011</v>
      </c>
      <c r="AD2">
        <f t="shared" ref="AD2:AS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</row>
    <row r="3" spans="1:45" s="2" customFormat="1" x14ac:dyDescent="0.2">
      <c r="B3" s="2" t="s">
        <v>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>
        <v>0</v>
      </c>
      <c r="P3" s="5">
        <v>0</v>
      </c>
      <c r="Q3" s="5">
        <v>69.099999999999994</v>
      </c>
      <c r="R3" s="5">
        <v>131.19999999999999</v>
      </c>
      <c r="S3" s="5">
        <v>133.93600000000001</v>
      </c>
      <c r="T3" s="5">
        <v>121.721</v>
      </c>
      <c r="U3" s="5">
        <v>181</v>
      </c>
      <c r="V3" s="5">
        <v>384.2</v>
      </c>
      <c r="W3" s="2">
        <f>+V3+25</f>
        <v>409.2</v>
      </c>
      <c r="X3" s="2">
        <f>+W3+25</f>
        <v>434.2</v>
      </c>
      <c r="Y3" s="2">
        <f>+X3+25</f>
        <v>459.2</v>
      </c>
      <c r="Z3" s="2">
        <f>+Y3+25</f>
        <v>484.2</v>
      </c>
    </row>
    <row r="4" spans="1:45" s="2" customFormat="1" x14ac:dyDescent="0.2">
      <c r="B4" s="2" t="s">
        <v>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>
        <v>231.495</v>
      </c>
      <c r="P4" s="5">
        <v>238.988</v>
      </c>
      <c r="Q4" s="5">
        <f>309.322-Q3</f>
        <v>240.22200000000001</v>
      </c>
      <c r="R4" s="5">
        <f>+R8-R3</f>
        <v>233.87100000000004</v>
      </c>
      <c r="S4" s="5">
        <v>225.548</v>
      </c>
      <c r="T4" s="5">
        <v>238.827</v>
      </c>
      <c r="U4" s="5">
        <v>248.8</v>
      </c>
      <c r="V4" s="5">
        <v>254</v>
      </c>
      <c r="W4" s="2">
        <f>+V4+1</f>
        <v>255</v>
      </c>
      <c r="X4" s="2">
        <f>+W4+1</f>
        <v>256</v>
      </c>
      <c r="Y4" s="2">
        <f>+X4+1</f>
        <v>257</v>
      </c>
      <c r="Z4" s="2">
        <f>+Y4+1</f>
        <v>258</v>
      </c>
    </row>
    <row r="5" spans="1:45" s="2" customFormat="1" x14ac:dyDescent="0.2">
      <c r="B5" s="17" t="s">
        <v>43</v>
      </c>
      <c r="C5" s="5"/>
      <c r="D5" s="5"/>
      <c r="E5" s="5"/>
      <c r="F5" s="5"/>
      <c r="G5" s="5"/>
      <c r="H5" s="5"/>
      <c r="I5" s="5">
        <v>115.598</v>
      </c>
      <c r="J5" s="5"/>
      <c r="K5" s="5"/>
      <c r="L5" s="5"/>
      <c r="M5" s="5">
        <v>122.262</v>
      </c>
      <c r="N5" s="5"/>
      <c r="O5" s="5"/>
      <c r="P5" s="5"/>
      <c r="Q5" s="5"/>
    </row>
    <row r="6" spans="1:45" s="2" customFormat="1" x14ac:dyDescent="0.2">
      <c r="B6" s="2" t="s">
        <v>44</v>
      </c>
      <c r="C6" s="5"/>
      <c r="D6" s="5"/>
      <c r="E6" s="5"/>
      <c r="F6" s="5"/>
      <c r="G6" s="5"/>
      <c r="H6" s="5"/>
      <c r="I6" s="5">
        <v>26.655000000000001</v>
      </c>
      <c r="J6" s="5"/>
      <c r="K6" s="5"/>
      <c r="L6" s="5"/>
      <c r="M6" s="5">
        <v>54.893000000000001</v>
      </c>
      <c r="N6" s="5"/>
      <c r="O6" s="5"/>
      <c r="P6" s="5"/>
      <c r="Q6" s="5"/>
    </row>
    <row r="7" spans="1:45" s="2" customFormat="1" x14ac:dyDescent="0.2">
      <c r="B7" s="2" t="s">
        <v>45</v>
      </c>
      <c r="C7" s="5"/>
      <c r="D7" s="5"/>
      <c r="E7" s="5"/>
      <c r="F7" s="5"/>
      <c r="G7" s="5"/>
      <c r="H7" s="5"/>
      <c r="I7" s="5">
        <v>24.658000000000001</v>
      </c>
      <c r="J7" s="5"/>
      <c r="K7" s="5"/>
      <c r="L7" s="5"/>
      <c r="M7" s="5">
        <v>30.619</v>
      </c>
      <c r="N7" s="5"/>
      <c r="O7" s="5"/>
      <c r="P7" s="5"/>
      <c r="Q7" s="5"/>
    </row>
    <row r="8" spans="1:45" s="2" customFormat="1" x14ac:dyDescent="0.2">
      <c r="B8" s="2" t="s">
        <v>8</v>
      </c>
      <c r="C8" s="5"/>
      <c r="D8" s="5"/>
      <c r="E8" s="5"/>
      <c r="F8" s="5"/>
      <c r="G8" s="5"/>
      <c r="H8" s="5"/>
      <c r="I8" s="5">
        <f>+I7+I6+I5</f>
        <v>166.911</v>
      </c>
      <c r="J8" s="5"/>
      <c r="K8" s="5"/>
      <c r="L8" s="5"/>
      <c r="M8" s="5">
        <f>+M7+M6+M5</f>
        <v>207.774</v>
      </c>
      <c r="N8" s="2">
        <v>235.93299999999999</v>
      </c>
      <c r="O8" s="2">
        <v>231.495</v>
      </c>
      <c r="P8" s="2">
        <f>SUM(P3:P4)</f>
        <v>238.988</v>
      </c>
      <c r="Q8" s="5">
        <f>+Q4+Q3</f>
        <v>309.322</v>
      </c>
      <c r="R8" s="2">
        <v>365.07100000000003</v>
      </c>
      <c r="S8" s="2">
        <v>359.48399999999998</v>
      </c>
      <c r="T8" s="2">
        <f>SUM(T3:T4)</f>
        <v>360.548</v>
      </c>
      <c r="U8" s="2">
        <f>SUM(U3:U4)</f>
        <v>429.8</v>
      </c>
      <c r="V8" s="2">
        <f>SUM(V3:V4)</f>
        <v>638.20000000000005</v>
      </c>
      <c r="W8" s="2">
        <f>+W4+W3</f>
        <v>664.2</v>
      </c>
      <c r="X8" s="2">
        <f>+X4+X3</f>
        <v>690.2</v>
      </c>
      <c r="Y8" s="2">
        <f>+Y4+Y3</f>
        <v>716.2</v>
      </c>
      <c r="Z8" s="2">
        <f>+Z4+Z3</f>
        <v>742.2</v>
      </c>
    </row>
    <row r="9" spans="1:45" s="2" customFormat="1" x14ac:dyDescent="0.2">
      <c r="B9" s="2" t="s">
        <v>9</v>
      </c>
      <c r="C9" s="5"/>
      <c r="D9" s="5"/>
      <c r="E9" s="5"/>
      <c r="F9" s="5"/>
      <c r="G9" s="5"/>
      <c r="H9" s="5"/>
      <c r="I9" s="5">
        <v>22.495000000000001</v>
      </c>
      <c r="J9" s="5"/>
      <c r="K9" s="5"/>
      <c r="L9" s="5"/>
      <c r="M9" s="5">
        <v>22.495000000000001</v>
      </c>
      <c r="N9" s="2">
        <v>22.494</v>
      </c>
      <c r="O9" s="2">
        <v>22.004999999999999</v>
      </c>
      <c r="P9" s="2">
        <v>22.25</v>
      </c>
      <c r="Q9" s="5">
        <v>22.495000000000001</v>
      </c>
      <c r="R9" s="2">
        <v>31.71</v>
      </c>
      <c r="S9" s="2">
        <v>53.98</v>
      </c>
      <c r="T9" s="2">
        <v>2.383</v>
      </c>
      <c r="U9" s="2">
        <v>37.401000000000003</v>
      </c>
      <c r="V9" s="2">
        <v>20.254999999999999</v>
      </c>
    </row>
    <row r="10" spans="1:45" s="6" customFormat="1" x14ac:dyDescent="0.2">
      <c r="B10" s="6" t="s">
        <v>10</v>
      </c>
      <c r="C10" s="7"/>
      <c r="D10" s="7"/>
      <c r="E10" s="7"/>
      <c r="F10" s="7"/>
      <c r="G10" s="7"/>
      <c r="H10" s="7"/>
      <c r="I10" s="7">
        <f>+I8+I9</f>
        <v>189.40600000000001</v>
      </c>
      <c r="J10" s="7"/>
      <c r="K10" s="7"/>
      <c r="L10" s="7"/>
      <c r="M10" s="7">
        <f t="shared" ref="M10:Z10" si="1">+M8+M9</f>
        <v>230.26900000000001</v>
      </c>
      <c r="N10" s="6">
        <f t="shared" si="1"/>
        <v>258.42700000000002</v>
      </c>
      <c r="O10" s="6">
        <f t="shared" si="1"/>
        <v>253.5</v>
      </c>
      <c r="P10" s="6">
        <f t="shared" si="1"/>
        <v>261.238</v>
      </c>
      <c r="Q10" s="7">
        <f t="shared" si="1"/>
        <v>331.81700000000001</v>
      </c>
      <c r="R10" s="6">
        <f t="shared" si="1"/>
        <v>396.78100000000001</v>
      </c>
      <c r="S10" s="6">
        <f t="shared" si="1"/>
        <v>413.464</v>
      </c>
      <c r="T10" s="6">
        <f t="shared" si="1"/>
        <v>362.93099999999998</v>
      </c>
      <c r="U10" s="6">
        <f t="shared" si="1"/>
        <v>467.20100000000002</v>
      </c>
      <c r="V10" s="6">
        <f t="shared" si="1"/>
        <v>658.45500000000004</v>
      </c>
      <c r="W10" s="6">
        <f t="shared" si="1"/>
        <v>664.2</v>
      </c>
      <c r="X10" s="6">
        <f t="shared" si="1"/>
        <v>690.2</v>
      </c>
      <c r="Y10" s="6">
        <f t="shared" si="1"/>
        <v>716.2</v>
      </c>
      <c r="Z10" s="6">
        <f t="shared" si="1"/>
        <v>742.2</v>
      </c>
    </row>
    <row r="11" spans="1:45" s="2" customFormat="1" x14ac:dyDescent="0.2">
      <c r="B11" s="2" t="s">
        <v>24</v>
      </c>
      <c r="C11" s="5"/>
      <c r="D11" s="5"/>
      <c r="E11" s="5"/>
      <c r="F11" s="5"/>
      <c r="G11" s="5"/>
      <c r="H11" s="5"/>
      <c r="I11" s="5">
        <v>23.443999999999999</v>
      </c>
      <c r="J11" s="5"/>
      <c r="K11" s="5"/>
      <c r="L11" s="5"/>
      <c r="M11" s="5">
        <v>39.951999999999998</v>
      </c>
      <c r="N11" s="2">
        <v>30.798999999999999</v>
      </c>
      <c r="O11" s="2">
        <v>35.017000000000003</v>
      </c>
      <c r="P11" s="2">
        <v>34.124000000000002</v>
      </c>
      <c r="Q11" s="5">
        <v>37.026000000000003</v>
      </c>
      <c r="R11" s="2">
        <v>44.176000000000002</v>
      </c>
      <c r="S11" s="2">
        <v>50.558999999999997</v>
      </c>
      <c r="T11" s="2">
        <v>44.545000000000002</v>
      </c>
      <c r="U11" s="2">
        <v>91.691000000000003</v>
      </c>
      <c r="V11" s="2">
        <v>132.304</v>
      </c>
    </row>
    <row r="12" spans="1:45" s="2" customFormat="1" x14ac:dyDescent="0.2">
      <c r="B12" s="2" t="s">
        <v>25</v>
      </c>
      <c r="C12" s="5"/>
      <c r="D12" s="5"/>
      <c r="E12" s="5"/>
      <c r="F12" s="5"/>
      <c r="G12" s="5"/>
      <c r="H12" s="5"/>
      <c r="I12" s="5">
        <f>+I10-I11</f>
        <v>165.96200000000002</v>
      </c>
      <c r="J12" s="5"/>
      <c r="K12" s="5"/>
      <c r="L12" s="5"/>
      <c r="M12" s="5">
        <f t="shared" ref="M12:T12" si="2">+M10-M11</f>
        <v>190.31700000000001</v>
      </c>
      <c r="N12" s="2">
        <f t="shared" si="2"/>
        <v>227.62800000000001</v>
      </c>
      <c r="O12" s="2">
        <f t="shared" si="2"/>
        <v>218.483</v>
      </c>
      <c r="P12" s="2">
        <f t="shared" si="2"/>
        <v>227.114</v>
      </c>
      <c r="Q12" s="5">
        <f t="shared" si="2"/>
        <v>294.791</v>
      </c>
      <c r="R12" s="2">
        <f t="shared" si="2"/>
        <v>352.60500000000002</v>
      </c>
      <c r="S12" s="2">
        <f t="shared" si="2"/>
        <v>362.90499999999997</v>
      </c>
      <c r="T12" s="2">
        <f t="shared" si="2"/>
        <v>318.38599999999997</v>
      </c>
      <c r="U12" s="2">
        <f>+U10-U11</f>
        <v>375.51</v>
      </c>
      <c r="V12" s="2">
        <f>+V10-V11</f>
        <v>526.15100000000007</v>
      </c>
    </row>
    <row r="13" spans="1:45" s="2" customFormat="1" x14ac:dyDescent="0.2">
      <c r="B13" s="2" t="s">
        <v>26</v>
      </c>
      <c r="C13" s="5"/>
      <c r="D13" s="5"/>
      <c r="E13" s="5"/>
      <c r="F13" s="5"/>
      <c r="G13" s="5"/>
      <c r="H13" s="5"/>
      <c r="I13" s="5">
        <v>139.11500000000001</v>
      </c>
      <c r="J13" s="5"/>
      <c r="K13" s="5"/>
      <c r="L13" s="5"/>
      <c r="M13" s="5">
        <v>216.70699999999999</v>
      </c>
      <c r="N13" s="2">
        <v>213.804</v>
      </c>
      <c r="O13" s="2">
        <v>245.679</v>
      </c>
      <c r="P13" s="2">
        <v>241.89</v>
      </c>
      <c r="Q13" s="5">
        <v>194.30099999999999</v>
      </c>
      <c r="R13" s="2">
        <v>195.517</v>
      </c>
      <c r="S13" s="2">
        <v>200.39599999999999</v>
      </c>
      <c r="T13" s="2">
        <v>179.69</v>
      </c>
      <c r="U13" s="2">
        <v>222.483</v>
      </c>
      <c r="V13" s="2">
        <v>199.953</v>
      </c>
    </row>
    <row r="14" spans="1:45" s="2" customFormat="1" x14ac:dyDescent="0.2">
      <c r="B14" s="2" t="s">
        <v>27</v>
      </c>
      <c r="C14" s="5"/>
      <c r="D14" s="5"/>
      <c r="E14" s="5"/>
      <c r="F14" s="5"/>
      <c r="G14" s="5"/>
      <c r="H14" s="5"/>
      <c r="I14" s="5">
        <v>61.127000000000002</v>
      </c>
      <c r="J14" s="5"/>
      <c r="K14" s="5"/>
      <c r="L14" s="5"/>
      <c r="M14" s="5">
        <v>104.78700000000001</v>
      </c>
      <c r="N14" s="2">
        <v>120.47799999999999</v>
      </c>
      <c r="O14" s="2">
        <v>110.714</v>
      </c>
      <c r="P14" s="2">
        <v>118.56399999999999</v>
      </c>
      <c r="Q14" s="5">
        <v>120.893</v>
      </c>
      <c r="R14" s="2">
        <v>131.69999999999999</v>
      </c>
      <c r="S14" s="2">
        <v>127.003</v>
      </c>
      <c r="T14" s="2">
        <v>138.79599999999999</v>
      </c>
      <c r="U14" s="2">
        <v>128.80000000000001</v>
      </c>
      <c r="V14" s="2">
        <v>163.87299999999999</v>
      </c>
    </row>
    <row r="15" spans="1:45" s="2" customFormat="1" x14ac:dyDescent="0.2">
      <c r="B15" s="2" t="s">
        <v>22</v>
      </c>
      <c r="C15" s="5"/>
      <c r="D15" s="5"/>
      <c r="E15" s="5"/>
      <c r="F15" s="5"/>
      <c r="G15" s="5"/>
      <c r="H15" s="5"/>
      <c r="I15" s="5">
        <f>+I13+I14</f>
        <v>200.24200000000002</v>
      </c>
      <c r="J15" s="5"/>
      <c r="K15" s="5"/>
      <c r="L15" s="5"/>
      <c r="M15" s="5">
        <f>+M13+M14</f>
        <v>321.49400000000003</v>
      </c>
      <c r="N15" s="2">
        <f>+N13+N14</f>
        <v>334.28199999999998</v>
      </c>
      <c r="O15" s="2">
        <f>+O13+O14</f>
        <v>356.39300000000003</v>
      </c>
      <c r="P15" s="2">
        <f>+P13+P14</f>
        <v>360.45399999999995</v>
      </c>
      <c r="Q15" s="2">
        <f t="shared" ref="Q15" si="3">+Q13+Q14</f>
        <v>315.19399999999996</v>
      </c>
      <c r="R15" s="2">
        <f>+R13+R14</f>
        <v>327.21699999999998</v>
      </c>
      <c r="S15" s="2">
        <f>+S13+S14</f>
        <v>327.399</v>
      </c>
      <c r="T15" s="2">
        <f>+T13+T14</f>
        <v>318.48599999999999</v>
      </c>
      <c r="U15" s="2">
        <f t="shared" ref="U15" si="4">+U13+U14</f>
        <v>351.28300000000002</v>
      </c>
      <c r="V15" s="2">
        <f>+V14+V13</f>
        <v>363.82600000000002</v>
      </c>
    </row>
    <row r="16" spans="1:45" s="2" customFormat="1" x14ac:dyDescent="0.2">
      <c r="B16" s="2" t="s">
        <v>23</v>
      </c>
      <c r="C16" s="5"/>
      <c r="D16" s="5"/>
      <c r="E16" s="5"/>
      <c r="F16" s="5"/>
      <c r="G16" s="5"/>
      <c r="H16" s="5"/>
      <c r="I16" s="5">
        <f>+I12-I15</f>
        <v>-34.28</v>
      </c>
      <c r="J16" s="5"/>
      <c r="K16" s="5"/>
      <c r="L16" s="5"/>
      <c r="M16" s="5">
        <f>+M12-M15</f>
        <v>-131.17700000000002</v>
      </c>
      <c r="N16" s="2">
        <f>+N12-N15</f>
        <v>-106.65399999999997</v>
      </c>
      <c r="O16" s="2">
        <f>+O12-O15</f>
        <v>-137.91000000000003</v>
      </c>
      <c r="P16" s="2">
        <f>+P12-P15</f>
        <v>-133.33999999999995</v>
      </c>
      <c r="Q16" s="2">
        <f t="shared" ref="Q16" si="5">+Q12-Q15</f>
        <v>-20.402999999999963</v>
      </c>
      <c r="R16" s="2">
        <f>+R12-R15</f>
        <v>25.388000000000034</v>
      </c>
      <c r="S16" s="2">
        <f>+S12-S15</f>
        <v>35.505999999999972</v>
      </c>
      <c r="T16" s="2">
        <f>+T12-T15</f>
        <v>-0.10000000000002274</v>
      </c>
      <c r="U16" s="2">
        <f t="shared" ref="U16" si="6">+U12-U15</f>
        <v>24.226999999999975</v>
      </c>
      <c r="V16" s="2">
        <f>+V12-V15</f>
        <v>162.32500000000005</v>
      </c>
    </row>
    <row r="17" spans="2:22" s="2" customFormat="1" x14ac:dyDescent="0.2">
      <c r="B17" s="2" t="s">
        <v>28</v>
      </c>
      <c r="C17" s="5"/>
      <c r="D17" s="5"/>
      <c r="E17" s="5"/>
      <c r="F17" s="5"/>
      <c r="G17" s="5"/>
      <c r="H17" s="5"/>
      <c r="I17" s="5">
        <v>-20.649000000000001</v>
      </c>
      <c r="J17" s="5"/>
      <c r="K17" s="5"/>
      <c r="L17" s="5"/>
      <c r="M17" s="5">
        <v>-6.3220000000000001</v>
      </c>
      <c r="N17" s="2">
        <v>5.5270000000000001</v>
      </c>
      <c r="O17" s="2">
        <v>12.707000000000001</v>
      </c>
      <c r="P17" s="2">
        <v>16.934000000000001</v>
      </c>
      <c r="Q17" s="5">
        <v>-12.332000000000001</v>
      </c>
      <c r="R17" s="2">
        <v>15.746</v>
      </c>
      <c r="S17" s="2">
        <v>6.5430000000000001</v>
      </c>
      <c r="T17" s="2">
        <v>14.278</v>
      </c>
      <c r="U17" s="2">
        <v>11.81</v>
      </c>
      <c r="V17" s="2">
        <v>10.061999999999999</v>
      </c>
    </row>
    <row r="18" spans="2:22" s="2" customFormat="1" x14ac:dyDescent="0.2">
      <c r="B18" s="2" t="s">
        <v>29</v>
      </c>
      <c r="C18" s="5"/>
      <c r="D18" s="5"/>
      <c r="E18" s="5"/>
      <c r="F18" s="5"/>
      <c r="G18" s="5"/>
      <c r="H18" s="5"/>
      <c r="I18" s="5">
        <f>+I16+I17</f>
        <v>-54.929000000000002</v>
      </c>
      <c r="J18" s="5"/>
      <c r="K18" s="5"/>
      <c r="L18" s="5"/>
      <c r="M18" s="5">
        <f t="shared" ref="M18:U18" si="7">+M16+M17</f>
        <v>-137.49900000000002</v>
      </c>
      <c r="N18" s="2">
        <f t="shared" si="7"/>
        <v>-101.12699999999997</v>
      </c>
      <c r="O18" s="2">
        <f t="shared" si="7"/>
        <v>-125.20300000000003</v>
      </c>
      <c r="P18" s="2">
        <f t="shared" si="7"/>
        <v>-116.40599999999995</v>
      </c>
      <c r="Q18" s="2">
        <f t="shared" si="7"/>
        <v>-32.734999999999964</v>
      </c>
      <c r="R18" s="2">
        <f t="shared" si="7"/>
        <v>41.134000000000036</v>
      </c>
      <c r="S18" s="2">
        <f t="shared" si="7"/>
        <v>42.048999999999971</v>
      </c>
      <c r="T18" s="2">
        <f t="shared" si="7"/>
        <v>14.177999999999978</v>
      </c>
      <c r="U18" s="2">
        <f t="shared" si="7"/>
        <v>36.036999999999978</v>
      </c>
      <c r="V18" s="2">
        <f>+V16+V17</f>
        <v>172.38700000000006</v>
      </c>
    </row>
    <row r="19" spans="2:22" s="2" customFormat="1" x14ac:dyDescent="0.2">
      <c r="B19" s="2" t="s">
        <v>30</v>
      </c>
      <c r="C19" s="5"/>
      <c r="D19" s="5"/>
      <c r="E19" s="5"/>
      <c r="F19" s="5"/>
      <c r="G19" s="5"/>
      <c r="H19" s="5"/>
      <c r="I19" s="5">
        <v>0</v>
      </c>
      <c r="J19" s="5"/>
      <c r="K19" s="5"/>
      <c r="L19" s="5"/>
      <c r="M19" s="5">
        <v>0</v>
      </c>
      <c r="N19" s="2">
        <v>7.9379999999999997</v>
      </c>
      <c r="O19" s="2">
        <v>4.0449999999999999</v>
      </c>
      <c r="P19" s="2">
        <v>9.3550000000000004</v>
      </c>
      <c r="Q19" s="5">
        <v>7.7629999999999999</v>
      </c>
      <c r="R19" s="2">
        <v>-5.2839999999999998</v>
      </c>
      <c r="S19" s="2">
        <v>5.3289999999999997</v>
      </c>
      <c r="T19" s="2">
        <v>7.117</v>
      </c>
      <c r="U19" s="2">
        <v>0.39500000000000002</v>
      </c>
      <c r="V19" s="2">
        <v>12.694000000000001</v>
      </c>
    </row>
    <row r="20" spans="2:22" s="2" customFormat="1" x14ac:dyDescent="0.2">
      <c r="B20" s="2" t="s">
        <v>31</v>
      </c>
      <c r="C20" s="5"/>
      <c r="D20" s="5"/>
      <c r="E20" s="5"/>
      <c r="F20" s="5"/>
      <c r="G20" s="5"/>
      <c r="H20" s="5"/>
      <c r="I20" s="5">
        <f>+I18-I19</f>
        <v>-54.929000000000002</v>
      </c>
      <c r="J20" s="5"/>
      <c r="K20" s="5"/>
      <c r="L20" s="5"/>
      <c r="M20" s="5">
        <f t="shared" ref="M20:U20" si="8">+M18-M19</f>
        <v>-137.49900000000002</v>
      </c>
      <c r="N20" s="2">
        <f t="shared" si="8"/>
        <v>-109.06499999999997</v>
      </c>
      <c r="O20" s="2">
        <f t="shared" si="8"/>
        <v>-129.24800000000002</v>
      </c>
      <c r="P20" s="2">
        <f t="shared" si="8"/>
        <v>-125.76099999999995</v>
      </c>
      <c r="Q20" s="2">
        <f t="shared" si="8"/>
        <v>-40.497999999999962</v>
      </c>
      <c r="R20" s="2">
        <f t="shared" si="8"/>
        <v>46.418000000000035</v>
      </c>
      <c r="S20" s="2">
        <f t="shared" si="8"/>
        <v>36.71999999999997</v>
      </c>
      <c r="T20" s="2">
        <f t="shared" si="8"/>
        <v>7.0609999999999777</v>
      </c>
      <c r="U20" s="2">
        <f t="shared" si="8"/>
        <v>35.641999999999975</v>
      </c>
      <c r="V20" s="2">
        <f>+V18-V19</f>
        <v>159.69300000000007</v>
      </c>
    </row>
    <row r="21" spans="2:22" x14ac:dyDescent="0.2">
      <c r="B21" s="2" t="s">
        <v>32</v>
      </c>
      <c r="I21" s="8">
        <f>+I20/I22</f>
        <v>-0.68764396594892341</v>
      </c>
      <c r="M21" s="8">
        <f t="shared" ref="M21:V21" si="9">+M20/M22</f>
        <v>-1.5691217419089791</v>
      </c>
      <c r="N21" s="1">
        <f t="shared" si="9"/>
        <v>-1.2416607846262435</v>
      </c>
      <c r="O21" s="1">
        <f t="shared" si="9"/>
        <v>-1.4656294649944437</v>
      </c>
      <c r="P21" s="1">
        <f t="shared" si="9"/>
        <v>-1.4171371263085535</v>
      </c>
      <c r="Q21" s="1">
        <f t="shared" si="9"/>
        <v>-0.45560193049758646</v>
      </c>
      <c r="R21" s="1">
        <f t="shared" si="9"/>
        <v>0.43958937060817888</v>
      </c>
      <c r="S21" s="1">
        <f t="shared" si="9"/>
        <v>0.37048247472607271</v>
      </c>
      <c r="T21" s="1">
        <f t="shared" si="9"/>
        <v>7.1219640119422029E-2</v>
      </c>
      <c r="U21" s="1">
        <f t="shared" si="9"/>
        <v>0.35483035998725687</v>
      </c>
      <c r="V21" s="1">
        <f t="shared" si="9"/>
        <v>1.4721776646938443</v>
      </c>
    </row>
    <row r="22" spans="2:22" s="2" customFormat="1" x14ac:dyDescent="0.2">
      <c r="B22" s="2" t="s">
        <v>1</v>
      </c>
      <c r="C22" s="5"/>
      <c r="D22" s="5"/>
      <c r="E22" s="5"/>
      <c r="F22" s="5"/>
      <c r="G22" s="5"/>
      <c r="H22" s="5"/>
      <c r="I22" s="5">
        <v>79.88</v>
      </c>
      <c r="J22" s="5"/>
      <c r="K22" s="5"/>
      <c r="L22" s="5"/>
      <c r="M22" s="5">
        <v>87.628</v>
      </c>
      <c r="N22" s="2">
        <v>87.837999999999994</v>
      </c>
      <c r="O22" s="2">
        <v>88.186000000000007</v>
      </c>
      <c r="P22" s="2">
        <v>88.742999999999995</v>
      </c>
      <c r="Q22" s="5">
        <v>88.888999999999996</v>
      </c>
      <c r="R22" s="2">
        <v>105.59399999999999</v>
      </c>
      <c r="S22" s="2">
        <v>99.114000000000004</v>
      </c>
      <c r="T22" s="2">
        <v>99.144000000000005</v>
      </c>
      <c r="U22" s="2">
        <v>100.44799999999999</v>
      </c>
      <c r="V22" s="2">
        <v>108.474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39E-CBDB-4748-8633-80F51352A0B3}">
  <dimension ref="A1:E42"/>
  <sheetViews>
    <sheetView tabSelected="1" topLeftCell="A13" zoomScale="205" zoomScaleNormal="205" workbookViewId="0">
      <selection activeCell="C24" sqref="C24:C31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4" t="s">
        <v>7</v>
      </c>
    </row>
    <row r="2" spans="1:3" x14ac:dyDescent="0.2">
      <c r="B2" t="s">
        <v>33</v>
      </c>
      <c r="C2" t="s">
        <v>72</v>
      </c>
    </row>
    <row r="3" spans="1:3" x14ac:dyDescent="0.2">
      <c r="B3" t="s">
        <v>66</v>
      </c>
      <c r="C3" t="s">
        <v>70</v>
      </c>
    </row>
    <row r="4" spans="1:3" x14ac:dyDescent="0.2">
      <c r="B4" t="s">
        <v>40</v>
      </c>
      <c r="C4" t="s">
        <v>86</v>
      </c>
    </row>
    <row r="5" spans="1:3" x14ac:dyDescent="0.2">
      <c r="B5" t="s">
        <v>68</v>
      </c>
      <c r="C5" t="s">
        <v>73</v>
      </c>
    </row>
    <row r="6" spans="1:3" x14ac:dyDescent="0.2">
      <c r="B6" t="s">
        <v>71</v>
      </c>
      <c r="C6" t="s">
        <v>85</v>
      </c>
    </row>
    <row r="7" spans="1:3" x14ac:dyDescent="0.2">
      <c r="C7" t="s">
        <v>84</v>
      </c>
    </row>
    <row r="8" spans="1:3" x14ac:dyDescent="0.2">
      <c r="B8" t="s">
        <v>0</v>
      </c>
      <c r="C8" t="s">
        <v>78</v>
      </c>
    </row>
    <row r="9" spans="1:3" x14ac:dyDescent="0.2">
      <c r="B9" t="s">
        <v>67</v>
      </c>
    </row>
    <row r="10" spans="1:3" x14ac:dyDescent="0.2">
      <c r="C10" s="19" t="s">
        <v>74</v>
      </c>
    </row>
    <row r="12" spans="1:3" x14ac:dyDescent="0.2">
      <c r="C12" s="19" t="s">
        <v>90</v>
      </c>
    </row>
    <row r="13" spans="1:3" x14ac:dyDescent="0.2">
      <c r="C13" t="s">
        <v>87</v>
      </c>
    </row>
    <row r="15" spans="1:3" x14ac:dyDescent="0.2">
      <c r="C15" s="19" t="s">
        <v>88</v>
      </c>
    </row>
    <row r="16" spans="1:3" x14ac:dyDescent="0.2">
      <c r="C16" t="s">
        <v>92</v>
      </c>
    </row>
    <row r="17" spans="3:3" x14ac:dyDescent="0.2">
      <c r="C17" t="s">
        <v>93</v>
      </c>
    </row>
    <row r="18" spans="3:3" x14ac:dyDescent="0.2">
      <c r="C18" t="s">
        <v>94</v>
      </c>
    </row>
    <row r="20" spans="3:3" x14ac:dyDescent="0.2">
      <c r="C20" s="19" t="s">
        <v>91</v>
      </c>
    </row>
    <row r="21" spans="3:3" x14ac:dyDescent="0.2">
      <c r="C21" t="s">
        <v>89</v>
      </c>
    </row>
    <row r="24" spans="3:3" x14ac:dyDescent="0.2">
      <c r="C24" t="s">
        <v>95</v>
      </c>
    </row>
    <row r="25" spans="3:3" x14ac:dyDescent="0.2">
      <c r="C25" t="s">
        <v>96</v>
      </c>
    </row>
    <row r="26" spans="3:3" x14ac:dyDescent="0.2">
      <c r="C26" t="s">
        <v>97</v>
      </c>
    </row>
    <row r="27" spans="3:3" x14ac:dyDescent="0.2">
      <c r="C27" t="s">
        <v>98</v>
      </c>
    </row>
    <row r="29" spans="3:3" x14ac:dyDescent="0.2">
      <c r="C29" t="s">
        <v>99</v>
      </c>
    </row>
    <row r="30" spans="3:3" x14ac:dyDescent="0.2">
      <c r="C30" t="s">
        <v>100</v>
      </c>
    </row>
    <row r="31" spans="3:3" x14ac:dyDescent="0.2">
      <c r="C31" t="s">
        <v>101</v>
      </c>
    </row>
    <row r="35" spans="3:5" x14ac:dyDescent="0.2">
      <c r="C35" s="19" t="s">
        <v>75</v>
      </c>
    </row>
    <row r="36" spans="3:5" x14ac:dyDescent="0.2">
      <c r="C36" t="s">
        <v>76</v>
      </c>
    </row>
    <row r="37" spans="3:5" x14ac:dyDescent="0.2">
      <c r="C37" t="s">
        <v>77</v>
      </c>
    </row>
    <row r="38" spans="3:5" x14ac:dyDescent="0.2">
      <c r="C38" t="s">
        <v>79</v>
      </c>
    </row>
    <row r="39" spans="3:5" x14ac:dyDescent="0.2">
      <c r="D39" t="s">
        <v>82</v>
      </c>
    </row>
    <row r="40" spans="3:5" x14ac:dyDescent="0.2">
      <c r="E40" t="s">
        <v>80</v>
      </c>
    </row>
    <row r="41" spans="3:5" x14ac:dyDescent="0.2">
      <c r="E41" t="s">
        <v>81</v>
      </c>
    </row>
    <row r="42" spans="3:5" x14ac:dyDescent="0.2">
      <c r="E42" t="s">
        <v>83</v>
      </c>
    </row>
  </sheetData>
  <hyperlinks>
    <hyperlink ref="A1" location="Main!A1" display="Main" xr:uid="{1C56457E-1F94-450D-8D8D-8A3035D380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2023-02-04T19:19:41Z</dcterms:created>
  <dcterms:modified xsi:type="dcterms:W3CDTF">2025-03-21T17:13:21Z</dcterms:modified>
</cp:coreProperties>
</file>