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7D1547-3EFA-4B93-99E8-9C0DD47AE508}" xr6:coauthVersionLast="47" xr6:coauthVersionMax="47" xr10:uidLastSave="{00000000-0000-0000-0000-000000000000}"/>
  <bookViews>
    <workbookView xWindow="-31920" yWindow="1740" windowWidth="30165" windowHeight="16515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Mounjaro-Zepbound" sheetId="30" r:id="rId5"/>
    <sheet name="GLP-1s" sheetId="33" r:id="rId6"/>
    <sheet name="Obesity" sheetId="34" r:id="rId7"/>
    <sheet name="Trulicity" sheetId="29" r:id="rId8"/>
    <sheet name="orforglipron" sheetId="43" r:id="rId9"/>
    <sheet name="retatrutide" sheetId="44" r:id="rId10"/>
    <sheet name="Omvoh" sheetId="37" r:id="rId11"/>
    <sheet name="Kisunla" sheetId="35" r:id="rId12"/>
    <sheet name="insulin efsitora" sheetId="38" r:id="rId13"/>
    <sheet name="imlunestrant" sheetId="40" r:id="rId14"/>
    <sheet name="Ebglyss" sheetId="36" r:id="rId15"/>
    <sheet name="Jayprica" sheetId="28" r:id="rId16"/>
    <sheet name="Verzenio" sheetId="31" r:id="rId17"/>
    <sheet name="muvalaplin" sheetId="41" r:id="rId18"/>
    <sheet name="Alimta" sheetId="10" r:id="rId19"/>
    <sheet name="Cymbalta" sheetId="4" r:id="rId20"/>
    <sheet name="Jardiance" sheetId="32" r:id="rId21"/>
    <sheet name="Forteo" sheetId="6" r:id="rId22"/>
    <sheet name="Strattera" sheetId="5" r:id="rId23"/>
    <sheet name="Cialis" sheetId="9" r:id="rId24"/>
    <sheet name="Evista" sheetId="7" r:id="rId25"/>
    <sheet name="Gemzar" sheetId="23" r:id="rId26"/>
    <sheet name="Zyprexa" sheetId="3" r:id="rId27"/>
    <sheet name="remternetug" sheetId="42" r:id="rId28"/>
    <sheet name="Exenatide" sheetId="11" r:id="rId29"/>
    <sheet name="Effient" sheetId="14" r:id="rId30"/>
    <sheet name="Enzastaurin" sheetId="15" r:id="rId31"/>
    <sheet name="Arzoxifene" sheetId="16" r:id="rId32"/>
    <sheet name="LY2062430" sheetId="26" r:id="rId33"/>
    <sheet name="LY2140023" sheetId="2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FL75" i="2"/>
  <c r="FK75" i="2"/>
  <c r="FO37" i="2"/>
  <c r="FN37" i="2"/>
  <c r="FM37" i="2"/>
  <c r="DV83" i="2"/>
  <c r="DU83" i="2"/>
  <c r="DT83" i="2"/>
  <c r="DS83" i="2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DR14" i="2"/>
  <c r="FS9" i="2" l="1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DS71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85" i="2" l="1"/>
  <c r="DS73" i="2"/>
  <c r="DS77" i="2" s="1"/>
  <c r="DS79" i="2" s="1"/>
  <c r="DS81" i="2" s="1"/>
  <c r="DS82" i="2" s="1"/>
  <c r="FN11" i="2"/>
  <c r="FM89" i="2"/>
  <c r="FN12" i="2"/>
  <c r="FM90" i="2"/>
  <c r="FO6" i="2"/>
  <c r="FO3" i="2" s="1"/>
  <c r="FN88" i="2"/>
  <c r="DU14" i="2"/>
  <c r="DT71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T85" i="2" l="1"/>
  <c r="DT73" i="2"/>
  <c r="DT77" i="2" s="1"/>
  <c r="DT79" i="2" s="1"/>
  <c r="DT81" i="2" s="1"/>
  <c r="DT82" i="2" s="1"/>
  <c r="FN17" i="2"/>
  <c r="FM18" i="2"/>
  <c r="FO12" i="2"/>
  <c r="FN90" i="2"/>
  <c r="FO11" i="2"/>
  <c r="FN89" i="2"/>
  <c r="FP6" i="2"/>
  <c r="FP3" i="2" s="1"/>
  <c r="FO88" i="2"/>
  <c r="DV14" i="2"/>
  <c r="DV71" i="2" s="1"/>
  <c r="DU71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FK85" i="2" s="1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U85" i="2" l="1"/>
  <c r="DU73" i="2"/>
  <c r="DU77" i="2" s="1"/>
  <c r="DU79" i="2" s="1"/>
  <c r="DU81" i="2" s="1"/>
  <c r="DU82" i="2" s="1"/>
  <c r="DV85" i="2"/>
  <c r="DV73" i="2"/>
  <c r="DV77" i="2" s="1"/>
  <c r="DV79" i="2" s="1"/>
  <c r="DV81" i="2" s="1"/>
  <c r="DV82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R82" i="2" s="1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FR6" i="2" l="1"/>
  <c r="FQ3" i="2"/>
  <c r="FP17" i="2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S6" i="2" l="1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V85" i="2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7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18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19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0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1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19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2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3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4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5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6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19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7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28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29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0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1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2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3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4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5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6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7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38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39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0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1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2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3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4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5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19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19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7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48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19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49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0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1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2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3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19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3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4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5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6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19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19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2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7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58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59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0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<sst xmlns="http://schemas.openxmlformats.org/spreadsheetml/2006/main" count="1728" uniqueCount="1156">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</sst>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60070</xdr:colOff>
      <xdr:row>0</xdr:row>
      <xdr:rowOff>0</xdr:rowOff>
    </xdr:from>
    <xdr:to>
      <xdr:col>122</xdr:col>
      <xdr:colOff>60070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692657" y="0"/>
          <a:ext cx="0" cy="2734574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G119" sqref="G119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38"/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987</v>
      </c>
      <c r="C6" s="38"/>
      <c r="D6" s="6"/>
      <c r="F6" s="40"/>
      <c r="G6" s="30"/>
      <c r="H6" s="6"/>
    </row>
    <row r="7" spans="1:10" x14ac:dyDescent="0.2">
      <c r="B7" s="38" t="s">
        <v>792</v>
      </c>
      <c r="C7" s="38" t="s">
        <v>793</v>
      </c>
      <c r="D7" s="37" t="s">
        <v>79</v>
      </c>
      <c r="F7" s="40"/>
      <c r="G7" s="30"/>
      <c r="H7" s="6"/>
    </row>
    <row r="8" spans="1:10" x14ac:dyDescent="0.2">
      <c r="B8" s="38" t="s">
        <v>758</v>
      </c>
      <c r="C8" s="38" t="s">
        <v>794</v>
      </c>
      <c r="D8" s="37" t="s">
        <v>795</v>
      </c>
      <c r="E8" s="38" t="s">
        <v>791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4" t="s">
        <v>547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>
        <v>12122750</v>
      </c>
      <c r="C3" s="38" t="s">
        <v>945</v>
      </c>
      <c r="D3" s="38" t="s">
        <v>943</v>
      </c>
      <c r="E3" s="38" t="s">
        <v>194</v>
      </c>
    </row>
    <row r="4" spans="1:5" x14ac:dyDescent="0.2">
      <c r="B4">
        <v>12115210</v>
      </c>
      <c r="C4" s="38" t="s">
        <v>946</v>
      </c>
      <c r="D4" s="38" t="s">
        <v>947</v>
      </c>
      <c r="E4" s="38" t="s">
        <v>948</v>
      </c>
    </row>
    <row r="5" spans="1:5" x14ac:dyDescent="0.2">
      <c r="B5">
        <v>12102610</v>
      </c>
      <c r="C5" s="38" t="s">
        <v>949</v>
      </c>
      <c r="D5" s="38" t="s">
        <v>950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952</v>
      </c>
      <c r="D7" s="38" t="s">
        <v>951</v>
      </c>
      <c r="E7" s="38" t="s">
        <v>956</v>
      </c>
    </row>
    <row r="8" spans="1:5" x14ac:dyDescent="0.2">
      <c r="B8">
        <v>12060356</v>
      </c>
      <c r="C8" s="110" t="s">
        <v>954</v>
      </c>
      <c r="D8" s="38" t="s">
        <v>955</v>
      </c>
      <c r="E8" s="38" t="s">
        <v>445</v>
      </c>
    </row>
    <row r="9" spans="1:5" x14ac:dyDescent="0.2">
      <c r="B9">
        <v>12059557</v>
      </c>
      <c r="C9" s="38" t="s">
        <v>957</v>
      </c>
    </row>
    <row r="10" spans="1:5" x14ac:dyDescent="0.2">
      <c r="B10">
        <v>12059452</v>
      </c>
      <c r="C10" s="38" t="s">
        <v>953</v>
      </c>
      <c r="D10" s="38" t="s">
        <v>117</v>
      </c>
    </row>
    <row r="11" spans="1:5" x14ac:dyDescent="0.2">
      <c r="B11">
        <v>12042634</v>
      </c>
      <c r="C11" s="110" t="s">
        <v>959</v>
      </c>
    </row>
    <row r="12" spans="1:5" x14ac:dyDescent="0.2">
      <c r="B12">
        <v>12037406</v>
      </c>
      <c r="C12" s="110" t="s">
        <v>958</v>
      </c>
    </row>
    <row r="13" spans="1:5" x14ac:dyDescent="0.2">
      <c r="B13">
        <v>12037387</v>
      </c>
      <c r="C13" s="110" t="s">
        <v>960</v>
      </c>
    </row>
    <row r="14" spans="1:5" x14ac:dyDescent="0.2">
      <c r="B14">
        <v>12037322</v>
      </c>
      <c r="C14" s="38" t="s">
        <v>961</v>
      </c>
    </row>
    <row r="15" spans="1:5" x14ac:dyDescent="0.2">
      <c r="B15">
        <v>12023470</v>
      </c>
      <c r="C15" s="38" t="s">
        <v>962</v>
      </c>
    </row>
    <row r="16" spans="1:5" x14ac:dyDescent="0.2">
      <c r="B16">
        <v>12011574</v>
      </c>
      <c r="C16" s="38" t="s">
        <v>963</v>
      </c>
    </row>
    <row r="17" spans="2:3" x14ac:dyDescent="0.2">
      <c r="B17">
        <v>12005235</v>
      </c>
      <c r="C17" s="38" t="s">
        <v>964</v>
      </c>
    </row>
    <row r="18" spans="2:3" x14ac:dyDescent="0.2">
      <c r="B18">
        <v>11999722</v>
      </c>
      <c r="C18" s="38" t="s">
        <v>965</v>
      </c>
    </row>
    <row r="19" spans="2:3" x14ac:dyDescent="0.2">
      <c r="B19">
        <v>11993608</v>
      </c>
      <c r="C19" s="38" t="s">
        <v>966</v>
      </c>
    </row>
    <row r="20" spans="2:3" x14ac:dyDescent="0.2">
      <c r="B20">
        <v>11976136</v>
      </c>
      <c r="C20" s="38" t="s">
        <v>967</v>
      </c>
    </row>
    <row r="21" spans="2:3" x14ac:dyDescent="0.2">
      <c r="B21">
        <v>11976114</v>
      </c>
      <c r="C21" s="38" t="s">
        <v>968</v>
      </c>
    </row>
    <row r="22" spans="2:3" x14ac:dyDescent="0.2">
      <c r="B22">
        <v>11970485</v>
      </c>
      <c r="C22" s="38" t="s">
        <v>969</v>
      </c>
    </row>
    <row r="23" spans="2:3" x14ac:dyDescent="0.2">
      <c r="B23">
        <v>11964968</v>
      </c>
      <c r="C23" s="38" t="s">
        <v>970</v>
      </c>
    </row>
    <row r="24" spans="2:3" x14ac:dyDescent="0.2">
      <c r="B24">
        <v>11957882</v>
      </c>
      <c r="C24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="130" zoomScaleNormal="130" workbookViewId="0">
      <selection activeCell="K4" sqref="K4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754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948.16999899999996</v>
      </c>
      <c r="K3" s="39" t="s">
        <v>516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714920.17924600001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f>3268.4+154.8+3215.9</f>
        <v>6639.1</v>
      </c>
      <c r="K5" s="39" t="s">
        <v>516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f>5117.1+28527.1</f>
        <v>33644.199999999997</v>
      </c>
      <c r="K6" s="39" t="s">
        <v>516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741925.27924599999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6"/>
      <c r="E26" s="11"/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5"/>
      <c r="I27" s="21" t="s">
        <v>1076</v>
      </c>
    </row>
    <row r="28" spans="2:9" x14ac:dyDescent="0.2">
      <c r="B28" s="14" t="s">
        <v>711</v>
      </c>
      <c r="C28" s="37" t="s">
        <v>712</v>
      </c>
      <c r="D28" s="37" t="s">
        <v>1139</v>
      </c>
      <c r="E28" s="40">
        <v>1</v>
      </c>
      <c r="F28" s="37" t="s">
        <v>47</v>
      </c>
      <c r="G28" s="115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12" t="s">
        <v>562</v>
      </c>
      <c r="C32" s="113" t="s">
        <v>518</v>
      </c>
      <c r="D32" s="113"/>
      <c r="E32" s="114"/>
      <c r="F32" s="113" t="s">
        <v>105</v>
      </c>
      <c r="G32" s="115"/>
      <c r="I32" s="16" t="s">
        <v>558</v>
      </c>
    </row>
    <row r="33" spans="2:9" x14ac:dyDescent="0.2">
      <c r="B33" s="36" t="s">
        <v>563</v>
      </c>
      <c r="C33" s="37" t="s">
        <v>518</v>
      </c>
      <c r="D33" s="6"/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6"/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6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6" t="s">
        <v>1104</v>
      </c>
      <c r="C56" s="37" t="s">
        <v>518</v>
      </c>
      <c r="D56" s="37" t="s">
        <v>1105</v>
      </c>
      <c r="E56" s="11"/>
      <c r="F56" s="37" t="s">
        <v>119</v>
      </c>
      <c r="G56" s="7"/>
    </row>
    <row r="57" spans="2:7" x14ac:dyDescent="0.2">
      <c r="B57" s="116"/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6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6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6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6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6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6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6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6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6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6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6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6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6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6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6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6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6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115" zoomScaleNormal="115" workbookViewId="0">
      <pane xSplit="2" ySplit="2" topLeftCell="DG145" activePane="bottomRight" state="frozen"/>
      <selection pane="topRight" activeCell="C1" sqref="C1"/>
      <selection pane="bottomLeft" activeCell="A3" sqref="A3"/>
      <selection pane="bottomRight" activeCell="DR153" sqref="DR153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7387.5</v>
      </c>
      <c r="DT3" s="52">
        <f t="shared" si="4"/>
        <v>8087.5</v>
      </c>
      <c r="DU3" s="52">
        <f t="shared" si="4"/>
        <v>8787.5</v>
      </c>
      <c r="DV3" s="52">
        <f t="shared" si="4"/>
        <v>9487.5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33750</v>
      </c>
      <c r="FM3" s="56">
        <f t="shared" ref="FM3:FV3" si="6">SUM(FM5:FM9)</f>
        <v>45349.52</v>
      </c>
      <c r="FN3" s="56">
        <f t="shared" si="6"/>
        <v>62868.943999999996</v>
      </c>
      <c r="FO3" s="56">
        <f t="shared" si="6"/>
        <v>79518.527999999991</v>
      </c>
      <c r="FP3" s="56">
        <f t="shared" si="6"/>
        <v>91105.857919999995</v>
      </c>
      <c r="FQ3" s="56">
        <f t="shared" si="6"/>
        <v>102974.825408</v>
      </c>
      <c r="FR3" s="56">
        <f t="shared" si="6"/>
        <v>104795.98755200001</v>
      </c>
      <c r="FS3" s="56">
        <f t="shared" si="6"/>
        <v>107516.2274144</v>
      </c>
      <c r="FT3" s="56">
        <f t="shared" si="6"/>
        <v>111100.89072377601</v>
      </c>
      <c r="FU3" s="56">
        <f t="shared" si="6"/>
        <v>115525.88716446082</v>
      </c>
      <c r="FV3" s="56">
        <f t="shared" si="6"/>
        <v>113977.02919811523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f>+DR5-100</f>
        <v>1150.2</v>
      </c>
      <c r="DT5" s="52">
        <f>+DS5-100</f>
        <v>1050.2</v>
      </c>
      <c r="DU5" s="52">
        <f>+DT5-100</f>
        <v>950.2</v>
      </c>
      <c r="DV5" s="52">
        <f>+DU5-100</f>
        <v>850.2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4000.8</v>
      </c>
      <c r="FM5" s="49">
        <f>+FL5*0.8</f>
        <v>3200.6400000000003</v>
      </c>
      <c r="FN5" s="49">
        <f t="shared" ref="FN5:FQ5" si="7">+FM5*0.8</f>
        <v>2560.5120000000006</v>
      </c>
      <c r="FO5" s="49">
        <f t="shared" si="7"/>
        <v>2048.4096000000004</v>
      </c>
      <c r="FP5" s="49">
        <f t="shared" si="7"/>
        <v>1638.7276800000004</v>
      </c>
      <c r="FQ5" s="49">
        <f t="shared" si="7"/>
        <v>1310.9821440000005</v>
      </c>
      <c r="FR5" s="49">
        <f t="shared" ref="FR5:FV5" si="8">+FQ5*0.8</f>
        <v>1048.7857152000004</v>
      </c>
      <c r="FS5" s="49">
        <f t="shared" si="8"/>
        <v>839.02857216000029</v>
      </c>
      <c r="FT5" s="49">
        <f t="shared" si="8"/>
        <v>671.22285772800024</v>
      </c>
      <c r="FU5" s="49">
        <f t="shared" si="8"/>
        <v>536.97828618240021</v>
      </c>
      <c r="FV5" s="49">
        <f t="shared" si="8"/>
        <v>429.58262894592019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f>+DR6+500</f>
        <v>4030.1</v>
      </c>
      <c r="DT6" s="52">
        <f>+DS6+500</f>
        <v>4530.1000000000004</v>
      </c>
      <c r="DU6" s="52">
        <f>+DT6+500</f>
        <v>5030.1000000000004</v>
      </c>
      <c r="DV6" s="52">
        <f>+DU6+500</f>
        <v>5530.1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19120.400000000001</v>
      </c>
      <c r="FM6" s="49">
        <f t="shared" ref="FM6:FN7" si="11">FL6*1.4</f>
        <v>26768.560000000001</v>
      </c>
      <c r="FN6" s="49">
        <f t="shared" si="11"/>
        <v>37475.983999999997</v>
      </c>
      <c r="FO6" s="49">
        <f>FN6*1.2</f>
        <v>44971.180799999995</v>
      </c>
      <c r="FP6" s="49">
        <f t="shared" ref="FP6:FP7" si="12">FO6*1.1</f>
        <v>49468.298879999995</v>
      </c>
      <c r="FQ6" s="49">
        <f>+FP6*1.1</f>
        <v>54415.128768000002</v>
      </c>
      <c r="FR6" s="49">
        <f>+FQ6*0.9</f>
        <v>48973.615891200003</v>
      </c>
      <c r="FS6" s="49">
        <f>+FR6*0.9</f>
        <v>44076.25430208</v>
      </c>
      <c r="FT6" s="49">
        <f>+FS6*0.9</f>
        <v>39668.628871872002</v>
      </c>
      <c r="FU6" s="49">
        <f>+FT6*0.9</f>
        <v>35701.765984684804</v>
      </c>
      <c r="FV6" s="49">
        <f>+FU6*0.9</f>
        <v>32131.589386216325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f>DR7+300</f>
        <v>2207.1999999999998</v>
      </c>
      <c r="DT7" s="52">
        <f>DS7+300</f>
        <v>2507.1999999999998</v>
      </c>
      <c r="DU7" s="52">
        <f>DT7+300</f>
        <v>2807.2</v>
      </c>
      <c r="DV7" s="52">
        <f>DU7+300</f>
        <v>3107.2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10628.8</v>
      </c>
      <c r="FM7" s="49">
        <f t="shared" si="11"/>
        <v>14880.319999999998</v>
      </c>
      <c r="FN7" s="49">
        <f t="shared" si="11"/>
        <v>20832.447999999997</v>
      </c>
      <c r="FO7" s="49">
        <f>FN7*1.2</f>
        <v>24998.937599999994</v>
      </c>
      <c r="FP7" s="49">
        <f t="shared" si="12"/>
        <v>27498.831359999996</v>
      </c>
      <c r="FQ7" s="49">
        <f>+FP7*1.1</f>
        <v>30248.714495999997</v>
      </c>
      <c r="FR7" s="49">
        <f t="shared" ref="FR7:FV7" si="13">+FQ7*1.1</f>
        <v>33273.585945599996</v>
      </c>
      <c r="FS7" s="49">
        <f t="shared" si="13"/>
        <v>36600.944540160002</v>
      </c>
      <c r="FT7" s="49">
        <f t="shared" si="13"/>
        <v>40261.038994176008</v>
      </c>
      <c r="FU7" s="49">
        <f t="shared" si="13"/>
        <v>44287.142893593613</v>
      </c>
      <c r="FV7" s="49">
        <f t="shared" si="13"/>
        <v>48715.857182952976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3912.4799999999996</v>
      </c>
      <c r="FM11" s="49">
        <f>+FL11*1.2</f>
        <v>4694.9759999999997</v>
      </c>
      <c r="FN11" s="49">
        <f>+FM11*1.1</f>
        <v>5164.4736000000003</v>
      </c>
      <c r="FO11" s="49">
        <f>+FN11*1.1</f>
        <v>5680.9209600000004</v>
      </c>
      <c r="FP11" s="49">
        <f>+FO11*1.1</f>
        <v>6249.0130560000007</v>
      </c>
      <c r="FQ11" s="49">
        <f>+FP11*1.05</f>
        <v>6561.4637088000009</v>
      </c>
      <c r="FR11" s="49">
        <f t="shared" ref="FR11:FV11" si="21">+FQ11*1.05</f>
        <v>6889.5368942400009</v>
      </c>
      <c r="FS11" s="49">
        <f t="shared" si="21"/>
        <v>7234.0137389520014</v>
      </c>
      <c r="FT11" s="49">
        <f t="shared" si="21"/>
        <v>7595.7144258996022</v>
      </c>
      <c r="FU11" s="49">
        <f t="shared" si="21"/>
        <v>7975.5001471945825</v>
      </c>
      <c r="FV11" s="49">
        <f t="shared" si="21"/>
        <v>8374.2751545543124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5837.37</v>
      </c>
      <c r="FM12" s="49">
        <f>+FL12*1.01</f>
        <v>5895.7437</v>
      </c>
      <c r="FN12" s="49">
        <f>+FM12*1.01</f>
        <v>5954.701137</v>
      </c>
      <c r="FO12" s="49">
        <f>+FN12*1.01</f>
        <v>6014.2481483700003</v>
      </c>
      <c r="FP12" s="49">
        <f>+FO12*1.01</f>
        <v>6074.3906298537004</v>
      </c>
      <c r="FQ12" s="49">
        <f>+FP12*0.1</f>
        <v>607.43906298537001</v>
      </c>
      <c r="FR12" s="49">
        <f t="shared" ref="FR12:FV12" si="22">+FQ12*0.1</f>
        <v>60.743906298537006</v>
      </c>
      <c r="FS12" s="49">
        <f t="shared" si="22"/>
        <v>6.0743906298537009</v>
      </c>
      <c r="FT12" s="49">
        <f t="shared" si="22"/>
        <v>0.60743906298537009</v>
      </c>
      <c r="FU12" s="49">
        <f t="shared" si="22"/>
        <v>6.0743906298537015E-2</v>
      </c>
      <c r="FV12" s="49">
        <f t="shared" si="22"/>
        <v>6.074390629853702E-3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51"/>
      <c r="EO16" s="51"/>
      <c r="EP16" s="51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">
      <c r="A18" s="102"/>
      <c r="B18" s="38" t="s">
        <v>565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49"/>
      <c r="FF18" s="49"/>
      <c r="FG18" s="49"/>
      <c r="FH18" s="49"/>
      <c r="FI18" s="49"/>
      <c r="FJ18" s="49"/>
      <c r="FK18" s="49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">
      <c r="A19" s="102"/>
      <c r="B19" s="38" t="s">
        <v>373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">
      <c r="A20" s="102"/>
      <c r="B20" s="38" t="s">
        <v>370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">
      <c r="A21" s="102"/>
      <c r="B21" t="s">
        <v>18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">
      <c r="A22" s="102"/>
      <c r="B22" s="38" t="s">
        <v>366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">
      <c r="A23" s="102"/>
      <c r="B23" s="38" t="s">
        <v>375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">
      <c r="A24" s="102"/>
      <c r="B24" s="38" t="s">
        <v>367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">
      <c r="A25" s="102"/>
      <c r="B25" s="38" t="s">
        <v>256</v>
      </c>
      <c r="C25"/>
      <c r="D25"/>
      <c r="E25"/>
      <c r="F2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">
      <c r="A26" s="102"/>
      <c r="B26" t="s">
        <v>77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">
      <c r="A27" s="102"/>
      <c r="B27" t="s">
        <v>16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">
      <c r="A28" s="102"/>
      <c r="B28" t="s">
        <v>78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">
      <c r="A30" s="102"/>
      <c r="B30" s="38" t="s">
        <v>371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">
      <c r="A31" s="102"/>
      <c r="B31" t="s">
        <v>14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">
      <c r="A32" s="102"/>
      <c r="B32" t="s">
        <v>492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P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13275.610000000002</v>
      </c>
      <c r="DS71" s="56">
        <f>SUM(DS5:DS41)</f>
        <v>12933.420000000002</v>
      </c>
      <c r="DT71" s="56">
        <f t="shared" ref="DT71:DV71" si="117">SUM(DT5:DT41)</f>
        <v>14319.730000000001</v>
      </c>
      <c r="DU71" s="56">
        <f t="shared" si="117"/>
        <v>15264.240000000005</v>
      </c>
      <c r="DV71" s="56">
        <f t="shared" si="117"/>
        <v>16748.601000000002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44673.30999999999</v>
      </c>
      <c r="FL71" s="56">
        <f>SUM(FL5:FL70)</f>
        <v>59383.591</v>
      </c>
      <c r="FM71" s="56">
        <f t="shared" si="119"/>
        <v>72986.968109999987</v>
      </c>
      <c r="FN71" s="56">
        <f t="shared" si="119"/>
        <v>91748.872031099978</v>
      </c>
      <c r="FO71" s="56">
        <f t="shared" si="119"/>
        <v>109507.881620411</v>
      </c>
      <c r="FP71" s="56">
        <f t="shared" si="119"/>
        <v>122465.69313226508</v>
      </c>
      <c r="FQ71" s="56">
        <f t="shared" si="119"/>
        <v>122627.98827953385</v>
      </c>
      <c r="FR71" s="56">
        <f t="shared" si="119"/>
        <v>123680.8002124487</v>
      </c>
      <c r="FS71" s="56">
        <f t="shared" si="119"/>
        <v>126812.03261710452</v>
      </c>
      <c r="FT71" s="56">
        <f t="shared" si="119"/>
        <v>131012.52084577925</v>
      </c>
      <c r="FU71" s="56">
        <f t="shared" si="119"/>
        <v>136163.06556476903</v>
      </c>
      <c r="FV71" s="56">
        <f t="shared" si="119"/>
        <v>133348.11147993585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2522.3658999999989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8119.2658999999985</v>
      </c>
      <c r="FL72" s="49">
        <f t="shared" ref="FL72:FQ72" si="124">FL71-FL73</f>
        <v>12470.554109999997</v>
      </c>
      <c r="FM72" s="49">
        <f t="shared" si="124"/>
        <v>15327.263303099993</v>
      </c>
      <c r="FN72" s="49">
        <f t="shared" si="124"/>
        <v>19267.26312653099</v>
      </c>
      <c r="FO72" s="49">
        <f t="shared" si="124"/>
        <v>22996.655140286312</v>
      </c>
      <c r="FP72" s="49">
        <f t="shared" si="124"/>
        <v>25717.795557775666</v>
      </c>
      <c r="FQ72" s="49">
        <f t="shared" si="124"/>
        <v>18394.198241930077</v>
      </c>
      <c r="FR72" s="49">
        <f t="shared" ref="FR72:FU72" si="125">FR71-FR73</f>
        <v>18552.120031867307</v>
      </c>
      <c r="FS72" s="49">
        <f t="shared" si="125"/>
        <v>19021.804892565677</v>
      </c>
      <c r="FT72" s="49">
        <f t="shared" si="125"/>
        <v>19651.878126866883</v>
      </c>
      <c r="FU72" s="49">
        <f t="shared" si="125"/>
        <v>20424.459834715351</v>
      </c>
      <c r="FV72" s="49">
        <f>FV71-FV73</f>
        <v>20002.216721990379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10753.244100000004</v>
      </c>
      <c r="DS73" s="51">
        <f>+DS71*0.81</f>
        <v>10476.070200000002</v>
      </c>
      <c r="DT73" s="51">
        <f>+DT71*0.81</f>
        <v>11598.981300000001</v>
      </c>
      <c r="DU73" s="51">
        <f>+DU71*0.81</f>
        <v>12364.034400000006</v>
      </c>
      <c r="DV73" s="51">
        <f>+DV71*0.81</f>
        <v>13566.366810000003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36554.044099999992</v>
      </c>
      <c r="FL73" s="51">
        <f t="shared" ref="FL73:FO73" si="147">FL71*0.79</f>
        <v>46913.036890000003</v>
      </c>
      <c r="FM73" s="51">
        <f t="shared" si="147"/>
        <v>57659.704806899994</v>
      </c>
      <c r="FN73" s="51">
        <f t="shared" si="147"/>
        <v>72481.608904568988</v>
      </c>
      <c r="FO73" s="51">
        <f t="shared" si="147"/>
        <v>86511.226480124693</v>
      </c>
      <c r="FP73" s="51">
        <f>FP71*0.79</f>
        <v>96747.897574489412</v>
      </c>
      <c r="FQ73" s="51">
        <f>FQ71*0.85</f>
        <v>104233.79003760377</v>
      </c>
      <c r="FR73" s="51">
        <f t="shared" ref="FR73:FU73" si="148">FR71*0.85</f>
        <v>105128.68018058139</v>
      </c>
      <c r="FS73" s="51">
        <f t="shared" si="148"/>
        <v>107790.22772453884</v>
      </c>
      <c r="FT73" s="51">
        <f t="shared" si="148"/>
        <v>111360.64271891236</v>
      </c>
      <c r="FU73" s="51">
        <f t="shared" si="148"/>
        <v>115738.60573005368</v>
      </c>
      <c r="FV73" s="51">
        <f>FV71*0.85</f>
        <v>113345.89475794547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14845.89775</v>
      </c>
      <c r="FM74" s="49">
        <f t="shared" si="155"/>
        <v>18246.742027499997</v>
      </c>
      <c r="FN74" s="49">
        <f t="shared" si="155"/>
        <v>22937.218007774994</v>
      </c>
      <c r="FO74" s="49">
        <f t="shared" si="155"/>
        <v>27376.970405102751</v>
      </c>
      <c r="FP74" s="49">
        <f t="shared" si="155"/>
        <v>30616.42328306627</v>
      </c>
      <c r="FQ74" s="49">
        <f>+FQ71*0.25</f>
        <v>30656.997069883462</v>
      </c>
      <c r="FR74" s="49">
        <f t="shared" ref="FR74:FU74" si="156">+FR71*0.25</f>
        <v>30920.200053112174</v>
      </c>
      <c r="FS74" s="49">
        <f t="shared" si="156"/>
        <v>31703.008154276129</v>
      </c>
      <c r="FT74" s="49">
        <f>+FT71*0.25</f>
        <v>32753.130211444812</v>
      </c>
      <c r="FU74" s="49">
        <f t="shared" si="156"/>
        <v>34040.766391192257</v>
      </c>
      <c r="FV74" s="49">
        <f>+FV71*0.25</f>
        <v>33337.027869983962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24944.352450000002</v>
      </c>
      <c r="FM76" s="51">
        <f t="shared" ref="FM76" si="181">FM75+FM74</f>
        <v>18246.742027499997</v>
      </c>
      <c r="FN76" s="51">
        <f t="shared" ref="FN76" si="182">FN75+FN74</f>
        <v>22937.218007774994</v>
      </c>
      <c r="FO76" s="51">
        <f t="shared" ref="FO76" si="183">FO75+FO74</f>
        <v>27376.970405102751</v>
      </c>
      <c r="FP76" s="51">
        <f>FP75+FP74</f>
        <v>30616.42328306627</v>
      </c>
      <c r="FQ76" s="51">
        <f>FQ75+FQ74</f>
        <v>30656.997069883462</v>
      </c>
      <c r="FR76" s="51">
        <f t="shared" ref="FR76:FU76" si="184">FR75+FR74</f>
        <v>30920.200053112174</v>
      </c>
      <c r="FS76" s="51">
        <f t="shared" si="184"/>
        <v>31703.008154276129</v>
      </c>
      <c r="FT76" s="51">
        <f t="shared" si="184"/>
        <v>32753.130211444812</v>
      </c>
      <c r="FU76" s="51">
        <f t="shared" si="184"/>
        <v>34040.766391192257</v>
      </c>
      <c r="FV76" s="51">
        <f>FV75+FV74</f>
        <v>33337.027869983962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5817.2141000000029</v>
      </c>
      <c r="DS77" s="51">
        <f t="shared" ref="DS77:DV77" si="204">DS73-DS76</f>
        <v>10476.070200000002</v>
      </c>
      <c r="DT77" s="51">
        <f t="shared" si="204"/>
        <v>11598.981300000001</v>
      </c>
      <c r="DU77" s="51">
        <f t="shared" si="204"/>
        <v>12364.034400000006</v>
      </c>
      <c r="DV77" s="51">
        <f t="shared" si="204"/>
        <v>13566.366810000003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17634.914099999991</v>
      </c>
      <c r="FL77" s="51">
        <f t="shared" ref="FL77" si="210">+FL73-FL76</f>
        <v>21968.684440000001</v>
      </c>
      <c r="FM77" s="51">
        <f t="shared" ref="FM77" si="211">+FM73-FM76</f>
        <v>39412.962779399997</v>
      </c>
      <c r="FN77" s="51">
        <f t="shared" ref="FN77" si="212">+FN73-FN76</f>
        <v>49544.390896793993</v>
      </c>
      <c r="FO77" s="51">
        <f t="shared" ref="FO77" si="213">+FO73-FO76</f>
        <v>59134.256075021942</v>
      </c>
      <c r="FP77" s="51">
        <f>+FP73-FP76</f>
        <v>66131.474291423146</v>
      </c>
      <c r="FQ77" s="51">
        <f>+FQ73-FQ76</f>
        <v>73576.792967720306</v>
      </c>
      <c r="FR77" s="51">
        <f t="shared" ref="FR77:FU77" si="214">+FR73-FR76</f>
        <v>74208.480127469214</v>
      </c>
      <c r="FS77" s="51">
        <f t="shared" si="214"/>
        <v>76087.219570262707</v>
      </c>
      <c r="FT77" s="51">
        <f t="shared" si="214"/>
        <v>78607.51250746756</v>
      </c>
      <c r="FU77" s="51">
        <f t="shared" si="214"/>
        <v>81697.83933886142</v>
      </c>
      <c r="FV77" s="51">
        <f>+FV73-FV76</f>
        <v>80008.866887961514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-89.327477480000198</v>
      </c>
      <c r="FM78" s="49">
        <f t="shared" si="218"/>
        <v>260.74223392031979</v>
      </c>
      <c r="FN78" s="49">
        <f t="shared" si="218"/>
        <v>895.52151413344484</v>
      </c>
      <c r="FO78" s="49">
        <f t="shared" si="218"/>
        <v>1702.5601127082841</v>
      </c>
      <c r="FP78" s="49">
        <f t="shared" si="218"/>
        <v>2675.9491717119677</v>
      </c>
      <c r="FQ78" s="49">
        <f t="shared" si="218"/>
        <v>3776.8679471221299</v>
      </c>
      <c r="FR78" s="49">
        <f t="shared" ref="FR78:FU78" si="219">+FQ99*$FY$97</f>
        <v>5014.5265217596088</v>
      </c>
      <c r="FS78" s="49">
        <f t="shared" si="219"/>
        <v>6282.0946281472698</v>
      </c>
      <c r="FT78" s="49">
        <f t="shared" si="219"/>
        <v>7600.0036553218297</v>
      </c>
      <c r="FU78" s="49">
        <f t="shared" si="219"/>
        <v>8979.3239139264606</v>
      </c>
      <c r="FV78" s="49">
        <f>+FU99*$FY$97</f>
        <v>10430.158525971066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5817.2141000000029</v>
      </c>
      <c r="DS79" s="51">
        <f t="shared" si="234"/>
        <v>10476.070200000002</v>
      </c>
      <c r="DT79" s="51">
        <f t="shared" si="234"/>
        <v>11598.981300000001</v>
      </c>
      <c r="DU79" s="51">
        <f t="shared" si="234"/>
        <v>12364.034400000006</v>
      </c>
      <c r="DV79" s="51">
        <f t="shared" si="234"/>
        <v>13566.366810000003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17184.914099999991</v>
      </c>
      <c r="FL79" s="51">
        <f t="shared" si="239"/>
        <v>21879.35696252</v>
      </c>
      <c r="FM79" s="51">
        <f t="shared" si="239"/>
        <v>39673.705013320316</v>
      </c>
      <c r="FN79" s="51">
        <f t="shared" si="239"/>
        <v>50439.912410927442</v>
      </c>
      <c r="FO79" s="51">
        <f t="shared" si="239"/>
        <v>60836.816187730226</v>
      </c>
      <c r="FP79" s="51">
        <f t="shared" si="239"/>
        <v>68807.423463135114</v>
      </c>
      <c r="FQ79" s="51">
        <f>FQ77+FQ78</f>
        <v>77353.660914842432</v>
      </c>
      <c r="FR79" s="51">
        <f t="shared" ref="FR79:FU79" si="240">FR77+FR78</f>
        <v>79223.006649228817</v>
      </c>
      <c r="FS79" s="51">
        <f t="shared" si="240"/>
        <v>82369.314198409978</v>
      </c>
      <c r="FT79" s="51">
        <f t="shared" si="240"/>
        <v>86207.516162789383</v>
      </c>
      <c r="FU79" s="51">
        <f t="shared" si="240"/>
        <v>90677.163252787883</v>
      </c>
      <c r="FV79" s="51">
        <f>FV77+FV78</f>
        <v>90439.025413932584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872.58211500000039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2405.8879739999988</v>
      </c>
      <c r="FL80" s="51">
        <f t="shared" ref="FL80:FP80" si="245">FL79*0.2</f>
        <v>4375.8713925040001</v>
      </c>
      <c r="FM80" s="51">
        <f t="shared" si="245"/>
        <v>7934.7410026640637</v>
      </c>
      <c r="FN80" s="51">
        <f t="shared" si="245"/>
        <v>10087.982482185489</v>
      </c>
      <c r="FO80" s="51">
        <f t="shared" si="245"/>
        <v>12167.363237546046</v>
      </c>
      <c r="FP80" s="51">
        <f t="shared" si="245"/>
        <v>13761.484692627024</v>
      </c>
      <c r="FQ80" s="51">
        <f>FQ79*0.2</f>
        <v>15470.732182968488</v>
      </c>
      <c r="FR80" s="51">
        <f t="shared" ref="FR80:FT80" si="246">FR79*0.2</f>
        <v>15844.601329845764</v>
      </c>
      <c r="FS80" s="51">
        <f t="shared" si="246"/>
        <v>16473.862839681995</v>
      </c>
      <c r="FT80" s="51">
        <f t="shared" si="246"/>
        <v>17241.503232557876</v>
      </c>
      <c r="FU80" s="51">
        <f>FU79*0.2</f>
        <v>18135.432650557577</v>
      </c>
      <c r="FV80" s="51">
        <f>FV79*0.2</f>
        <v>18087.805082786519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4944.6319850000027</v>
      </c>
      <c r="DS81" s="51">
        <f t="shared" ref="DS81:DV81" si="265">+DS79-DS80</f>
        <v>10476.070200000002</v>
      </c>
      <c r="DT81" s="51">
        <f t="shared" si="265"/>
        <v>11598.981300000001</v>
      </c>
      <c r="DU81" s="51">
        <f t="shared" si="265"/>
        <v>12364.034400000006</v>
      </c>
      <c r="DV81" s="51">
        <f t="shared" si="265"/>
        <v>13566.366810000003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14779.026125999992</v>
      </c>
      <c r="FL81" s="51">
        <f t="shared" ref="FL81:FO81" si="270">+FL79-FL80</f>
        <v>17503.485570016001</v>
      </c>
      <c r="FM81" s="51">
        <f t="shared" si="270"/>
        <v>31738.964010656251</v>
      </c>
      <c r="FN81" s="51">
        <f t="shared" si="270"/>
        <v>40351.929928741956</v>
      </c>
      <c r="FO81" s="51">
        <f t="shared" si="270"/>
        <v>48669.452950184183</v>
      </c>
      <c r="FP81" s="51">
        <f>+FP79-FP80</f>
        <v>55045.938770508088</v>
      </c>
      <c r="FQ81" s="51">
        <f>+FQ79-FQ80</f>
        <v>61882.928731873944</v>
      </c>
      <c r="FR81" s="51">
        <f t="shared" ref="FR81:FT81" si="271">+FR79-FR80</f>
        <v>63378.405319383055</v>
      </c>
      <c r="FS81" s="51">
        <f t="shared" si="271"/>
        <v>65895.45135872798</v>
      </c>
      <c r="FT81" s="51">
        <f t="shared" si="271"/>
        <v>68966.012930231504</v>
      </c>
      <c r="FU81" s="51">
        <f>+FU79-FU80</f>
        <v>72541.730602230309</v>
      </c>
      <c r="FV81" s="51">
        <f>+FV79-FV80</f>
        <v>72351.220331146062</v>
      </c>
      <c r="FW81" s="54">
        <f t="shared" ref="FW81:HB81" si="272">+FV81*(1+$FY$98)</f>
        <v>72351.220331146062</v>
      </c>
      <c r="FX81" s="54">
        <f t="shared" si="272"/>
        <v>72351.220331146062</v>
      </c>
      <c r="FY81" s="54">
        <f t="shared" si="272"/>
        <v>72351.220331146062</v>
      </c>
      <c r="FZ81" s="54">
        <f t="shared" si="272"/>
        <v>72351.220331146062</v>
      </c>
      <c r="GA81" s="54">
        <f t="shared" si="272"/>
        <v>72351.220331146062</v>
      </c>
      <c r="GB81" s="54">
        <f t="shared" si="272"/>
        <v>72351.220331146062</v>
      </c>
      <c r="GC81" s="54">
        <f t="shared" si="272"/>
        <v>72351.220331146062</v>
      </c>
      <c r="GD81" s="54">
        <f t="shared" si="272"/>
        <v>72351.220331146062</v>
      </c>
      <c r="GE81" s="54">
        <f t="shared" si="272"/>
        <v>72351.220331146062</v>
      </c>
      <c r="GF81" s="54">
        <f t="shared" si="272"/>
        <v>72351.220331146062</v>
      </c>
      <c r="GG81" s="54">
        <f t="shared" si="272"/>
        <v>72351.220331146062</v>
      </c>
      <c r="GH81" s="54">
        <f t="shared" si="272"/>
        <v>72351.220331146062</v>
      </c>
      <c r="GI81" s="54">
        <f t="shared" si="272"/>
        <v>72351.220331146062</v>
      </c>
      <c r="GJ81" s="54">
        <f t="shared" si="272"/>
        <v>72351.220331146062</v>
      </c>
      <c r="GK81" s="54">
        <f t="shared" si="272"/>
        <v>72351.220331146062</v>
      </c>
      <c r="GL81" s="54">
        <f t="shared" si="272"/>
        <v>72351.220331146062</v>
      </c>
      <c r="GM81" s="54">
        <f t="shared" si="272"/>
        <v>72351.220331146062</v>
      </c>
      <c r="GN81" s="54">
        <f t="shared" si="272"/>
        <v>72351.220331146062</v>
      </c>
      <c r="GO81" s="54">
        <f t="shared" si="272"/>
        <v>72351.220331146062</v>
      </c>
      <c r="GP81" s="54">
        <f t="shared" si="272"/>
        <v>72351.220331146062</v>
      </c>
      <c r="GQ81" s="54">
        <f t="shared" si="272"/>
        <v>72351.220331146062</v>
      </c>
      <c r="GR81" s="54">
        <f t="shared" si="272"/>
        <v>72351.220331146062</v>
      </c>
      <c r="GS81" s="54">
        <f t="shared" si="272"/>
        <v>72351.220331146062</v>
      </c>
      <c r="GT81" s="54">
        <f t="shared" si="272"/>
        <v>72351.220331146062</v>
      </c>
      <c r="GU81" s="54">
        <f t="shared" si="272"/>
        <v>72351.220331146062</v>
      </c>
      <c r="GV81" s="54">
        <f t="shared" si="272"/>
        <v>72351.220331146062</v>
      </c>
      <c r="GW81" s="54">
        <f t="shared" si="272"/>
        <v>72351.220331146062</v>
      </c>
      <c r="GX81" s="54">
        <f t="shared" si="272"/>
        <v>72351.220331146062</v>
      </c>
      <c r="GY81" s="54">
        <f t="shared" si="272"/>
        <v>72351.220331146062</v>
      </c>
      <c r="GZ81" s="54">
        <f t="shared" si="272"/>
        <v>72351.220331146062</v>
      </c>
      <c r="HA81" s="54">
        <f t="shared" si="272"/>
        <v>72351.220331146062</v>
      </c>
      <c r="HB81" s="54">
        <f t="shared" si="272"/>
        <v>72351.220331146062</v>
      </c>
      <c r="HC81" s="54">
        <f t="shared" ref="HC81:IH81" si="273">+HB81*(1+$FY$98)</f>
        <v>72351.220331146062</v>
      </c>
      <c r="HD81" s="54">
        <f t="shared" si="273"/>
        <v>72351.220331146062</v>
      </c>
      <c r="HE81" s="54">
        <f t="shared" si="273"/>
        <v>72351.220331146062</v>
      </c>
      <c r="HF81" s="54">
        <f t="shared" si="273"/>
        <v>72351.220331146062</v>
      </c>
      <c r="HG81" s="54">
        <f t="shared" si="273"/>
        <v>72351.220331146062</v>
      </c>
      <c r="HH81" s="54">
        <f t="shared" si="273"/>
        <v>72351.220331146062</v>
      </c>
      <c r="HI81" s="54">
        <f t="shared" si="273"/>
        <v>72351.220331146062</v>
      </c>
      <c r="HJ81" s="54">
        <f t="shared" si="273"/>
        <v>72351.220331146062</v>
      </c>
      <c r="HK81" s="54">
        <f t="shared" si="273"/>
        <v>72351.220331146062</v>
      </c>
      <c r="HL81" s="54">
        <f t="shared" si="273"/>
        <v>72351.220331146062</v>
      </c>
      <c r="HM81" s="54">
        <f t="shared" si="273"/>
        <v>72351.220331146062</v>
      </c>
      <c r="HN81" s="54">
        <f t="shared" si="273"/>
        <v>72351.220331146062</v>
      </c>
      <c r="HO81" s="54">
        <f t="shared" si="273"/>
        <v>72351.220331146062</v>
      </c>
      <c r="HP81" s="54">
        <f t="shared" si="273"/>
        <v>72351.220331146062</v>
      </c>
      <c r="HQ81" s="54">
        <f t="shared" si="273"/>
        <v>72351.220331146062</v>
      </c>
      <c r="HR81" s="54">
        <f t="shared" si="273"/>
        <v>72351.220331146062</v>
      </c>
      <c r="HS81" s="54">
        <f t="shared" si="273"/>
        <v>72351.220331146062</v>
      </c>
      <c r="HT81" s="54">
        <f t="shared" si="273"/>
        <v>72351.220331146062</v>
      </c>
      <c r="HU81" s="54">
        <f t="shared" si="273"/>
        <v>72351.220331146062</v>
      </c>
      <c r="HV81" s="54">
        <f t="shared" si="273"/>
        <v>72351.220331146062</v>
      </c>
      <c r="HW81" s="54">
        <f t="shared" si="273"/>
        <v>72351.220331146062</v>
      </c>
      <c r="HX81" s="54">
        <f t="shared" si="273"/>
        <v>72351.220331146062</v>
      </c>
      <c r="HY81" s="54">
        <f t="shared" si="273"/>
        <v>72351.220331146062</v>
      </c>
      <c r="HZ81" s="54">
        <f t="shared" si="273"/>
        <v>72351.220331146062</v>
      </c>
      <c r="IA81" s="54">
        <f t="shared" si="273"/>
        <v>72351.220331146062</v>
      </c>
      <c r="IB81" s="54">
        <f t="shared" si="273"/>
        <v>72351.220331146062</v>
      </c>
      <c r="IC81" s="54">
        <f t="shared" si="273"/>
        <v>72351.220331146062</v>
      </c>
      <c r="ID81" s="54">
        <f t="shared" si="273"/>
        <v>72351.220331146062</v>
      </c>
      <c r="IE81" s="54">
        <f t="shared" si="273"/>
        <v>72351.220331146062</v>
      </c>
      <c r="IF81" s="54">
        <f t="shared" si="273"/>
        <v>72351.220331146062</v>
      </c>
      <c r="IG81" s="54">
        <f t="shared" si="273"/>
        <v>72351.220331146062</v>
      </c>
      <c r="IH81" s="54">
        <f t="shared" si="273"/>
        <v>72351.220331146062</v>
      </c>
      <c r="II81" s="54">
        <f t="shared" ref="II81:IQ81" si="274">+IH81*(1+$FY$98)</f>
        <v>72351.220331146062</v>
      </c>
      <c r="IJ81" s="54">
        <f t="shared" si="274"/>
        <v>72351.220331146062</v>
      </c>
      <c r="IK81" s="54">
        <f t="shared" si="274"/>
        <v>72351.220331146062</v>
      </c>
      <c r="IL81" s="54">
        <f t="shared" si="274"/>
        <v>72351.220331146062</v>
      </c>
      <c r="IM81" s="54">
        <f t="shared" si="274"/>
        <v>72351.220331146062</v>
      </c>
      <c r="IN81" s="54">
        <f t="shared" si="274"/>
        <v>72351.220331146062</v>
      </c>
      <c r="IO81" s="54">
        <f t="shared" si="274"/>
        <v>72351.220331146062</v>
      </c>
      <c r="IP81" s="54">
        <f t="shared" si="274"/>
        <v>72351.220331146062</v>
      </c>
      <c r="IQ81" s="54">
        <f t="shared" si="274"/>
        <v>72351.220331146062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5.4635187513742709</v>
      </c>
      <c r="DS82" s="59">
        <f t="shared" ref="DS82:DV82" si="292">DS81/DS83</f>
        <v>11.575422832688972</v>
      </c>
      <c r="DT82" s="59">
        <f t="shared" si="292"/>
        <v>12.816171561732412</v>
      </c>
      <c r="DU82" s="59">
        <f t="shared" si="292"/>
        <v>13.661508883160398</v>
      </c>
      <c r="DV82" s="59">
        <f t="shared" si="292"/>
        <v>14.990013347668084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16.338973258922341</v>
      </c>
      <c r="FL82" s="59">
        <f t="shared" si="296"/>
        <v>19.351003254761057</v>
      </c>
      <c r="FM82" s="59">
        <f t="shared" si="296"/>
        <v>35.089056600535805</v>
      </c>
      <c r="FN82" s="59">
        <f t="shared" si="296"/>
        <v>44.61113326619904</v>
      </c>
      <c r="FO82" s="59">
        <f t="shared" si="296"/>
        <v>53.806582619166477</v>
      </c>
      <c r="FP82" s="59">
        <f t="shared" si="296"/>
        <v>60.856115546162393</v>
      </c>
      <c r="FQ82" s="59">
        <f t="shared" si="296"/>
        <v>68.414759478305697</v>
      </c>
      <c r="FR82" s="59">
        <f t="shared" ref="FR82:FU82" si="297">FR81/FR83</f>
        <v>70.068085737041329</v>
      </c>
      <c r="FS82" s="59">
        <f t="shared" si="297"/>
        <v>72.8508095496735</v>
      </c>
      <c r="FT82" s="59">
        <f t="shared" si="297"/>
        <v>76.245473242595011</v>
      </c>
      <c r="FU82" s="59">
        <f t="shared" si="297"/>
        <v>80.198612977659351</v>
      </c>
      <c r="FV82" s="59">
        <f>FV81/FV83</f>
        <v>79.987994077722533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0.40240748761395695</v>
      </c>
      <c r="DS85" s="61">
        <f t="shared" si="327"/>
        <v>0.47502024337670967</v>
      </c>
      <c r="DT85" s="61">
        <f t="shared" si="327"/>
        <v>0.26693002556911205</v>
      </c>
      <c r="DU85" s="61">
        <f t="shared" si="327"/>
        <v>0.33438002657528498</v>
      </c>
      <c r="DV85" s="61">
        <f t="shared" si="327"/>
        <v>0.26160688661387299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0.39124982092917482</v>
      </c>
      <c r="FL85" s="62">
        <f t="shared" si="335"/>
        <v>0.32928567415309073</v>
      </c>
      <c r="FM85" s="62">
        <f t="shared" ref="FM85:FV85" si="336">FM71/FL71-1</f>
        <v>0.22907636404137266</v>
      </c>
      <c r="FN85" s="62">
        <f t="shared" si="336"/>
        <v>0.25705827227709444</v>
      </c>
      <c r="FO85" s="62">
        <f t="shared" si="336"/>
        <v>0.19356106724986533</v>
      </c>
      <c r="FP85" s="62">
        <f t="shared" si="336"/>
        <v>0.11832766117027038</v>
      </c>
      <c r="FQ85" s="62">
        <f t="shared" si="336"/>
        <v>1.3252294836030298E-3</v>
      </c>
      <c r="FR85" s="62">
        <f t="shared" si="336"/>
        <v>8.585413066672265E-3</v>
      </c>
      <c r="FS85" s="62">
        <f t="shared" si="336"/>
        <v>2.5317045162040142E-2</v>
      </c>
      <c r="FT85" s="62">
        <f t="shared" si="336"/>
        <v>3.3123735516152886E-2</v>
      </c>
      <c r="FU85" s="62">
        <f t="shared" si="336"/>
        <v>3.9313377727100862E-2</v>
      </c>
      <c r="FV85" s="62">
        <f t="shared" si="336"/>
        <v>-2.0673404150806096E-2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-0.26344199088678588</v>
      </c>
      <c r="FL87" s="96">
        <f t="shared" ref="FL87" si="340">+FL5/FK5-1</f>
        <v>-0.23845055677167604</v>
      </c>
      <c r="FM87" s="96">
        <f t="shared" ref="FM87" si="341">+FM5/FL5-1</f>
        <v>-0.19999999999999996</v>
      </c>
      <c r="FN87" s="96">
        <f t="shared" ref="FN87" si="342">+FN5/FM5-1</f>
        <v>-0.19999999999999984</v>
      </c>
      <c r="FO87" s="96">
        <f t="shared" ref="FO87" si="343">+FO5/FN5-1</f>
        <v>-0.20000000000000007</v>
      </c>
      <c r="FP87" s="96">
        <f t="shared" ref="FP87" si="344">+FP5/FO5-1</f>
        <v>-0.19999999999999996</v>
      </c>
      <c r="FQ87" s="96">
        <f t="shared" ref="FQ87" si="345">+FQ5/FP5-1</f>
        <v>-0.19999999999999984</v>
      </c>
      <c r="FR87" s="96">
        <f t="shared" ref="FR87" si="346">+FR5/FQ5-1</f>
        <v>-0.20000000000000007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1">FL6/FK6-1</f>
        <v>0.65686605835304723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-0.10000000000000009</v>
      </c>
      <c r="FT88" s="96">
        <f t="shared" si="351"/>
        <v>-9.9999999999999978E-2</v>
      </c>
      <c r="FU88" s="96">
        <f t="shared" si="351"/>
        <v>-9.9999999999999978E-2</v>
      </c>
      <c r="FV88" s="96">
        <f t="shared" si="351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0.21335712464950296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0.18143276443091638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0.35777894185437398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0.3736184091320891</v>
      </c>
      <c r="FL90" s="96">
        <f t="shared" si="355"/>
        <v>0.10000000000000009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0.65907880038540423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0.81000000000000016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0.81825242185994274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0.85000000000000009</v>
      </c>
      <c r="FU94" s="64">
        <f t="shared" si="402"/>
        <v>0.85</v>
      </c>
      <c r="FV94" s="64">
        <f t="shared" si="402"/>
        <v>0.85</v>
      </c>
    </row>
    <row r="95" spans="1:251" x14ac:dyDescent="0.2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0.15946988499963463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0.19968656900507264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0.21234203174091434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0.2</v>
      </c>
      <c r="FM97" s="79">
        <f t="shared" si="470"/>
        <v>0.2</v>
      </c>
      <c r="FN97" s="79">
        <f t="shared" si="470"/>
        <v>0.2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0.19999999999999998</v>
      </c>
      <c r="FT97" s="79">
        <f t="shared" si="471"/>
        <v>0.19999999999999998</v>
      </c>
      <c r="FU97" s="79">
        <f t="shared" si="471"/>
        <v>0.2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0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-4466.3738740000099</v>
      </c>
      <c r="FL99" s="49">
        <f t="shared" si="479"/>
        <v>13037.111696015991</v>
      </c>
      <c r="FM99" s="49">
        <f t="shared" si="479"/>
        <v>44776.075706672244</v>
      </c>
      <c r="FN99" s="49">
        <f t="shared" si="479"/>
        <v>85128.0056354142</v>
      </c>
      <c r="FO99" s="49">
        <f t="shared" si="479"/>
        <v>133797.45858559839</v>
      </c>
      <c r="FP99" s="49">
        <f t="shared" si="479"/>
        <v>188843.39735610649</v>
      </c>
      <c r="FQ99" s="49">
        <f t="shared" si="479"/>
        <v>250726.32608798044</v>
      </c>
      <c r="FR99" s="49">
        <f t="shared" ref="FR99" si="480">+FQ99+FR81</f>
        <v>314104.73140736349</v>
      </c>
      <c r="FS99" s="49">
        <f t="shared" ref="FS99" si="481">+FR99+FS81</f>
        <v>380000.18276609149</v>
      </c>
      <c r="FT99" s="49">
        <f t="shared" ref="FT99" si="482">+FS99+FT81</f>
        <v>448966.195696323</v>
      </c>
      <c r="FU99" s="49">
        <f t="shared" ref="FU99" si="483">+FT99+FU81</f>
        <v>521507.9262985533</v>
      </c>
      <c r="FV99" s="49">
        <f t="shared" ref="FV99" si="484">+FU99+FV81</f>
        <v>593859.14662969939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841744.2118139948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887.75663931758174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Q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/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/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/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Q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/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/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x14ac:dyDescent="0.2">
      <c r="B138" s="50" t="s">
        <v>394</v>
      </c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x14ac:dyDescent="0.2">
      <c r="B139" s="50" t="s">
        <v>391</v>
      </c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x14ac:dyDescent="0.2">
      <c r="B140" s="50" t="s">
        <v>395</v>
      </c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x14ac:dyDescent="0.2">
      <c r="B141" s="50" t="s">
        <v>78</v>
      </c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x14ac:dyDescent="0.2">
      <c r="B142" s="50" t="s">
        <v>396</v>
      </c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Q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x14ac:dyDescent="0.2">
      <c r="B144" s="50" t="s">
        <v>296</v>
      </c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x14ac:dyDescent="0.2">
      <c r="B145" s="50" t="s">
        <v>399</v>
      </c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x14ac:dyDescent="0.2">
      <c r="B146" s="38" t="s">
        <v>398</v>
      </c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x14ac:dyDescent="0.2">
      <c r="B147" s="38" t="s">
        <v>78</v>
      </c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x14ac:dyDescent="0.2">
      <c r="B148" s="38" t="s">
        <v>397</v>
      </c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Q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x14ac:dyDescent="0.2">
      <c r="B149" s="38" t="s">
        <v>400</v>
      </c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x14ac:dyDescent="0.2">
      <c r="B150" s="38" t="s">
        <v>401</v>
      </c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Q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Q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E17" s="38" t="s">
        <v>579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  <c r="E31" s="38" t="s">
        <v>1155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9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1"/>
  <sheetViews>
    <sheetView zoomScale="175" zoomScaleNormal="175" workbookViewId="0">
      <selection activeCell="G5" sqref="G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92</v>
      </c>
    </row>
    <row r="6" spans="1:3" x14ac:dyDescent="0.2">
      <c r="B6" s="38"/>
      <c r="C6" s="20" t="s">
        <v>1129</v>
      </c>
    </row>
    <row r="7" spans="1:3" x14ac:dyDescent="0.2">
      <c r="B7" s="38"/>
      <c r="C7" s="38" t="s">
        <v>1130</v>
      </c>
    </row>
    <row r="8" spans="1:3" x14ac:dyDescent="0.2">
      <c r="B8" s="38"/>
    </row>
    <row r="9" spans="1:3" x14ac:dyDescent="0.2">
      <c r="B9" s="38"/>
      <c r="C9" s="20" t="s">
        <v>1133</v>
      </c>
    </row>
    <row r="10" spans="1:3" x14ac:dyDescent="0.2">
      <c r="B10" s="38"/>
    </row>
    <row r="11" spans="1:3" x14ac:dyDescent="0.2">
      <c r="B11" s="38"/>
    </row>
    <row r="12" spans="1:3" x14ac:dyDescent="0.2">
      <c r="B12" s="38"/>
      <c r="C12" s="20" t="s">
        <v>1132</v>
      </c>
    </row>
    <row r="13" spans="1:3" x14ac:dyDescent="0.2">
      <c r="B13" s="38"/>
    </row>
    <row r="14" spans="1:3" x14ac:dyDescent="0.2">
      <c r="B14" s="38"/>
    </row>
    <row r="15" spans="1:3" x14ac:dyDescent="0.2">
      <c r="B15" s="38"/>
    </row>
    <row r="16" spans="1:3" x14ac:dyDescent="0.2">
      <c r="B16" s="38"/>
      <c r="C16" s="20" t="s">
        <v>1131</v>
      </c>
    </row>
    <row r="17" spans="2:3" x14ac:dyDescent="0.2">
      <c r="B17" s="38"/>
    </row>
    <row r="18" spans="2:3" x14ac:dyDescent="0.2">
      <c r="B18" s="38"/>
    </row>
    <row r="19" spans="2:3" x14ac:dyDescent="0.2">
      <c r="B19" s="38"/>
      <c r="C19" s="20" t="s">
        <v>1134</v>
      </c>
    </row>
    <row r="20" spans="2:3" x14ac:dyDescent="0.2">
      <c r="B20" s="38"/>
    </row>
    <row r="21" spans="2:3" x14ac:dyDescent="0.2">
      <c r="B21" s="38"/>
    </row>
    <row r="22" spans="2:3" x14ac:dyDescent="0.2">
      <c r="B22" s="38"/>
      <c r="C22" s="20" t="s">
        <v>1136</v>
      </c>
    </row>
    <row r="23" spans="2:3" x14ac:dyDescent="0.2">
      <c r="B23" s="38"/>
    </row>
    <row r="24" spans="2:3" x14ac:dyDescent="0.2">
      <c r="B24" s="38"/>
    </row>
    <row r="25" spans="2:3" x14ac:dyDescent="0.2">
      <c r="B25" s="38"/>
      <c r="C25" s="20" t="s">
        <v>1135</v>
      </c>
    </row>
    <row r="26" spans="2:3" x14ac:dyDescent="0.2">
      <c r="B26" s="38"/>
    </row>
    <row r="27" spans="2:3" x14ac:dyDescent="0.2">
      <c r="B27" s="38"/>
    </row>
    <row r="28" spans="2:3" x14ac:dyDescent="0.2">
      <c r="B28" s="38"/>
    </row>
    <row r="29" spans="2:3" x14ac:dyDescent="0.2">
      <c r="C29" s="20" t="s">
        <v>1128</v>
      </c>
    </row>
    <row r="30" spans="2:3" x14ac:dyDescent="0.2">
      <c r="C30" s="38" t="s">
        <v>1126</v>
      </c>
    </row>
    <row r="31" spans="2:3" x14ac:dyDescent="0.2">
      <c r="C31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Master</vt:lpstr>
      <vt:lpstr>IP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2025-04-04T13:52:53Z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