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3774277-7FA6-4ABB-982C-CAE5BF4740CE}" xr6:coauthVersionLast="47" xr6:coauthVersionMax="47" xr10:uidLastSave="{00000000-0000-0000-0000-000000000000}"/>
  <bookViews>
    <workbookView xWindow="-31920" yWindow="1740" windowWidth="30165" windowHeight="16515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1" i="1" l="1"/>
  <c r="AV41" i="1"/>
  <c r="Z24" i="1"/>
  <c r="Y24" i="1"/>
  <c r="X24" i="1"/>
  <c r="X38" i="1" s="1"/>
  <c r="R24" i="1"/>
  <c r="R121" i="1" s="1"/>
  <c r="R135" i="1" s="1"/>
  <c r="Y38" i="1"/>
  <c r="Z38" i="1"/>
  <c r="W38" i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W24" i="1"/>
  <c r="W121" i="1"/>
  <c r="W135" i="1" s="1"/>
  <c r="V135" i="1"/>
  <c r="U135" i="1"/>
  <c r="T135" i="1"/>
  <c r="S135" i="1"/>
  <c r="Q135" i="1"/>
  <c r="P135" i="1"/>
  <c r="O135" i="1"/>
  <c r="T121" i="1"/>
  <c r="S121" i="1"/>
  <c r="Q121" i="1"/>
  <c r="P121" i="1"/>
  <c r="O121" i="1"/>
  <c r="V121" i="1"/>
  <c r="U121" i="1"/>
  <c r="X122" i="1"/>
  <c r="W122" i="1"/>
  <c r="Z130" i="1"/>
  <c r="Y130" i="1"/>
  <c r="X130" i="1"/>
  <c r="W130" i="1"/>
  <c r="Y123" i="1"/>
  <c r="Z128" i="1"/>
  <c r="Y128" i="1"/>
  <c r="X128" i="1"/>
  <c r="W128" i="1"/>
  <c r="Z126" i="1"/>
  <c r="Y126" i="1"/>
  <c r="X126" i="1"/>
  <c r="W126" i="1"/>
  <c r="X123" i="1"/>
  <c r="X121" i="1" s="1"/>
  <c r="Z131" i="1"/>
  <c r="Y131" i="1"/>
  <c r="X131" i="1"/>
  <c r="W131" i="1"/>
  <c r="Z127" i="1"/>
  <c r="Y127" i="1"/>
  <c r="X127" i="1"/>
  <c r="W127" i="1"/>
  <c r="T134" i="1"/>
  <c r="S134" i="1"/>
  <c r="R134" i="1"/>
  <c r="Q134" i="1"/>
  <c r="P134" i="1"/>
  <c r="W123" i="1"/>
  <c r="V123" i="1"/>
  <c r="V134" i="1" s="1"/>
  <c r="U123" i="1"/>
  <c r="U134" i="1" s="1"/>
  <c r="T123" i="1"/>
  <c r="S123" i="1"/>
  <c r="R123" i="1"/>
  <c r="Q123" i="1"/>
  <c r="P123" i="1"/>
  <c r="O123" i="1"/>
  <c r="Y122" i="1" l="1"/>
  <c r="Y121" i="1"/>
  <c r="Z123" i="1"/>
  <c r="W134" i="1"/>
  <c r="Z121" i="1" l="1"/>
  <c r="Z122" i="1"/>
  <c r="O130" i="1" l="1"/>
  <c r="V122" i="1"/>
  <c r="U122" i="1"/>
  <c r="T122" i="1"/>
  <c r="S122" i="1"/>
  <c r="R122" i="1"/>
  <c r="Q122" i="1"/>
  <c r="P122" i="1"/>
  <c r="O122" i="1"/>
  <c r="T127" i="1" l="1"/>
  <c r="U127" i="1" s="1"/>
  <c r="V127" i="1" s="1"/>
  <c r="P127" i="1"/>
  <c r="AV12" i="1" l="1"/>
  <c r="AW10" i="1"/>
  <c r="AW12" i="1" s="1"/>
  <c r="AW4" i="1"/>
  <c r="AW6" i="1" s="1"/>
  <c r="AV6" i="1"/>
  <c r="AD38" i="1"/>
  <c r="AC31" i="1"/>
  <c r="AC29" i="1"/>
  <c r="AC26" i="1"/>
  <c r="AC41" i="1"/>
  <c r="AE38" i="1"/>
  <c r="AD31" i="1"/>
  <c r="AD29" i="1"/>
  <c r="AD26" i="1"/>
  <c r="AD41" i="1" s="1"/>
  <c r="AF38" i="1"/>
  <c r="AE31" i="1"/>
  <c r="AE29" i="1"/>
  <c r="AE26" i="1"/>
  <c r="AE41" i="1" s="1"/>
  <c r="AG38" i="1"/>
  <c r="AF29" i="1"/>
  <c r="AF26" i="1"/>
  <c r="AF41" i="1" s="1"/>
  <c r="AH38" i="1"/>
  <c r="AG29" i="1"/>
  <c r="AG26" i="1"/>
  <c r="AG30" i="1" s="1"/>
  <c r="AG32" i="1" s="1"/>
  <c r="AG34" i="1" s="1"/>
  <c r="AG35" i="1" s="1"/>
  <c r="AI38" i="1"/>
  <c r="AH29" i="1"/>
  <c r="AH26" i="1"/>
  <c r="AH30" i="1" s="1"/>
  <c r="AH32" i="1" s="1"/>
  <c r="AH34" i="1" s="1"/>
  <c r="AH35" i="1" s="1"/>
  <c r="AJ38" i="1"/>
  <c r="AI29" i="1"/>
  <c r="AI26" i="1"/>
  <c r="AI41" i="1" s="1"/>
  <c r="AK38" i="1"/>
  <c r="AJ29" i="1"/>
  <c r="AJ26" i="1"/>
  <c r="AJ41" i="1" s="1"/>
  <c r="AL38" i="1"/>
  <c r="AK29" i="1"/>
  <c r="AK26" i="1"/>
  <c r="AK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M38" i="1"/>
  <c r="AL29" i="1"/>
  <c r="AL26" i="1"/>
  <c r="AL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O19" i="1"/>
  <c r="AO18" i="1"/>
  <c r="AO22" i="1"/>
  <c r="AO23" i="1"/>
  <c r="N36" i="1"/>
  <c r="N33" i="1"/>
  <c r="N28" i="1"/>
  <c r="N27" i="1"/>
  <c r="N25" i="1"/>
  <c r="N26" i="1" s="1"/>
  <c r="N58" i="1"/>
  <c r="N51" i="1"/>
  <c r="N45" i="1"/>
  <c r="AP61" i="1"/>
  <c r="AP60" i="1"/>
  <c r="AP59" i="1"/>
  <c r="AP57" i="1"/>
  <c r="AP56" i="1"/>
  <c r="AP53" i="1"/>
  <c r="AP52" i="1"/>
  <c r="AP50" i="1"/>
  <c r="AP49" i="1"/>
  <c r="AP48" i="1"/>
  <c r="AP47" i="1"/>
  <c r="AP46" i="1"/>
  <c r="AM29" i="1"/>
  <c r="AM26" i="1"/>
  <c r="AM41" i="1" s="1"/>
  <c r="AO2" i="1"/>
  <c r="AQ21" i="1"/>
  <c r="AQ20" i="1"/>
  <c r="R17" i="1"/>
  <c r="AP17" i="1" s="1"/>
  <c r="P22" i="1"/>
  <c r="P24" i="1" s="1"/>
  <c r="AP33" i="1"/>
  <c r="AP28" i="1"/>
  <c r="AP27" i="1"/>
  <c r="AP25" i="1"/>
  <c r="AP19" i="1"/>
  <c r="AP18" i="1"/>
  <c r="AP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Q19" i="1" s="1"/>
  <c r="V18" i="1"/>
  <c r="AQ18" i="1" s="1"/>
  <c r="V23" i="1"/>
  <c r="AQ23" i="1" s="1"/>
  <c r="G78" i="1" l="1"/>
  <c r="AC30" i="1"/>
  <c r="AX4" i="1"/>
  <c r="AY4" i="1" s="1"/>
  <c r="AZ4" i="1" s="1"/>
  <c r="AX10" i="1"/>
  <c r="AY10" i="1" s="1"/>
  <c r="AZ10" i="1" s="1"/>
  <c r="G54" i="1"/>
  <c r="AH41" i="1"/>
  <c r="AG41" i="1"/>
  <c r="AC32" i="1"/>
  <c r="AC34" i="1" s="1"/>
  <c r="AC35" i="1" s="1"/>
  <c r="L54" i="1"/>
  <c r="C30" i="1"/>
  <c r="C32" i="1" s="1"/>
  <c r="C34" i="1" s="1"/>
  <c r="C35" i="1" s="1"/>
  <c r="AD30" i="1"/>
  <c r="AD32" i="1" s="1"/>
  <c r="AD34" i="1" s="1"/>
  <c r="AD35" i="1" s="1"/>
  <c r="AE30" i="1"/>
  <c r="AE32" i="1" s="1"/>
  <c r="AE34" i="1" s="1"/>
  <c r="AE35" i="1" s="1"/>
  <c r="AF30" i="1"/>
  <c r="AF32" i="1" s="1"/>
  <c r="AF34" i="1" s="1"/>
  <c r="AF35" i="1" s="1"/>
  <c r="K54" i="1"/>
  <c r="G86" i="1"/>
  <c r="H44" i="1"/>
  <c r="H78" i="1"/>
  <c r="AI30" i="1"/>
  <c r="AI32" i="1" s="1"/>
  <c r="AI34" i="1" s="1"/>
  <c r="AI35" i="1" s="1"/>
  <c r="C41" i="1"/>
  <c r="AJ30" i="1"/>
  <c r="AJ32" i="1" s="1"/>
  <c r="AJ34" i="1" s="1"/>
  <c r="AJ35" i="1" s="1"/>
  <c r="AK30" i="1"/>
  <c r="AK32" i="1" s="1"/>
  <c r="AK34" i="1" s="1"/>
  <c r="AK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L30" i="1"/>
  <c r="AL32" i="1" s="1"/>
  <c r="AL34" i="1" s="1"/>
  <c r="AL35" i="1" s="1"/>
  <c r="K44" i="1"/>
  <c r="U89" i="1"/>
  <c r="N54" i="1"/>
  <c r="T89" i="1"/>
  <c r="T26" i="1"/>
  <c r="T86" i="1"/>
  <c r="AM30" i="1"/>
  <c r="AM32" i="1" s="1"/>
  <c r="AM34" i="1" s="1"/>
  <c r="AM35" i="1" s="1"/>
  <c r="E30" i="1"/>
  <c r="E32" i="1" s="1"/>
  <c r="E34" i="1" s="1"/>
  <c r="E35" i="1" s="1"/>
  <c r="U86" i="1"/>
  <c r="R22" i="1"/>
  <c r="AP22" i="1" s="1"/>
  <c r="N44" i="1"/>
  <c r="N62" i="1"/>
  <c r="T5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31" i="1"/>
  <c r="V44" i="1"/>
  <c r="U44" i="1"/>
  <c r="T44" i="1"/>
  <c r="R58" i="1"/>
  <c r="AP58" i="1" s="1"/>
  <c r="AP62" i="1" s="1"/>
  <c r="R51" i="1"/>
  <c r="AP51" i="1" s="1"/>
  <c r="R45" i="1"/>
  <c r="AO31" i="1"/>
  <c r="AO29" i="1"/>
  <c r="AN31" i="1"/>
  <c r="AN29" i="1"/>
  <c r="AN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Q22" i="1" s="1"/>
  <c r="U114" i="1"/>
  <c r="T114" i="1"/>
  <c r="S114" i="1"/>
  <c r="R114" i="1"/>
  <c r="Q114" i="1"/>
  <c r="S54" i="1" l="1"/>
  <c r="AX12" i="1"/>
  <c r="AX6" i="1"/>
  <c r="G87" i="1"/>
  <c r="H87" i="1"/>
  <c r="AQ31" i="1"/>
  <c r="AR31" i="1" s="1"/>
  <c r="AS31" i="1" s="1"/>
  <c r="AT31" i="1" s="1"/>
  <c r="AU31" i="1" s="1"/>
  <c r="AV31" i="1" s="1"/>
  <c r="AW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N26" i="1"/>
  <c r="AN30" i="1" s="1"/>
  <c r="AN32" i="1" s="1"/>
  <c r="AN34" i="1" s="1"/>
  <c r="AN35" i="1" s="1"/>
  <c r="AN38" i="1"/>
  <c r="R54" i="1"/>
  <c r="AP45" i="1"/>
  <c r="AP54" i="1" s="1"/>
  <c r="S26" i="1"/>
  <c r="S41" i="1" s="1"/>
  <c r="R44" i="1"/>
  <c r="R62" i="1"/>
  <c r="AQ114" i="1"/>
  <c r="V40" i="1"/>
  <c r="U40" i="1"/>
  <c r="S42" i="1"/>
  <c r="T40" i="1"/>
  <c r="S29" i="1"/>
  <c r="V28" i="1"/>
  <c r="AQ28" i="1" s="1"/>
  <c r="AR28" i="1" s="1"/>
  <c r="AS28" i="1" s="1"/>
  <c r="AT28" i="1" s="1"/>
  <c r="AU28" i="1" s="1"/>
  <c r="AV28" i="1" s="1"/>
  <c r="AW28" i="1" s="1"/>
  <c r="V36" i="1"/>
  <c r="AQ36" i="1" s="1"/>
  <c r="AR36" i="1" s="1"/>
  <c r="AS36" i="1" s="1"/>
  <c r="AT36" i="1" s="1"/>
  <c r="AU36" i="1" s="1"/>
  <c r="AV36" i="1" s="1"/>
  <c r="AW36" i="1" s="1"/>
  <c r="U2" i="1"/>
  <c r="Y2" i="1" s="1"/>
  <c r="S2" i="1"/>
  <c r="W2" i="1" s="1"/>
  <c r="J38" i="1"/>
  <c r="K38" i="1"/>
  <c r="L38" i="1"/>
  <c r="N38" i="1"/>
  <c r="G39" i="1"/>
  <c r="H39" i="1"/>
  <c r="I39" i="1"/>
  <c r="J39" i="1"/>
  <c r="K39" i="1"/>
  <c r="L39" i="1"/>
  <c r="P40" i="1"/>
  <c r="V2" i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X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Z2" i="1"/>
  <c r="AY12" i="1"/>
  <c r="AZ12" i="1"/>
  <c r="AN41" i="1"/>
  <c r="AY6" i="1"/>
  <c r="AZ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P71" i="1"/>
  <c r="Q76" i="1"/>
  <c r="R76" i="1" s="1"/>
  <c r="O86" i="1"/>
  <c r="Q68" i="1"/>
  <c r="R68" i="1" s="1"/>
  <c r="AP68" i="1" s="1"/>
  <c r="Q38" i="1"/>
  <c r="AO24" i="1"/>
  <c r="P72" i="1"/>
  <c r="Q72" i="1" s="1"/>
  <c r="R72" i="1" s="1"/>
  <c r="P44" i="1"/>
  <c r="Q67" i="1"/>
  <c r="R67" i="1" s="1"/>
  <c r="AP67" i="1" s="1"/>
  <c r="Q69" i="1"/>
  <c r="R69" i="1" s="1"/>
  <c r="AP69" i="1" s="1"/>
  <c r="Q70" i="1"/>
  <c r="R70" i="1" s="1"/>
  <c r="Q77" i="1"/>
  <c r="R77" i="1" s="1"/>
  <c r="Q81" i="1"/>
  <c r="R81" i="1" s="1"/>
  <c r="Q83" i="1"/>
  <c r="R83" i="1" s="1"/>
  <c r="AP31" i="1"/>
  <c r="T78" i="1"/>
  <c r="U75" i="1"/>
  <c r="U78" i="1" s="1"/>
  <c r="V24" i="1"/>
  <c r="AQ24" i="1" s="1"/>
  <c r="AR24" i="1" s="1"/>
  <c r="AR38" i="1" s="1"/>
  <c r="AQ17" i="1"/>
  <c r="O78" i="1"/>
  <c r="Q85" i="1"/>
  <c r="R85" i="1" s="1"/>
  <c r="Q84" i="1"/>
  <c r="R84" i="1" s="1"/>
  <c r="Q82" i="1"/>
  <c r="R82" i="1" s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P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P82" i="1" l="1"/>
  <c r="AS24" i="1"/>
  <c r="AT24" i="1" s="1"/>
  <c r="AU24" i="1" s="1"/>
  <c r="AV24" i="1" s="1"/>
  <c r="AW24" i="1" s="1"/>
  <c r="AP76" i="1"/>
  <c r="O30" i="1"/>
  <c r="O32" i="1" s="1"/>
  <c r="O34" i="1" s="1"/>
  <c r="AP83" i="1"/>
  <c r="AP70" i="1"/>
  <c r="AP85" i="1"/>
  <c r="AP77" i="1"/>
  <c r="AP72" i="1"/>
  <c r="K35" i="1"/>
  <c r="K64" i="1"/>
  <c r="J35" i="1"/>
  <c r="J64" i="1"/>
  <c r="G35" i="1"/>
  <c r="G64" i="1"/>
  <c r="AP84" i="1"/>
  <c r="L35" i="1"/>
  <c r="L64" i="1"/>
  <c r="H35" i="1"/>
  <c r="H64" i="1"/>
  <c r="AP81" i="1"/>
  <c r="Q86" i="1"/>
  <c r="R80" i="1"/>
  <c r="R86" i="1" s="1"/>
  <c r="AO38" i="1"/>
  <c r="AO26" i="1"/>
  <c r="V29" i="1"/>
  <c r="AQ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P80" i="1"/>
  <c r="AP86" i="1" s="1"/>
  <c r="T35" i="1"/>
  <c r="T64" i="1"/>
  <c r="T73" i="1" s="1"/>
  <c r="T87" i="1" s="1"/>
  <c r="U35" i="1"/>
  <c r="Q78" i="1"/>
  <c r="R75" i="1"/>
  <c r="R78" i="1" s="1"/>
  <c r="AO41" i="1"/>
  <c r="AO30" i="1"/>
  <c r="AO32" i="1" s="1"/>
  <c r="AO34" i="1" s="1"/>
  <c r="AO35" i="1" s="1"/>
  <c r="AQ29" i="1"/>
  <c r="AR27" i="1"/>
  <c r="V25" i="1"/>
  <c r="AQ26" i="1"/>
  <c r="AR26" i="1"/>
  <c r="AR25" i="1" s="1"/>
  <c r="AS38" i="1"/>
  <c r="V30" i="1"/>
  <c r="V32" i="1" s="1"/>
  <c r="V33" i="1" s="1"/>
  <c r="P87" i="1"/>
  <c r="Q35" i="1"/>
  <c r="Q64" i="1"/>
  <c r="Q73" i="1" s="1"/>
  <c r="V34" i="1" l="1"/>
  <c r="V35" i="1" s="1"/>
  <c r="AQ33" i="1"/>
  <c r="AP75" i="1"/>
  <c r="AP78" i="1" s="1"/>
  <c r="Q87" i="1"/>
  <c r="AR29" i="1"/>
  <c r="AS27" i="1"/>
  <c r="AR41" i="1"/>
  <c r="AR30" i="1"/>
  <c r="AR32" i="1" s="1"/>
  <c r="AT38" i="1"/>
  <c r="AS26" i="1"/>
  <c r="AS25" i="1" s="1"/>
  <c r="AQ41" i="1"/>
  <c r="AQ30" i="1"/>
  <c r="AQ32" i="1" s="1"/>
  <c r="AQ25" i="1"/>
  <c r="AP24" i="1"/>
  <c r="AP26" i="1" s="1"/>
  <c r="R40" i="1"/>
  <c r="R89" i="1" l="1"/>
  <c r="S39" i="1"/>
  <c r="AT27" i="1"/>
  <c r="AS29" i="1"/>
  <c r="AQ34" i="1"/>
  <c r="AQ35" i="1" s="1"/>
  <c r="AS41" i="1"/>
  <c r="AS30" i="1"/>
  <c r="AS32" i="1" s="1"/>
  <c r="AS33" i="1" s="1"/>
  <c r="AS34" i="1" s="1"/>
  <c r="AS35" i="1" s="1"/>
  <c r="AU38" i="1"/>
  <c r="AT26" i="1"/>
  <c r="AT25" i="1" s="1"/>
  <c r="AR33" i="1"/>
  <c r="AR34" i="1" s="1"/>
  <c r="R38" i="1"/>
  <c r="V38" i="1"/>
  <c r="R26" i="1"/>
  <c r="R39" i="1"/>
  <c r="R42" i="1"/>
  <c r="AQ38" i="1" l="1"/>
  <c r="AU27" i="1"/>
  <c r="AT29" i="1"/>
  <c r="AR35" i="1"/>
  <c r="AT41" i="1"/>
  <c r="AT30" i="1"/>
  <c r="AT32" i="1" s="1"/>
  <c r="AV38" i="1"/>
  <c r="AU26" i="1"/>
  <c r="AP38" i="1"/>
  <c r="R30" i="1"/>
  <c r="R32" i="1" s="1"/>
  <c r="R34" i="1" s="1"/>
  <c r="R41" i="1"/>
  <c r="R35" i="1" l="1"/>
  <c r="R64" i="1"/>
  <c r="AP30" i="1"/>
  <c r="AP32" i="1" s="1"/>
  <c r="AP34" i="1" s="1"/>
  <c r="AP35" i="1" s="1"/>
  <c r="AP41" i="1"/>
  <c r="AV27" i="1"/>
  <c r="AU29" i="1"/>
  <c r="AU30" i="1" s="1"/>
  <c r="AU32" i="1" s="1"/>
  <c r="AU33" i="1" s="1"/>
  <c r="AU34" i="1" s="1"/>
  <c r="AU35" i="1" s="1"/>
  <c r="AU41" i="1"/>
  <c r="AU25" i="1"/>
  <c r="AV26" i="1"/>
  <c r="AW38" i="1"/>
  <c r="AT33" i="1"/>
  <c r="AT34" i="1" s="1"/>
  <c r="R73" i="1" l="1"/>
  <c r="R87" i="1" s="1"/>
  <c r="AP64" i="1"/>
  <c r="AP73" i="1" s="1"/>
  <c r="AP87" i="1" s="1"/>
  <c r="AW27" i="1"/>
  <c r="AW29" i="1" s="1"/>
  <c r="AV29" i="1"/>
  <c r="AV30" i="1" s="1"/>
  <c r="AV32" i="1" s="1"/>
  <c r="AV33" i="1" s="1"/>
  <c r="AV34" i="1" s="1"/>
  <c r="AV25" i="1"/>
  <c r="AT35" i="1"/>
  <c r="AW26" i="1"/>
  <c r="AW30" i="1" s="1"/>
  <c r="AW32" i="1" s="1"/>
  <c r="AW33" i="1" s="1"/>
  <c r="AW34" i="1" s="1"/>
  <c r="AV35" i="1" l="1"/>
  <c r="AW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AW25" i="1"/>
  <c r="AZ43" i="1" l="1"/>
  <c r="AZ44" i="1" s="1"/>
  <c r="O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V24" authorId="8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W24" authorId="9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42.26B consensus</t>
      </text>
    </comment>
    <comment ref="AR24" authorId="10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</commentList>
</comments>
</file>

<file path=xl/sharedStrings.xml><?xml version="1.0" encoding="utf-8"?>
<sst xmlns="http://schemas.openxmlformats.org/spreadsheetml/2006/main" count="243" uniqueCount="219">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</sst>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141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4983733" y="0"/>
          <a:ext cx="0" cy="225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657457</xdr:colOff>
      <xdr:row>0</xdr:row>
      <xdr:rowOff>0</xdr:rowOff>
    </xdr:from>
    <xdr:to>
      <xdr:col>42</xdr:col>
      <xdr:colOff>657457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38319" y="0"/>
          <a:ext cx="0" cy="15701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  <threadedComment ref="V24" dT="2025-02-26T16:48:39.66" personId="{C526F2C0-66C0-534F-AADF-50BFCB37FCD4}" id="{797E6991-901E-44BC-97CB-E306AC374116}">
    <text>38250 consensus</text>
  </threadedComment>
  <threadedComment ref="W24" dT="2025-02-26T16:57:38.01" personId="{C526F2C0-66C0-534F-AADF-50BFCB37FCD4}" id="{5C4B539B-3737-41A2-ACD8-5457F543DF7D}">
    <text>42.26B consensus</text>
  </threadedComment>
  <threadedComment ref="AR24" dT="2025-02-26T16:49:05.11" personId="{C526F2C0-66C0-534F-AADF-50BFCB37FCD4}" id="{4E056475-A7E3-43D8-B802-93813DACE25F}">
    <text>196490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60" zoomScaleNormal="160" workbookViewId="0"/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94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2328756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2298731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">
      <c r="B16" t="s">
        <v>141</v>
      </c>
      <c r="C16" t="s">
        <v>142</v>
      </c>
      <c r="K16" t="s">
        <v>176</v>
      </c>
    </row>
    <row r="17" spans="2:11" x14ac:dyDescent="0.2">
      <c r="B17" t="s">
        <v>143</v>
      </c>
      <c r="C17" t="s">
        <v>144</v>
      </c>
      <c r="K17" t="s">
        <v>118</v>
      </c>
    </row>
    <row r="18" spans="2:11" x14ac:dyDescent="0.2">
      <c r="B18" t="s">
        <v>145</v>
      </c>
      <c r="C18" t="s">
        <v>146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159</v>
      </c>
      <c r="K21" t="s">
        <v>132</v>
      </c>
    </row>
    <row r="22" spans="2:11" x14ac:dyDescent="0.2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O135"/>
  <sheetViews>
    <sheetView tabSelected="1" zoomScale="145" zoomScaleNormal="145" workbookViewId="0">
      <pane xSplit="2" ySplit="3" topLeftCell="AQ19" activePane="bottomRight" state="frozen"/>
      <selection pane="topRight" activeCell="C1" sqref="C1"/>
      <selection pane="bottomLeft" activeCell="A4" sqref="A4"/>
      <selection pane="bottomRight" activeCell="AR38" sqref="AR38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5" width="9.7109375" style="3" customWidth="1"/>
    <col min="16" max="17" width="9.7109375" customWidth="1"/>
    <col min="18" max="32" width="10.140625" customWidth="1"/>
    <col min="33" max="34" width="9.28515625" bestFit="1" customWidth="1"/>
    <col min="35" max="35" width="9.28515625" customWidth="1"/>
    <col min="36" max="36" width="9.28515625" bestFit="1" customWidth="1"/>
    <col min="37" max="37" width="9.28515625" customWidth="1"/>
    <col min="38" max="48" width="10" customWidth="1"/>
    <col min="49" max="51" width="10.28515625" customWidth="1"/>
    <col min="52" max="52" width="10.42578125" customWidth="1"/>
  </cols>
  <sheetData>
    <row r="1" spans="1:52" x14ac:dyDescent="0.2">
      <c r="A1" s="18" t="s">
        <v>0</v>
      </c>
    </row>
    <row r="2" spans="1:52" x14ac:dyDescent="0.2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>
        <f>+S2+365</f>
        <v>45777</v>
      </c>
      <c r="X2" s="13">
        <f>+T2+365</f>
        <v>45868</v>
      </c>
      <c r="Y2" s="13">
        <f>+U2+365</f>
        <v>45959</v>
      </c>
      <c r="Z2" s="13">
        <f>+V2+365</f>
        <v>46050</v>
      </c>
      <c r="AA2" s="13"/>
      <c r="AB2" s="13"/>
      <c r="AC2" s="1">
        <v>40573</v>
      </c>
      <c r="AD2" s="1">
        <v>40937</v>
      </c>
      <c r="AE2" s="1">
        <v>41301</v>
      </c>
      <c r="AF2" s="1">
        <v>41665</v>
      </c>
      <c r="AG2" s="1">
        <v>42029</v>
      </c>
      <c r="AH2" s="1">
        <v>42400</v>
      </c>
      <c r="AI2" s="1">
        <v>42764</v>
      </c>
      <c r="AJ2" s="1">
        <v>43128</v>
      </c>
      <c r="AK2" s="1">
        <v>43492</v>
      </c>
      <c r="AL2" s="1">
        <v>43856</v>
      </c>
      <c r="AM2" s="1">
        <v>44227</v>
      </c>
      <c r="AN2" s="1">
        <v>44591</v>
      </c>
      <c r="AO2" s="1">
        <f>+AP2-365</f>
        <v>44955</v>
      </c>
      <c r="AP2" s="1">
        <v>45320</v>
      </c>
      <c r="AQ2" s="1">
        <f>V2</f>
        <v>45685</v>
      </c>
      <c r="AR2" s="1">
        <f t="shared" ref="AR2:AZ2" si="0">+AQ2+365</f>
        <v>46050</v>
      </c>
      <c r="AS2" s="1">
        <f t="shared" si="0"/>
        <v>46415</v>
      </c>
      <c r="AT2" s="1">
        <f t="shared" si="0"/>
        <v>46780</v>
      </c>
      <c r="AU2" s="1">
        <f t="shared" si="0"/>
        <v>47145</v>
      </c>
      <c r="AV2" s="1">
        <f t="shared" si="0"/>
        <v>47510</v>
      </c>
      <c r="AW2" s="1">
        <f t="shared" si="0"/>
        <v>47875</v>
      </c>
      <c r="AX2" s="1">
        <f t="shared" si="0"/>
        <v>48240</v>
      </c>
      <c r="AY2" s="1">
        <f t="shared" si="0"/>
        <v>48605</v>
      </c>
      <c r="AZ2" s="1">
        <f t="shared" si="0"/>
        <v>48970</v>
      </c>
    </row>
    <row r="3" spans="1:52" x14ac:dyDescent="0.2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194</v>
      </c>
      <c r="X3" s="4" t="s">
        <v>195</v>
      </c>
      <c r="Y3" s="4" t="s">
        <v>196</v>
      </c>
      <c r="Z3" s="4" t="s">
        <v>197</v>
      </c>
      <c r="AA3" s="4"/>
      <c r="AB3" s="4"/>
      <c r="AC3" s="4" t="s">
        <v>187</v>
      </c>
      <c r="AD3" s="4" t="s">
        <v>186</v>
      </c>
      <c r="AE3" s="4" t="s">
        <v>185</v>
      </c>
      <c r="AF3" s="4" t="s">
        <v>184</v>
      </c>
      <c r="AG3" s="4" t="s">
        <v>183</v>
      </c>
      <c r="AH3" s="4" t="s">
        <v>182</v>
      </c>
      <c r="AI3" s="4" t="s">
        <v>181</v>
      </c>
      <c r="AJ3" s="4" t="s">
        <v>180</v>
      </c>
      <c r="AK3" s="4" t="s">
        <v>96</v>
      </c>
      <c r="AL3" s="4" t="s">
        <v>97</v>
      </c>
      <c r="AM3" s="4" t="s">
        <v>98</v>
      </c>
      <c r="AN3" s="4" t="s">
        <v>99</v>
      </c>
      <c r="AO3" s="4" t="s">
        <v>100</v>
      </c>
      <c r="AP3" s="4" t="s">
        <v>101</v>
      </c>
      <c r="AQ3" s="4" t="s">
        <v>102</v>
      </c>
      <c r="AR3" s="4" t="s">
        <v>103</v>
      </c>
      <c r="AS3" s="4" t="s">
        <v>104</v>
      </c>
      <c r="AT3" s="4" t="s">
        <v>105</v>
      </c>
      <c r="AU3" s="4" t="s">
        <v>106</v>
      </c>
      <c r="AV3" s="4" t="s">
        <v>107</v>
      </c>
      <c r="AW3" s="4" t="s">
        <v>108</v>
      </c>
      <c r="AX3" s="4" t="s">
        <v>109</v>
      </c>
      <c r="AY3" s="4" t="s">
        <v>110</v>
      </c>
      <c r="AZ3" s="4" t="s">
        <v>111</v>
      </c>
    </row>
    <row r="4" spans="1:52" x14ac:dyDescent="0.2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>
        <v>5000000</v>
      </c>
      <c r="AW4" s="5">
        <f>+AV4*2</f>
        <v>10000000</v>
      </c>
      <c r="AX4" s="5">
        <f>+AW4*1.5</f>
        <v>15000000</v>
      </c>
      <c r="AY4" s="5">
        <f>+AX4*1.5</f>
        <v>22500000</v>
      </c>
      <c r="AZ4" s="5">
        <f>+AY4*1.5</f>
        <v>33750000</v>
      </c>
    </row>
    <row r="5" spans="1:52" x14ac:dyDescent="0.2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>
        <v>50000</v>
      </c>
      <c r="AW5" s="5">
        <v>50000</v>
      </c>
      <c r="AX5" s="5">
        <v>50000</v>
      </c>
      <c r="AY5" s="5">
        <v>50000</v>
      </c>
      <c r="AZ5" s="5">
        <v>50000</v>
      </c>
    </row>
    <row r="6" spans="1:52" x14ac:dyDescent="0.2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>
        <f>+AV5*AV4/1000000</f>
        <v>250000</v>
      </c>
      <c r="AW6" s="5">
        <f>+AW5*AW4/1000000</f>
        <v>500000</v>
      </c>
      <c r="AX6" s="5">
        <f>+AX5*AX4/1000000</f>
        <v>750000</v>
      </c>
      <c r="AY6" s="5">
        <f>+AY5*AY4/1000000</f>
        <v>1125000</v>
      </c>
      <c r="AZ6" s="5">
        <f>+AZ5*AZ4/1000000</f>
        <v>1687500</v>
      </c>
    </row>
    <row r="7" spans="1:52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</row>
    <row r="8" spans="1:52" x14ac:dyDescent="0.2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>
        <v>1000000</v>
      </c>
      <c r="AW10" s="5">
        <f>+AV10*2</f>
        <v>2000000</v>
      </c>
      <c r="AX10" s="5">
        <f>+AW10*2</f>
        <v>4000000</v>
      </c>
      <c r="AY10" s="5">
        <f>+AX10*1.5</f>
        <v>6000000</v>
      </c>
      <c r="AZ10" s="5">
        <f>+AY10*1.5</f>
        <v>9000000</v>
      </c>
    </row>
    <row r="11" spans="1:52" x14ac:dyDescent="0.2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>
        <v>20000</v>
      </c>
      <c r="AW11" s="5">
        <v>20000</v>
      </c>
      <c r="AX11" s="5">
        <v>20000</v>
      </c>
      <c r="AY11" s="5">
        <v>20000</v>
      </c>
      <c r="AZ11" s="5">
        <v>20000</v>
      </c>
    </row>
    <row r="12" spans="1:52" x14ac:dyDescent="0.2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>
        <f>+AV11*AV10/1000000</f>
        <v>20000</v>
      </c>
      <c r="AW12" s="5">
        <f>+AW11*AW10/1000000</f>
        <v>40000</v>
      </c>
      <c r="AX12" s="5">
        <f>+AX11*AX10/1000000</f>
        <v>80000</v>
      </c>
      <c r="AY12" s="5">
        <f>+AY11*AY10/1000000</f>
        <v>120000</v>
      </c>
      <c r="AZ12" s="5">
        <f>+AZ11*AZ10/1000000</f>
        <v>180000</v>
      </c>
    </row>
    <row r="13" spans="1:52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2">
        <v>6841</v>
      </c>
      <c r="AN14" s="2">
        <v>11046</v>
      </c>
      <c r="AO14" s="2">
        <v>15068</v>
      </c>
      <c r="AP14" s="2">
        <v>47405</v>
      </c>
      <c r="AQ14" s="2"/>
    </row>
    <row r="15" spans="1:52" x14ac:dyDescent="0.2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2">
        <v>9834</v>
      </c>
      <c r="AN15" s="2">
        <v>15868</v>
      </c>
      <c r="AO15" s="2">
        <v>11906</v>
      </c>
      <c r="AP15" s="2">
        <v>13517</v>
      </c>
    </row>
    <row r="16" spans="1:52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49" x14ac:dyDescent="0.2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W17" s="2"/>
      <c r="X17" s="2"/>
      <c r="Y17" s="2"/>
      <c r="Z17" s="2"/>
      <c r="AA17" s="2"/>
      <c r="AC17" s="2"/>
      <c r="AD17" s="2"/>
      <c r="AE17" s="2"/>
      <c r="AF17" s="2"/>
      <c r="AL17" s="2">
        <v>505</v>
      </c>
      <c r="AM17" s="2">
        <v>631</v>
      </c>
      <c r="AN17" s="2">
        <v>1162</v>
      </c>
      <c r="AO17" s="2"/>
      <c r="AP17" s="2">
        <f t="shared" ref="AP17:AP22" si="2">SUM(O17:R17)</f>
        <v>306</v>
      </c>
      <c r="AQ17" s="2">
        <f t="shared" ref="AQ17:AQ21" si="3">SUM(S17:V17)</f>
        <v>362</v>
      </c>
    </row>
    <row r="18" spans="2:49" x14ac:dyDescent="0.2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2"/>
      <c r="X18" s="2"/>
      <c r="Y18" s="2"/>
      <c r="Z18" s="2"/>
      <c r="AA18" s="2"/>
      <c r="AB18" s="5"/>
      <c r="AC18" s="2"/>
      <c r="AD18" s="2"/>
      <c r="AE18" s="2"/>
      <c r="AF18" s="2"/>
      <c r="AL18" s="2">
        <v>1212</v>
      </c>
      <c r="AM18" s="2">
        <v>1053</v>
      </c>
      <c r="AN18" s="2">
        <v>2111</v>
      </c>
      <c r="AO18" s="2">
        <f t="shared" ref="AO18:AO19" si="4">SUM(K18:N18)</f>
        <v>1544</v>
      </c>
      <c r="AP18" s="2">
        <f t="shared" si="2"/>
        <v>1553</v>
      </c>
      <c r="AQ18" s="2">
        <f t="shared" si="3"/>
        <v>1876.3000000000002</v>
      </c>
    </row>
    <row r="19" spans="2:49" x14ac:dyDescent="0.2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2"/>
      <c r="X19" s="2"/>
      <c r="Y19" s="2"/>
      <c r="Z19" s="2"/>
      <c r="AA19" s="2"/>
      <c r="AB19" s="5"/>
      <c r="AC19" s="2"/>
      <c r="AD19" s="2"/>
      <c r="AE19" s="2"/>
      <c r="AF19" s="2"/>
      <c r="AL19">
        <v>700</v>
      </c>
      <c r="AM19">
        <v>536</v>
      </c>
      <c r="AN19">
        <v>566</v>
      </c>
      <c r="AO19" s="2">
        <f t="shared" si="4"/>
        <v>903</v>
      </c>
      <c r="AP19" s="2">
        <f t="shared" si="2"/>
        <v>1091</v>
      </c>
      <c r="AQ19" s="2">
        <f t="shared" si="3"/>
        <v>1433.1</v>
      </c>
    </row>
    <row r="20" spans="2:49" x14ac:dyDescent="0.2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2"/>
      <c r="X20" s="2"/>
      <c r="Y20" s="2"/>
      <c r="Z20" s="2"/>
      <c r="AA20" s="2"/>
      <c r="AB20" s="5"/>
      <c r="AC20" s="2"/>
      <c r="AD20" s="2"/>
      <c r="AE20" s="2"/>
      <c r="AF20" s="2"/>
      <c r="AP20" s="2"/>
      <c r="AQ20" s="2">
        <f t="shared" si="3"/>
        <v>9966</v>
      </c>
    </row>
    <row r="21" spans="2:49" x14ac:dyDescent="0.2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2"/>
      <c r="X21" s="2"/>
      <c r="Y21" s="2"/>
      <c r="Z21" s="2"/>
      <c r="AA21" s="2"/>
      <c r="AB21" s="5"/>
      <c r="AC21" s="2"/>
      <c r="AD21" s="2"/>
      <c r="AE21" s="2"/>
      <c r="AF21" s="2"/>
      <c r="AP21" s="2"/>
      <c r="AQ21" s="2">
        <f t="shared" si="3"/>
        <v>69640</v>
      </c>
    </row>
    <row r="22" spans="2:49" x14ac:dyDescent="0.2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I22" s="2"/>
      <c r="AK22" s="2"/>
      <c r="AL22" s="2">
        <v>2983</v>
      </c>
      <c r="AM22" s="2">
        <v>6696</v>
      </c>
      <c r="AN22" s="2">
        <v>10613</v>
      </c>
      <c r="AO22" s="2">
        <f>SUM(K22:N22)</f>
        <v>15009</v>
      </c>
      <c r="AP22" s="2">
        <f t="shared" si="2"/>
        <v>47525</v>
      </c>
      <c r="AQ22" s="2">
        <f>SUM(S22:V22)</f>
        <v>116356</v>
      </c>
    </row>
    <row r="23" spans="2:49" x14ac:dyDescent="0.2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2"/>
      <c r="X23" s="2"/>
      <c r="Y23" s="2"/>
      <c r="Z23" s="2"/>
      <c r="AA23" s="2"/>
      <c r="AB23" s="5"/>
      <c r="AC23" s="2"/>
      <c r="AD23" s="2"/>
      <c r="AE23" s="2"/>
      <c r="AF23" s="2"/>
      <c r="AI23" s="2"/>
      <c r="AK23" s="2"/>
      <c r="AL23" s="2">
        <v>5518</v>
      </c>
      <c r="AM23" s="2">
        <v>7759</v>
      </c>
      <c r="AN23" s="2">
        <v>12462</v>
      </c>
      <c r="AO23" s="2">
        <f>SUM(K23:N23)</f>
        <v>9066</v>
      </c>
      <c r="AP23" s="2">
        <f>SUM(O23:R23)</f>
        <v>10482</v>
      </c>
      <c r="AQ23" s="2">
        <f>SUM(S23:V23)</f>
        <v>11996</v>
      </c>
    </row>
    <row r="24" spans="2:49" s="8" customFormat="1" x14ac:dyDescent="0.2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>
        <f>+W121</f>
        <v>43740.27</v>
      </c>
      <c r="X24" s="9">
        <f>+X121</f>
        <v>46441.600000000006</v>
      </c>
      <c r="Y24" s="9">
        <f>+Y121</f>
        <v>49180.475000000006</v>
      </c>
      <c r="Z24" s="9">
        <f>+Z121</f>
        <v>59314.570000000007</v>
      </c>
      <c r="AA24" s="9"/>
      <c r="AB24" s="9"/>
      <c r="AC24" s="8">
        <v>3543.3090000000002</v>
      </c>
      <c r="AD24" s="8">
        <v>3997.93</v>
      </c>
      <c r="AE24" s="8">
        <v>4280.1589999999997</v>
      </c>
      <c r="AF24" s="8">
        <v>4130</v>
      </c>
      <c r="AG24" s="8">
        <v>4682</v>
      </c>
      <c r="AH24" s="8">
        <v>5010</v>
      </c>
      <c r="AI24" s="8">
        <v>6910</v>
      </c>
      <c r="AJ24" s="8">
        <v>9714</v>
      </c>
      <c r="AK24" s="8">
        <v>11716</v>
      </c>
      <c r="AL24" s="8">
        <v>10918</v>
      </c>
      <c r="AM24" s="8">
        <v>16675</v>
      </c>
      <c r="AN24" s="8">
        <f>SUM(G24:J24)</f>
        <v>26914</v>
      </c>
      <c r="AO24" s="8">
        <f>SUM(K24:N24)</f>
        <v>26974</v>
      </c>
      <c r="AP24" s="8">
        <f>SUM(O24:R24)</f>
        <v>60957</v>
      </c>
      <c r="AQ24" s="8">
        <f>SUM(S24:V24)</f>
        <v>132023.4</v>
      </c>
      <c r="AR24" s="8">
        <f>+AQ24*1.5</f>
        <v>198035.09999999998</v>
      </c>
      <c r="AS24" s="8">
        <f>+AR24*1.5</f>
        <v>297052.64999999997</v>
      </c>
      <c r="AT24" s="8">
        <f>+AS24*1.4</f>
        <v>415873.7099999999</v>
      </c>
      <c r="AU24" s="8">
        <f>+AT24*1.4</f>
        <v>582223.19399999978</v>
      </c>
      <c r="AV24" s="8">
        <f>+AU24*1.3</f>
        <v>756890.15219999978</v>
      </c>
      <c r="AW24" s="8">
        <f>+AV24*1.3</f>
        <v>983957.19785999972</v>
      </c>
    </row>
    <row r="25" spans="2:49" s="2" customFormat="1" x14ac:dyDescent="0.2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+AO25-M25-L25-K25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AC25" s="2">
        <v>2134.2190000000001</v>
      </c>
      <c r="AD25" s="2">
        <v>1941.413</v>
      </c>
      <c r="AE25" s="2">
        <v>2053.8159999999998</v>
      </c>
      <c r="AF25" s="2">
        <v>1862</v>
      </c>
      <c r="AG25" s="2">
        <v>2083</v>
      </c>
      <c r="AH25" s="2">
        <v>2199</v>
      </c>
      <c r="AI25" s="2">
        <v>2847</v>
      </c>
      <c r="AJ25" s="2">
        <v>3892</v>
      </c>
      <c r="AK25" s="2">
        <v>4545</v>
      </c>
      <c r="AL25" s="2">
        <v>4150</v>
      </c>
      <c r="AM25" s="2">
        <v>6279</v>
      </c>
      <c r="AN25" s="2">
        <v>9439</v>
      </c>
      <c r="AO25" s="2">
        <v>11618</v>
      </c>
      <c r="AP25" s="2">
        <f>SUM(O25:R25)</f>
        <v>16621</v>
      </c>
      <c r="AQ25" s="2">
        <f>+AQ24-AQ26</f>
        <v>31018.627999999997</v>
      </c>
      <c r="AR25" s="2">
        <f>+AR24-AR26</f>
        <v>43567.72199999998</v>
      </c>
      <c r="AS25" s="2">
        <f t="shared" ref="AS25:AU25" si="6">+AS24-AS26</f>
        <v>65351.582999999984</v>
      </c>
      <c r="AT25" s="2">
        <f t="shared" si="6"/>
        <v>91492.216199999966</v>
      </c>
      <c r="AU25" s="2">
        <f t="shared" si="6"/>
        <v>128089.10267999995</v>
      </c>
      <c r="AV25" s="2">
        <f t="shared" ref="AV25" si="7">+AV24-AV26</f>
        <v>166515.83348399994</v>
      </c>
      <c r="AW25" s="2">
        <f t="shared" ref="AW25" si="8">+AW24-AW26</f>
        <v>216470.58352919994</v>
      </c>
    </row>
    <row r="26" spans="2:49" s="2" customFormat="1" x14ac:dyDescent="0.2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AC26" s="2">
        <f t="shared" ref="AC26:AP26" si="10">+AC24-AC25</f>
        <v>1409.0900000000001</v>
      </c>
      <c r="AD26" s="2">
        <f t="shared" si="10"/>
        <v>2056.5169999999998</v>
      </c>
      <c r="AE26" s="2">
        <f t="shared" si="10"/>
        <v>2226.3429999999998</v>
      </c>
      <c r="AF26" s="2">
        <f t="shared" si="10"/>
        <v>2268</v>
      </c>
      <c r="AG26" s="2">
        <f t="shared" si="10"/>
        <v>2599</v>
      </c>
      <c r="AH26" s="2">
        <f t="shared" si="10"/>
        <v>2811</v>
      </c>
      <c r="AI26" s="2">
        <f t="shared" si="10"/>
        <v>4063</v>
      </c>
      <c r="AJ26" s="2">
        <f t="shared" si="10"/>
        <v>5822</v>
      </c>
      <c r="AK26" s="2">
        <f t="shared" si="10"/>
        <v>7171</v>
      </c>
      <c r="AL26" s="2">
        <f t="shared" si="10"/>
        <v>6768</v>
      </c>
      <c r="AM26" s="2">
        <f t="shared" si="10"/>
        <v>10396</v>
      </c>
      <c r="AN26" s="2">
        <f t="shared" si="10"/>
        <v>17475</v>
      </c>
      <c r="AO26" s="2">
        <f t="shared" si="10"/>
        <v>15356</v>
      </c>
      <c r="AP26" s="2">
        <f t="shared" si="10"/>
        <v>44336</v>
      </c>
      <c r="AQ26" s="2">
        <f>SUM(S26:V26)</f>
        <v>101004.772</v>
      </c>
      <c r="AR26" s="2">
        <f>+AR24*0.78</f>
        <v>154467.378</v>
      </c>
      <c r="AS26" s="2">
        <f>+AS24*0.78</f>
        <v>231701.06699999998</v>
      </c>
      <c r="AT26" s="2">
        <f>+AT24*0.78</f>
        <v>324381.49379999994</v>
      </c>
      <c r="AU26" s="2">
        <f>+AU24*0.78</f>
        <v>454134.09131999983</v>
      </c>
      <c r="AV26" s="2">
        <f t="shared" ref="AV26:AW26" si="11">+AV24*0.78</f>
        <v>590374.31871599983</v>
      </c>
      <c r="AW26" s="2">
        <f t="shared" si="11"/>
        <v>767486.61433079978</v>
      </c>
    </row>
    <row r="27" spans="2:49" s="2" customFormat="1" x14ac:dyDescent="0.2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+AO27-M27-L27-K27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AC27" s="2">
        <v>848.83</v>
      </c>
      <c r="AD27" s="2">
        <v>1002.605</v>
      </c>
      <c r="AE27" s="2">
        <v>1147.2819999999999</v>
      </c>
      <c r="AF27" s="2">
        <v>1336</v>
      </c>
      <c r="AG27" s="2">
        <v>1360</v>
      </c>
      <c r="AH27" s="2">
        <v>1331</v>
      </c>
      <c r="AI27" s="2">
        <v>1463</v>
      </c>
      <c r="AJ27" s="2">
        <v>1797</v>
      </c>
      <c r="AK27" s="2">
        <v>2376</v>
      </c>
      <c r="AL27" s="2">
        <v>2829</v>
      </c>
      <c r="AM27" s="2">
        <v>3924</v>
      </c>
      <c r="AN27" s="2">
        <v>5268</v>
      </c>
      <c r="AO27" s="2">
        <v>7339</v>
      </c>
      <c r="AP27" s="2">
        <f>SUM(O27:R27)</f>
        <v>8674</v>
      </c>
      <c r="AQ27" s="2">
        <f>SUM(S27:V27)</f>
        <v>12690</v>
      </c>
      <c r="AR27" s="2">
        <f>+AQ27*1.2</f>
        <v>15228</v>
      </c>
      <c r="AS27" s="2">
        <f t="shared" ref="AS27:AU27" si="14">+AR27*1.2</f>
        <v>18273.599999999999</v>
      </c>
      <c r="AT27" s="2">
        <f t="shared" si="14"/>
        <v>21928.319999999996</v>
      </c>
      <c r="AU27" s="2">
        <f t="shared" si="14"/>
        <v>26313.983999999993</v>
      </c>
      <c r="AV27" s="2">
        <f t="shared" ref="AV27:AW27" si="15">+AU27*1.2</f>
        <v>31576.78079999999</v>
      </c>
      <c r="AW27" s="2">
        <f t="shared" si="15"/>
        <v>37892.136959999989</v>
      </c>
    </row>
    <row r="28" spans="2:49" s="2" customFormat="1" x14ac:dyDescent="0.2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AC28" s="2">
        <v>361.51299999999998</v>
      </c>
      <c r="AD28" s="2">
        <v>405.613</v>
      </c>
      <c r="AE28" s="2">
        <v>430.822</v>
      </c>
      <c r="AF28" s="2">
        <v>436</v>
      </c>
      <c r="AG28" s="2">
        <v>480</v>
      </c>
      <c r="AH28" s="2">
        <v>602</v>
      </c>
      <c r="AI28" s="2">
        <v>663</v>
      </c>
      <c r="AJ28" s="2">
        <v>815</v>
      </c>
      <c r="AK28" s="2">
        <v>991</v>
      </c>
      <c r="AL28" s="2">
        <v>1093</v>
      </c>
      <c r="AM28" s="2">
        <v>1940</v>
      </c>
      <c r="AN28" s="2">
        <v>2166</v>
      </c>
      <c r="AO28" s="2">
        <v>2440</v>
      </c>
      <c r="AP28" s="2">
        <f>SUM(O28:R28)</f>
        <v>2655</v>
      </c>
      <c r="AQ28" s="2">
        <f>SUM(S28:V28)</f>
        <v>3438</v>
      </c>
      <c r="AR28" s="2">
        <f t="shared" ref="AR28:AU28" si="16">+AQ28*1.2</f>
        <v>4125.5999999999995</v>
      </c>
      <c r="AS28" s="2">
        <f t="shared" si="16"/>
        <v>4950.7199999999993</v>
      </c>
      <c r="AT28" s="2">
        <f t="shared" si="16"/>
        <v>5940.8639999999987</v>
      </c>
      <c r="AU28" s="2">
        <f t="shared" si="16"/>
        <v>7129.036799999998</v>
      </c>
      <c r="AV28" s="2">
        <f t="shared" ref="AV28:AW28" si="17">+AU28*1.2</f>
        <v>8554.8441599999969</v>
      </c>
      <c r="AW28" s="2">
        <f t="shared" si="17"/>
        <v>10265.812991999996</v>
      </c>
    </row>
    <row r="29" spans="2:49" s="2" customFormat="1" x14ac:dyDescent="0.2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5"/>
      <c r="Y29" s="5"/>
      <c r="Z29" s="5"/>
      <c r="AA29" s="5"/>
      <c r="AB29" s="5"/>
      <c r="AC29" s="2">
        <f t="shared" ref="AC29:AO29" si="26">+AC27+AC28</f>
        <v>1210.3430000000001</v>
      </c>
      <c r="AD29" s="2">
        <f t="shared" si="26"/>
        <v>1408.2180000000001</v>
      </c>
      <c r="AE29" s="2">
        <f t="shared" si="26"/>
        <v>1578.1039999999998</v>
      </c>
      <c r="AF29" s="2">
        <f t="shared" si="26"/>
        <v>1772</v>
      </c>
      <c r="AG29" s="2">
        <f t="shared" si="26"/>
        <v>1840</v>
      </c>
      <c r="AH29" s="2">
        <f t="shared" si="26"/>
        <v>1933</v>
      </c>
      <c r="AI29" s="2">
        <f t="shared" si="26"/>
        <v>2126</v>
      </c>
      <c r="AJ29" s="2">
        <f t="shared" si="26"/>
        <v>2612</v>
      </c>
      <c r="AK29" s="2">
        <f t="shared" si="26"/>
        <v>3367</v>
      </c>
      <c r="AL29" s="2">
        <f t="shared" si="26"/>
        <v>3922</v>
      </c>
      <c r="AM29" s="2">
        <f t="shared" si="26"/>
        <v>5864</v>
      </c>
      <c r="AN29" s="2">
        <f t="shared" si="26"/>
        <v>7434</v>
      </c>
      <c r="AO29" s="2">
        <f t="shared" si="26"/>
        <v>9779</v>
      </c>
      <c r="AP29" s="2">
        <f>SUM(O29:R29)</f>
        <v>11329</v>
      </c>
      <c r="AQ29" s="2">
        <f>+AQ27+AQ28</f>
        <v>16128</v>
      </c>
      <c r="AR29" s="2">
        <f t="shared" ref="AR29:AU29" si="27">+AR27+AR28</f>
        <v>19353.599999999999</v>
      </c>
      <c r="AS29" s="2">
        <f t="shared" si="27"/>
        <v>23224.32</v>
      </c>
      <c r="AT29" s="2">
        <f t="shared" si="27"/>
        <v>27869.183999999994</v>
      </c>
      <c r="AU29" s="2">
        <f t="shared" si="27"/>
        <v>33443.020799999991</v>
      </c>
      <c r="AV29" s="2">
        <f t="shared" ref="AV29" si="28">+AV27+AV28</f>
        <v>40131.624959999986</v>
      </c>
      <c r="AW29" s="2">
        <f t="shared" ref="AW29" si="29">+AW27+AW28</f>
        <v>48157.949951999981</v>
      </c>
    </row>
    <row r="30" spans="2:49" s="2" customFormat="1" x14ac:dyDescent="0.2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5"/>
      <c r="Y30" s="5"/>
      <c r="Z30" s="5"/>
      <c r="AA30" s="5"/>
      <c r="AB30" s="5"/>
      <c r="AC30" s="2">
        <f t="shared" ref="AC30:AQ30" si="38">+AC26-AC29</f>
        <v>198.74700000000007</v>
      </c>
      <c r="AD30" s="2">
        <f t="shared" si="38"/>
        <v>648.29899999999975</v>
      </c>
      <c r="AE30" s="2">
        <f t="shared" si="38"/>
        <v>648.23900000000003</v>
      </c>
      <c r="AF30" s="2">
        <f t="shared" si="38"/>
        <v>496</v>
      </c>
      <c r="AG30" s="2">
        <f t="shared" si="38"/>
        <v>759</v>
      </c>
      <c r="AH30" s="2">
        <f t="shared" si="38"/>
        <v>878</v>
      </c>
      <c r="AI30" s="2">
        <f t="shared" si="38"/>
        <v>1937</v>
      </c>
      <c r="AJ30" s="2">
        <f t="shared" si="38"/>
        <v>3210</v>
      </c>
      <c r="AK30" s="2">
        <f t="shared" si="38"/>
        <v>3804</v>
      </c>
      <c r="AL30" s="2">
        <f t="shared" si="38"/>
        <v>2846</v>
      </c>
      <c r="AM30" s="2">
        <f t="shared" si="38"/>
        <v>4532</v>
      </c>
      <c r="AN30" s="2">
        <f t="shared" si="38"/>
        <v>10041</v>
      </c>
      <c r="AO30" s="2">
        <f t="shared" si="38"/>
        <v>5577</v>
      </c>
      <c r="AP30" s="2">
        <f t="shared" si="38"/>
        <v>33007</v>
      </c>
      <c r="AQ30" s="2">
        <f t="shared" si="38"/>
        <v>84876.771999999997</v>
      </c>
      <c r="AR30" s="2">
        <f t="shared" ref="AR30:AU30" si="39">+AR26-AR29</f>
        <v>135113.77799999999</v>
      </c>
      <c r="AS30" s="2">
        <f t="shared" si="39"/>
        <v>208476.74699999997</v>
      </c>
      <c r="AT30" s="2">
        <f t="shared" si="39"/>
        <v>296512.30979999993</v>
      </c>
      <c r="AU30" s="2">
        <f t="shared" si="39"/>
        <v>420691.07051999983</v>
      </c>
      <c r="AV30" s="2">
        <f t="shared" ref="AV30" si="40">+AV26-AV29</f>
        <v>550242.69375599991</v>
      </c>
      <c r="AW30" s="2">
        <f t="shared" ref="AW30" si="41">+AW26-AW29</f>
        <v>719328.66437879985</v>
      </c>
    </row>
    <row r="31" spans="2:49" s="2" customFormat="1" x14ac:dyDescent="0.2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+AO31-M31-L31-K31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AC31" s="2">
        <f>19.057-3.127-0.508</f>
        <v>15.422000000000001</v>
      </c>
      <c r="AD31" s="2">
        <f>19.149-3.089-0.963</f>
        <v>15.097000000000003</v>
      </c>
      <c r="AE31" s="2">
        <f>19.908-3.294-2.814</f>
        <v>13.8</v>
      </c>
      <c r="AF31" s="2">
        <v>14</v>
      </c>
      <c r="AG31" s="2">
        <v>14</v>
      </c>
      <c r="AH31" s="2">
        <v>-4</v>
      </c>
      <c r="AI31" s="2">
        <v>-29</v>
      </c>
      <c r="AJ31" s="2">
        <v>-14</v>
      </c>
      <c r="AK31" s="2">
        <v>92</v>
      </c>
      <c r="AL31" s="2">
        <v>124</v>
      </c>
      <c r="AM31" s="2">
        <v>-123</v>
      </c>
      <c r="AN31" s="2">
        <f>29-236+107</f>
        <v>-100</v>
      </c>
      <c r="AO31" s="2">
        <f>267-262-48</f>
        <v>-43</v>
      </c>
      <c r="AP31" s="2">
        <f>SUM(O31:R31)</f>
        <v>846</v>
      </c>
      <c r="AQ31" s="2">
        <f>SUM(S31:V31)</f>
        <v>1836</v>
      </c>
      <c r="AR31" s="2">
        <f>+AQ31*1.1</f>
        <v>2019.6000000000001</v>
      </c>
      <c r="AS31" s="2">
        <f>+AR31*1.1</f>
        <v>2221.5600000000004</v>
      </c>
      <c r="AT31" s="2">
        <f>+AS31*1.1</f>
        <v>2443.7160000000008</v>
      </c>
      <c r="AU31" s="2">
        <f>+AT31*1.1</f>
        <v>2688.0876000000012</v>
      </c>
      <c r="AV31" s="2">
        <f t="shared" ref="AV31:AW31" si="43">+AU31*1.1</f>
        <v>2956.8963600000016</v>
      </c>
      <c r="AW31" s="2">
        <f t="shared" si="43"/>
        <v>3252.5859960000021</v>
      </c>
    </row>
    <row r="32" spans="2:49" s="2" customFormat="1" x14ac:dyDescent="0.2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5"/>
      <c r="Y32" s="5"/>
      <c r="Z32" s="5"/>
      <c r="AA32" s="5"/>
      <c r="AB32" s="5"/>
      <c r="AC32" s="2">
        <f t="shared" ref="AC32:AQ32" si="46">+AC30+AC31</f>
        <v>214.16900000000007</v>
      </c>
      <c r="AD32" s="2">
        <f t="shared" si="46"/>
        <v>663.39599999999973</v>
      </c>
      <c r="AE32" s="2">
        <f t="shared" si="46"/>
        <v>662.03899999999999</v>
      </c>
      <c r="AF32" s="2">
        <f t="shared" si="46"/>
        <v>510</v>
      </c>
      <c r="AG32" s="2">
        <f t="shared" si="46"/>
        <v>773</v>
      </c>
      <c r="AH32" s="2">
        <f t="shared" si="46"/>
        <v>874</v>
      </c>
      <c r="AI32" s="2">
        <f t="shared" si="46"/>
        <v>1908</v>
      </c>
      <c r="AJ32" s="2">
        <f t="shared" si="46"/>
        <v>3196</v>
      </c>
      <c r="AK32" s="2">
        <f t="shared" si="46"/>
        <v>3896</v>
      </c>
      <c r="AL32" s="2">
        <f t="shared" si="46"/>
        <v>2970</v>
      </c>
      <c r="AM32" s="2">
        <f t="shared" si="46"/>
        <v>4409</v>
      </c>
      <c r="AN32" s="2">
        <f t="shared" si="46"/>
        <v>9941</v>
      </c>
      <c r="AO32" s="2">
        <f t="shared" si="46"/>
        <v>5534</v>
      </c>
      <c r="AP32" s="2">
        <f t="shared" si="46"/>
        <v>33853</v>
      </c>
      <c r="AQ32" s="2">
        <f t="shared" si="46"/>
        <v>86712.771999999997</v>
      </c>
      <c r="AR32" s="2">
        <f t="shared" ref="AR32:AU32" si="47">+AR30+AR31</f>
        <v>137133.378</v>
      </c>
      <c r="AS32" s="2">
        <f t="shared" si="47"/>
        <v>210698.30699999997</v>
      </c>
      <c r="AT32" s="2">
        <f t="shared" si="47"/>
        <v>298956.02579999994</v>
      </c>
      <c r="AU32" s="2">
        <f t="shared" si="47"/>
        <v>423379.15811999986</v>
      </c>
      <c r="AV32" s="2">
        <f t="shared" ref="AV32" si="48">+AV30+AV31</f>
        <v>553199.59011599992</v>
      </c>
      <c r="AW32" s="2">
        <f t="shared" ref="AW32" si="49">+AW30+AW31</f>
        <v>722581.25037479983</v>
      </c>
    </row>
    <row r="33" spans="2:145" s="2" customFormat="1" x14ac:dyDescent="0.2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+AO33-M33-L33-K33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AC33" s="2">
        <v>18.023</v>
      </c>
      <c r="AD33" s="2">
        <v>82.305999999999997</v>
      </c>
      <c r="AE33" s="2">
        <v>99.503</v>
      </c>
      <c r="AF33" s="2">
        <v>70</v>
      </c>
      <c r="AG33" s="2">
        <v>124</v>
      </c>
      <c r="AH33" s="2">
        <v>129</v>
      </c>
      <c r="AI33" s="2">
        <v>239</v>
      </c>
      <c r="AJ33" s="2">
        <v>149</v>
      </c>
      <c r="AK33" s="2">
        <v>-245</v>
      </c>
      <c r="AL33" s="2">
        <v>174</v>
      </c>
      <c r="AM33" s="2">
        <v>77</v>
      </c>
      <c r="AN33" s="2">
        <v>189</v>
      </c>
      <c r="AO33" s="2">
        <v>0</v>
      </c>
      <c r="AP33" s="2">
        <f>SUM(O33:R33)</f>
        <v>4059</v>
      </c>
      <c r="AQ33" s="2">
        <f>SUM(S33:V33)</f>
        <v>12205.5658</v>
      </c>
      <c r="AR33" s="2">
        <f t="shared" ref="AR33:AU33" si="51">+AR32*0.2</f>
        <v>27426.675600000002</v>
      </c>
      <c r="AS33" s="2">
        <f t="shared" si="51"/>
        <v>42139.661399999997</v>
      </c>
      <c r="AT33" s="2">
        <f t="shared" si="51"/>
        <v>59791.20515999999</v>
      </c>
      <c r="AU33" s="2">
        <f t="shared" si="51"/>
        <v>84675.831623999984</v>
      </c>
      <c r="AV33" s="2">
        <f t="shared" ref="AV33" si="52">+AV32*0.2</f>
        <v>110639.91802319999</v>
      </c>
      <c r="AW33" s="2">
        <f t="shared" ref="AW33" si="53">+AW32*0.2</f>
        <v>144516.25007495997</v>
      </c>
    </row>
    <row r="34" spans="2:145" s="2" customFormat="1" x14ac:dyDescent="0.2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AC34" s="2">
        <f t="shared" ref="AC34:AQ34" si="57">+AC32-AC33</f>
        <v>196.14600000000007</v>
      </c>
      <c r="AD34" s="2">
        <f t="shared" si="57"/>
        <v>581.08999999999969</v>
      </c>
      <c r="AE34" s="2">
        <f t="shared" si="57"/>
        <v>562.53599999999994</v>
      </c>
      <c r="AF34" s="2">
        <f t="shared" si="57"/>
        <v>440</v>
      </c>
      <c r="AG34" s="2">
        <f t="shared" si="57"/>
        <v>649</v>
      </c>
      <c r="AH34" s="2">
        <f t="shared" si="57"/>
        <v>745</v>
      </c>
      <c r="AI34" s="2">
        <f t="shared" si="57"/>
        <v>1669</v>
      </c>
      <c r="AJ34" s="2">
        <f t="shared" si="57"/>
        <v>3047</v>
      </c>
      <c r="AK34" s="2">
        <f t="shared" si="57"/>
        <v>4141</v>
      </c>
      <c r="AL34" s="2">
        <f t="shared" si="57"/>
        <v>2796</v>
      </c>
      <c r="AM34" s="2">
        <f t="shared" si="57"/>
        <v>4332</v>
      </c>
      <c r="AN34" s="2">
        <f t="shared" si="57"/>
        <v>9752</v>
      </c>
      <c r="AO34" s="2">
        <f t="shared" si="57"/>
        <v>5534</v>
      </c>
      <c r="AP34" s="2">
        <f t="shared" si="57"/>
        <v>29794</v>
      </c>
      <c r="AQ34" s="2">
        <f t="shared" si="57"/>
        <v>74507.206200000001</v>
      </c>
      <c r="AR34" s="2">
        <f t="shared" ref="AR34:AU34" si="58">+AR32-AR33</f>
        <v>109706.70239999999</v>
      </c>
      <c r="AS34" s="2">
        <f t="shared" si="58"/>
        <v>168558.64559999999</v>
      </c>
      <c r="AT34" s="2">
        <f t="shared" si="58"/>
        <v>239164.82063999996</v>
      </c>
      <c r="AU34" s="2">
        <f t="shared" si="58"/>
        <v>338703.32649599988</v>
      </c>
      <c r="AV34" s="2">
        <f t="shared" ref="AV34" si="59">+AV32-AV33</f>
        <v>442559.67209279991</v>
      </c>
      <c r="AW34" s="2">
        <f t="shared" ref="AW34" si="60">+AW32-AW33</f>
        <v>578065.00029983988</v>
      </c>
      <c r="AX34" s="2">
        <f t="shared" ref="AX34:CC34" si="61">AW34*(1+$AZ$41)</f>
        <v>583845.6503028383</v>
      </c>
      <c r="AY34" s="2">
        <f t="shared" si="61"/>
        <v>589684.1068058667</v>
      </c>
      <c r="AZ34" s="2">
        <f t="shared" si="61"/>
        <v>595580.94787392532</v>
      </c>
      <c r="BA34" s="2">
        <f t="shared" si="61"/>
        <v>601536.7573526646</v>
      </c>
      <c r="BB34" s="2">
        <f t="shared" si="61"/>
        <v>607552.12492619129</v>
      </c>
      <c r="BC34" s="2">
        <f t="shared" si="61"/>
        <v>613627.64617545321</v>
      </c>
      <c r="BD34" s="2">
        <f t="shared" si="61"/>
        <v>619763.92263720778</v>
      </c>
      <c r="BE34" s="2">
        <f t="shared" si="61"/>
        <v>625961.5618635799</v>
      </c>
      <c r="BF34" s="2">
        <f t="shared" si="61"/>
        <v>632221.17748221569</v>
      </c>
      <c r="BG34" s="2">
        <f t="shared" si="61"/>
        <v>638543.3892570379</v>
      </c>
      <c r="BH34" s="2">
        <f t="shared" si="61"/>
        <v>644928.82314960833</v>
      </c>
      <c r="BI34" s="2">
        <f t="shared" si="61"/>
        <v>651378.11138110445</v>
      </c>
      <c r="BJ34" s="2">
        <f t="shared" si="61"/>
        <v>657891.89249491552</v>
      </c>
      <c r="BK34" s="2">
        <f t="shared" si="61"/>
        <v>664470.81141986465</v>
      </c>
      <c r="BL34" s="2">
        <f t="shared" si="61"/>
        <v>671115.51953406329</v>
      </c>
      <c r="BM34" s="2">
        <f t="shared" si="61"/>
        <v>677826.67472940392</v>
      </c>
      <c r="BN34" s="2">
        <f t="shared" si="61"/>
        <v>684604.94147669792</v>
      </c>
      <c r="BO34" s="2">
        <f t="shared" si="61"/>
        <v>691450.99089146487</v>
      </c>
      <c r="BP34" s="2">
        <f t="shared" si="61"/>
        <v>698365.50080037955</v>
      </c>
      <c r="BQ34" s="2">
        <f t="shared" si="61"/>
        <v>705349.15580838337</v>
      </c>
      <c r="BR34" s="2">
        <f t="shared" si="61"/>
        <v>712402.64736646716</v>
      </c>
      <c r="BS34" s="2">
        <f t="shared" si="61"/>
        <v>719526.67384013184</v>
      </c>
      <c r="BT34" s="2">
        <f t="shared" si="61"/>
        <v>726721.94057853322</v>
      </c>
      <c r="BU34" s="2">
        <f t="shared" si="61"/>
        <v>733989.15998431854</v>
      </c>
      <c r="BV34" s="2">
        <f t="shared" si="61"/>
        <v>741329.0515841617</v>
      </c>
      <c r="BW34" s="2">
        <f t="shared" si="61"/>
        <v>748742.34210000327</v>
      </c>
      <c r="BX34" s="2">
        <f t="shared" si="61"/>
        <v>756229.76552100328</v>
      </c>
      <c r="BY34" s="2">
        <f t="shared" si="61"/>
        <v>763792.0631762133</v>
      </c>
      <c r="BZ34" s="2">
        <f t="shared" si="61"/>
        <v>771429.98380797543</v>
      </c>
      <c r="CA34" s="2">
        <f t="shared" si="61"/>
        <v>779144.28364605515</v>
      </c>
      <c r="CB34" s="2">
        <f t="shared" si="61"/>
        <v>786935.72648251569</v>
      </c>
      <c r="CC34" s="2">
        <f t="shared" si="61"/>
        <v>794805.08374734083</v>
      </c>
      <c r="CD34" s="2">
        <f t="shared" ref="CD34:DI34" si="62">CC34*(1+$AZ$41)</f>
        <v>802753.13458481419</v>
      </c>
      <c r="CE34" s="2">
        <f t="shared" si="62"/>
        <v>810780.6659306623</v>
      </c>
      <c r="CF34" s="2">
        <f t="shared" si="62"/>
        <v>818888.47258996894</v>
      </c>
      <c r="CG34" s="2">
        <f t="shared" si="62"/>
        <v>827077.3573158686</v>
      </c>
      <c r="CH34" s="2">
        <f t="shared" si="62"/>
        <v>835348.13088902726</v>
      </c>
      <c r="CI34" s="2">
        <f t="shared" si="62"/>
        <v>843701.61219791754</v>
      </c>
      <c r="CJ34" s="2">
        <f t="shared" si="62"/>
        <v>852138.62831989676</v>
      </c>
      <c r="CK34" s="2">
        <f t="shared" si="62"/>
        <v>860660.01460309571</v>
      </c>
      <c r="CL34" s="2">
        <f t="shared" si="62"/>
        <v>869266.61474912672</v>
      </c>
      <c r="CM34" s="2">
        <f t="shared" si="62"/>
        <v>877959.28089661803</v>
      </c>
      <c r="CN34" s="2">
        <f t="shared" si="62"/>
        <v>886738.87370558421</v>
      </c>
      <c r="CO34" s="2">
        <f t="shared" si="62"/>
        <v>895606.26244264003</v>
      </c>
      <c r="CP34" s="2">
        <f t="shared" si="62"/>
        <v>904562.32506706647</v>
      </c>
      <c r="CQ34" s="2">
        <f t="shared" si="62"/>
        <v>913607.94831773709</v>
      </c>
      <c r="CR34" s="2">
        <f t="shared" si="62"/>
        <v>922744.02780091448</v>
      </c>
      <c r="CS34" s="2">
        <f t="shared" si="62"/>
        <v>931971.46807892364</v>
      </c>
      <c r="CT34" s="2">
        <f t="shared" si="62"/>
        <v>941291.18275971292</v>
      </c>
      <c r="CU34" s="2">
        <f t="shared" si="62"/>
        <v>950704.0945873101</v>
      </c>
      <c r="CV34" s="2">
        <f t="shared" si="62"/>
        <v>960211.13553318323</v>
      </c>
      <c r="CW34" s="2">
        <f t="shared" si="62"/>
        <v>969813.24688851507</v>
      </c>
      <c r="CX34" s="2">
        <f t="shared" si="62"/>
        <v>979511.37935740023</v>
      </c>
      <c r="CY34" s="2">
        <f t="shared" si="62"/>
        <v>989306.49315097427</v>
      </c>
      <c r="CZ34" s="2">
        <f t="shared" si="62"/>
        <v>999199.55808248406</v>
      </c>
      <c r="DA34" s="2">
        <f t="shared" si="62"/>
        <v>1009191.553663309</v>
      </c>
      <c r="DB34" s="2">
        <f t="shared" si="62"/>
        <v>1019283.4691999421</v>
      </c>
      <c r="DC34" s="2">
        <f t="shared" si="62"/>
        <v>1029476.3038919416</v>
      </c>
      <c r="DD34" s="2">
        <f t="shared" si="62"/>
        <v>1039771.066930861</v>
      </c>
      <c r="DE34" s="2">
        <f t="shared" si="62"/>
        <v>1050168.7776001696</v>
      </c>
      <c r="DF34" s="2">
        <f t="shared" si="62"/>
        <v>1060670.4653761713</v>
      </c>
      <c r="DG34" s="2">
        <f t="shared" si="62"/>
        <v>1071277.1700299331</v>
      </c>
      <c r="DH34" s="2">
        <f t="shared" si="62"/>
        <v>1081989.9417302324</v>
      </c>
      <c r="DI34" s="2">
        <f t="shared" si="62"/>
        <v>1092809.8411475348</v>
      </c>
      <c r="DJ34" s="2">
        <f t="shared" ref="DJ34:EO34" si="63">DI34*(1+$AZ$41)</f>
        <v>1103737.9395590101</v>
      </c>
      <c r="DK34" s="2">
        <f t="shared" si="63"/>
        <v>1114775.3189546003</v>
      </c>
      <c r="DL34" s="2">
        <f t="shared" si="63"/>
        <v>1125923.0721441463</v>
      </c>
      <c r="DM34" s="2">
        <f t="shared" si="63"/>
        <v>1137182.3028655879</v>
      </c>
      <c r="DN34" s="2">
        <f t="shared" si="63"/>
        <v>1148554.1258942438</v>
      </c>
      <c r="DO34" s="2">
        <f t="shared" si="63"/>
        <v>1160039.6671531862</v>
      </c>
      <c r="DP34" s="2">
        <f t="shared" si="63"/>
        <v>1171640.0638247181</v>
      </c>
      <c r="DQ34" s="2">
        <f t="shared" si="63"/>
        <v>1183356.4644629653</v>
      </c>
      <c r="DR34" s="2">
        <f t="shared" si="63"/>
        <v>1195190.0291075949</v>
      </c>
      <c r="DS34" s="2">
        <f t="shared" si="63"/>
        <v>1207141.9293986708</v>
      </c>
      <c r="DT34" s="2">
        <f t="shared" si="63"/>
        <v>1219213.3486926574</v>
      </c>
      <c r="DU34" s="2">
        <f t="shared" si="63"/>
        <v>1231405.482179584</v>
      </c>
      <c r="DV34" s="2">
        <f t="shared" si="63"/>
        <v>1243719.5370013798</v>
      </c>
      <c r="DW34" s="2">
        <f t="shared" si="63"/>
        <v>1256156.7323713936</v>
      </c>
      <c r="DX34" s="2">
        <f t="shared" si="63"/>
        <v>1268718.2996951076</v>
      </c>
      <c r="DY34" s="2">
        <f t="shared" si="63"/>
        <v>1281405.4826920587</v>
      </c>
      <c r="DZ34" s="2">
        <f t="shared" si="63"/>
        <v>1294219.5375189793</v>
      </c>
      <c r="EA34" s="2">
        <f t="shared" si="63"/>
        <v>1307161.7328941692</v>
      </c>
      <c r="EB34" s="2">
        <f t="shared" si="63"/>
        <v>1320233.3502231108</v>
      </c>
      <c r="EC34" s="2">
        <f t="shared" si="63"/>
        <v>1333435.6837253419</v>
      </c>
      <c r="ED34" s="2">
        <f t="shared" si="63"/>
        <v>1346770.0405625952</v>
      </c>
      <c r="EE34" s="2">
        <f t="shared" si="63"/>
        <v>1360237.7409682211</v>
      </c>
      <c r="EF34" s="2">
        <f t="shared" si="63"/>
        <v>1373840.1183779032</v>
      </c>
      <c r="EG34" s="2">
        <f t="shared" si="63"/>
        <v>1387578.5195616824</v>
      </c>
      <c r="EH34" s="2">
        <f t="shared" si="63"/>
        <v>1401454.3047572991</v>
      </c>
      <c r="EI34" s="2">
        <f t="shared" si="63"/>
        <v>1415468.8478048721</v>
      </c>
      <c r="EJ34" s="2">
        <f t="shared" si="63"/>
        <v>1429623.5362829207</v>
      </c>
      <c r="EK34" s="2">
        <f t="shared" si="63"/>
        <v>1443919.7716457499</v>
      </c>
      <c r="EL34" s="2">
        <f t="shared" si="63"/>
        <v>1458358.9693622075</v>
      </c>
      <c r="EM34" s="2">
        <f t="shared" si="63"/>
        <v>1472942.5590558297</v>
      </c>
      <c r="EN34" s="2">
        <f t="shared" si="63"/>
        <v>1487671.9846463879</v>
      </c>
      <c r="EO34" s="2">
        <f t="shared" si="63"/>
        <v>1502548.7044928519</v>
      </c>
    </row>
    <row r="35" spans="2:145" x14ac:dyDescent="0.2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6"/>
      <c r="Y35" s="6"/>
      <c r="Z35" s="6"/>
      <c r="AA35" s="6"/>
      <c r="AB35" s="6"/>
      <c r="AC35" s="15">
        <f t="shared" ref="AC35" si="67">+AC34/AC36</f>
        <v>0.33319403958660349</v>
      </c>
      <c r="AD35" s="15">
        <f t="shared" ref="AD35:AE35" si="68">+AD34/AD36</f>
        <v>0.94276012336725723</v>
      </c>
      <c r="AE35" s="15">
        <f t="shared" si="68"/>
        <v>0.90011952822354169</v>
      </c>
      <c r="AF35" s="15">
        <f t="shared" ref="AF35:AG35" si="69">+AF34/AF36</f>
        <v>0.73949579831932777</v>
      </c>
      <c r="AG35" s="15">
        <f t="shared" si="69"/>
        <v>1.152753108348135</v>
      </c>
      <c r="AH35" s="15">
        <f t="shared" ref="AH35:AI35" si="70">+AH34/AH36</f>
        <v>1.3093145869947276</v>
      </c>
      <c r="AI35" s="15">
        <f t="shared" si="70"/>
        <v>2.5716486902927582</v>
      </c>
      <c r="AJ35" s="15">
        <f t="shared" ref="AJ35:AK35" si="71">+AJ34/AJ36</f>
        <v>4.8212025316455698</v>
      </c>
      <c r="AK35" s="15">
        <f t="shared" si="71"/>
        <v>6.6256000000000004</v>
      </c>
      <c r="AL35" s="15">
        <f t="shared" ref="AL35:AM35" si="72">+AL34/AL36</f>
        <v>1.1310679611650485</v>
      </c>
      <c r="AM35" s="15">
        <f t="shared" si="72"/>
        <v>1.7258964143426294</v>
      </c>
      <c r="AN35" s="15">
        <f t="shared" ref="AN35:AU35" si="73">+AN34/AN36</f>
        <v>3.8469428007889546</v>
      </c>
      <c r="AO35" s="15">
        <f t="shared" si="73"/>
        <v>2.2074192261667331</v>
      </c>
      <c r="AP35" s="15">
        <f t="shared" si="73"/>
        <v>11.946271050521251</v>
      </c>
      <c r="AQ35" s="15">
        <f t="shared" si="73"/>
        <v>3.0074758294986679</v>
      </c>
      <c r="AR35" s="15">
        <f t="shared" si="73"/>
        <v>4.4282999273431818</v>
      </c>
      <c r="AS35" s="15">
        <f t="shared" si="73"/>
        <v>6.8038526519738429</v>
      </c>
      <c r="AT35" s="15">
        <f t="shared" si="73"/>
        <v>9.6538637539355765</v>
      </c>
      <c r="AU35" s="15">
        <f t="shared" si="73"/>
        <v>13.671725457980136</v>
      </c>
      <c r="AV35" s="15">
        <f t="shared" ref="AV35:AW35" si="74">+AV34/AV36</f>
        <v>17.863876325696292</v>
      </c>
      <c r="AW35" s="15">
        <f t="shared" si="74"/>
        <v>23.33353516992976</v>
      </c>
      <c r="AX35" s="15"/>
    </row>
    <row r="36" spans="2:145" x14ac:dyDescent="0.2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+AO36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/>
      <c r="Y36" s="2"/>
      <c r="Z36" s="2"/>
      <c r="AA36" s="2"/>
      <c r="AB36" s="2"/>
      <c r="AC36" s="2">
        <v>588.68399999999997</v>
      </c>
      <c r="AD36" s="2">
        <v>616.37099999999998</v>
      </c>
      <c r="AE36" s="2">
        <v>624.95699999999999</v>
      </c>
      <c r="AF36" s="2">
        <v>595</v>
      </c>
      <c r="AG36" s="2">
        <v>563</v>
      </c>
      <c r="AH36" s="2">
        <v>569</v>
      </c>
      <c r="AI36" s="2">
        <v>649</v>
      </c>
      <c r="AJ36" s="2">
        <v>632</v>
      </c>
      <c r="AK36" s="2">
        <v>625</v>
      </c>
      <c r="AL36" s="2">
        <v>2472</v>
      </c>
      <c r="AM36" s="2">
        <v>2510</v>
      </c>
      <c r="AN36" s="2">
        <v>2535</v>
      </c>
      <c r="AO36" s="2">
        <v>2507</v>
      </c>
      <c r="AP36" s="2">
        <v>2494</v>
      </c>
      <c r="AQ36" s="2">
        <f>V36</f>
        <v>24774</v>
      </c>
      <c r="AR36" s="2">
        <f>+AQ36</f>
        <v>24774</v>
      </c>
      <c r="AS36" s="2">
        <f>+AR36</f>
        <v>24774</v>
      </c>
      <c r="AT36" s="2">
        <f>+AS36</f>
        <v>24774</v>
      </c>
      <c r="AU36" s="2">
        <f>+AT36</f>
        <v>24774</v>
      </c>
      <c r="AV36" s="2">
        <f t="shared" ref="AV36:AW36" si="76">+AU36</f>
        <v>24774</v>
      </c>
      <c r="AW36" s="2">
        <f t="shared" si="76"/>
        <v>24774</v>
      </c>
      <c r="AX36" s="2"/>
    </row>
    <row r="38" spans="2:145" x14ac:dyDescent="0.2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:W38" si="81">+V24/R24-1</f>
        <v>0.84557773963321003</v>
      </c>
      <c r="W38" s="10">
        <f t="shared" si="81"/>
        <v>0.67947588696052819</v>
      </c>
      <c r="X38" s="10">
        <f t="shared" ref="X38" si="82">+X24/T24-1</f>
        <v>0.54599201065246361</v>
      </c>
      <c r="Y38" s="10">
        <f t="shared" ref="Y38" si="83">+Y24/U24-1</f>
        <v>0.40187204264295096</v>
      </c>
      <c r="Z38" s="10">
        <f t="shared" ref="Z38" si="84">+Z24/V24-1</f>
        <v>0.4517460729268139</v>
      </c>
      <c r="AA38" s="10"/>
      <c r="AB38" s="10"/>
      <c r="AC38" s="10"/>
      <c r="AD38" s="10">
        <f t="shared" ref="AD38:AW38" si="85">+AD24/AC24-1</f>
        <v>0.12830407960468571</v>
      </c>
      <c r="AE38" s="10">
        <f t="shared" si="85"/>
        <v>7.0593782282331041E-2</v>
      </c>
      <c r="AF38" s="10">
        <f t="shared" si="85"/>
        <v>-3.5082575203397748E-2</v>
      </c>
      <c r="AG38" s="10">
        <f t="shared" si="85"/>
        <v>0.13365617433414045</v>
      </c>
      <c r="AH38" s="10">
        <f t="shared" si="85"/>
        <v>7.0055531824006811E-2</v>
      </c>
      <c r="AI38" s="10">
        <f t="shared" si="85"/>
        <v>0.37924151696606789</v>
      </c>
      <c r="AJ38" s="10">
        <f t="shared" si="85"/>
        <v>0.40578871201157751</v>
      </c>
      <c r="AK38" s="10">
        <f t="shared" si="85"/>
        <v>0.20609429689108505</v>
      </c>
      <c r="AL38" s="10">
        <f t="shared" si="85"/>
        <v>-6.8111983612154314E-2</v>
      </c>
      <c r="AM38" s="10">
        <f t="shared" si="85"/>
        <v>0.52729437625938824</v>
      </c>
      <c r="AN38" s="10">
        <f t="shared" si="85"/>
        <v>0.61403298350824587</v>
      </c>
      <c r="AO38" s="10">
        <f t="shared" si="85"/>
        <v>2.2293230289069932E-3</v>
      </c>
      <c r="AP38" s="10">
        <f t="shared" si="85"/>
        <v>1.2598428115963523</v>
      </c>
      <c r="AQ38" s="10">
        <f t="shared" si="85"/>
        <v>1.1658447758255819</v>
      </c>
      <c r="AR38" s="10">
        <f>+AR24/AQ24-1</f>
        <v>0.5</v>
      </c>
      <c r="AS38" s="10">
        <f t="shared" si="85"/>
        <v>0.5</v>
      </c>
      <c r="AT38" s="10">
        <f t="shared" si="85"/>
        <v>0.39999999999999991</v>
      </c>
      <c r="AU38" s="10">
        <f t="shared" si="85"/>
        <v>0.39999999999999991</v>
      </c>
      <c r="AV38" s="10">
        <f t="shared" si="85"/>
        <v>0.30000000000000004</v>
      </c>
      <c r="AW38" s="10">
        <f t="shared" si="85"/>
        <v>0.30000000000000004</v>
      </c>
      <c r="AX38" s="10"/>
      <c r="AY38" s="10"/>
    </row>
    <row r="39" spans="2:145" x14ac:dyDescent="0.2">
      <c r="B39" t="s">
        <v>72</v>
      </c>
      <c r="D39" s="10">
        <f t="shared" ref="D39" si="86">+D24/C24-1</f>
        <v>0.2551948051948052</v>
      </c>
      <c r="E39" s="10">
        <f t="shared" ref="E39" si="87">+E24/D24-1</f>
        <v>0.53414381789963783</v>
      </c>
      <c r="F39" s="10">
        <f t="shared" ref="F39" si="88">+F24/E24-1</f>
        <v>-0.15646602596526726</v>
      </c>
      <c r="G39" s="10">
        <f t="shared" ref="G39:R39" si="89">+G24/F24-1</f>
        <v>0.13152108734759138</v>
      </c>
      <c r="H39" s="10">
        <f t="shared" si="89"/>
        <v>0.14944356120826718</v>
      </c>
      <c r="I39" s="10">
        <f t="shared" si="89"/>
        <v>9.1593668357153879E-2</v>
      </c>
      <c r="J39" s="10">
        <f t="shared" si="89"/>
        <v>7.6024215120371608E-2</v>
      </c>
      <c r="K39" s="10">
        <f t="shared" si="89"/>
        <v>8.4390945963626951E-2</v>
      </c>
      <c r="L39" s="10">
        <f t="shared" si="89"/>
        <v>-0.19111969111969107</v>
      </c>
      <c r="M39" s="10">
        <f t="shared" si="89"/>
        <v>-0.11530429594272074</v>
      </c>
      <c r="N39" s="10">
        <f t="shared" si="89"/>
        <v>2.0232675771370667E-2</v>
      </c>
      <c r="O39" s="10">
        <f t="shared" si="89"/>
        <v>0.1885638737398776</v>
      </c>
      <c r="P39" s="10">
        <f t="shared" si="89"/>
        <v>0.87805895439377091</v>
      </c>
      <c r="Q39" s="10">
        <f t="shared" si="89"/>
        <v>0.34152661582882948</v>
      </c>
      <c r="R39" s="10">
        <f t="shared" si="89"/>
        <v>0.22174392935982334</v>
      </c>
      <c r="S39" s="10">
        <f>+S24/R24-1</f>
        <v>0.1764387026831693</v>
      </c>
      <c r="T39" s="10">
        <f t="shared" ref="T39" si="90">+T24/S24-1</f>
        <v>0.1534326524343419</v>
      </c>
      <c r="U39" s="10">
        <f t="shared" ref="U39" si="91">+U24/T24-1</f>
        <v>0.16784287616511318</v>
      </c>
      <c r="V39" s="10">
        <f t="shared" ref="V39" si="92">+V24/U24-1</f>
        <v>0.16462573399464109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145" x14ac:dyDescent="0.2">
      <c r="B40" t="s">
        <v>73</v>
      </c>
      <c r="H40" s="10">
        <f t="shared" ref="H40:R40" si="93">+H22/G22-1</f>
        <v>0.15414634146341455</v>
      </c>
      <c r="I40" s="10">
        <f t="shared" si="93"/>
        <v>0.24091293322062546</v>
      </c>
      <c r="J40" s="10">
        <f t="shared" si="93"/>
        <v>0.11035422343324242</v>
      </c>
      <c r="K40" s="10">
        <f t="shared" si="93"/>
        <v>0.15030674846625769</v>
      </c>
      <c r="L40" s="10">
        <f t="shared" si="93"/>
        <v>1.4933333333333243E-2</v>
      </c>
      <c r="M40" s="10">
        <f t="shared" si="93"/>
        <v>7.0940620073567384E-3</v>
      </c>
      <c r="N40" s="10">
        <f t="shared" si="93"/>
        <v>-5.5570049569527824E-2</v>
      </c>
      <c r="O40" s="10">
        <f t="shared" si="93"/>
        <v>0.18342541436464099</v>
      </c>
      <c r="P40" s="10">
        <f t="shared" si="93"/>
        <v>1.4096638655462184</v>
      </c>
      <c r="Q40" s="10">
        <f t="shared" si="93"/>
        <v>0.40598663179308336</v>
      </c>
      <c r="R40" s="10">
        <f t="shared" si="93"/>
        <v>0.2680170869505305</v>
      </c>
      <c r="S40" s="10">
        <f>+S22/R22-1</f>
        <v>0.22598348185177142</v>
      </c>
      <c r="T40" s="10">
        <f t="shared" ref="T40" si="94">+T22/S22-1</f>
        <v>0.16438416877188322</v>
      </c>
      <c r="U40" s="10">
        <f t="shared" ref="U40" si="95">+U22/T22-1</f>
        <v>0.17124695493300846</v>
      </c>
      <c r="V40" s="10">
        <f t="shared" ref="V40" si="96">+V22/U22-1</f>
        <v>0.19430632738617537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145" x14ac:dyDescent="0.2">
      <c r="B41" t="s">
        <v>5</v>
      </c>
      <c r="C41" s="7">
        <f t="shared" ref="C41:D41" si="97">C26/C24</f>
        <v>0.6506493506493507</v>
      </c>
      <c r="D41" s="7">
        <f t="shared" si="97"/>
        <v>0.58846352819451631</v>
      </c>
      <c r="E41" s="7">
        <f t="shared" ref="E41:M41" si="98">E26/E24</f>
        <v>0.53566009104704093</v>
      </c>
      <c r="F41" s="7">
        <f t="shared" si="98"/>
        <v>0.6310213871676994</v>
      </c>
      <c r="G41" s="7">
        <f t="shared" si="98"/>
        <v>0.6410528175234057</v>
      </c>
      <c r="H41" s="7">
        <f t="shared" si="98"/>
        <v>0.64776394651913327</v>
      </c>
      <c r="I41" s="7">
        <f t="shared" si="98"/>
        <v>0.65197803744896521</v>
      </c>
      <c r="J41" s="7">
        <f t="shared" si="98"/>
        <v>0.65406254088708626</v>
      </c>
      <c r="K41" s="7">
        <f t="shared" si="98"/>
        <v>0.65528474903474898</v>
      </c>
      <c r="L41" s="7">
        <f t="shared" si="98"/>
        <v>0.43481503579952269</v>
      </c>
      <c r="M41" s="7">
        <f t="shared" si="98"/>
        <v>0.53566009104704093</v>
      </c>
      <c r="N41" s="7"/>
      <c r="O41" s="7">
        <f t="shared" ref="O41:T41" si="99">O26/O24</f>
        <v>0.64627363737486099</v>
      </c>
      <c r="P41" s="7">
        <f t="shared" si="99"/>
        <v>0.7005256533649219</v>
      </c>
      <c r="Q41" s="7">
        <f t="shared" si="99"/>
        <v>0.73951434878587197</v>
      </c>
      <c r="R41" s="7">
        <f t="shared" si="99"/>
        <v>0.76005059174270484</v>
      </c>
      <c r="S41" s="7">
        <f t="shared" si="99"/>
        <v>0.78352019659038552</v>
      </c>
      <c r="T41" s="7">
        <f t="shared" si="99"/>
        <v>0.75146471371504664</v>
      </c>
      <c r="U41" s="7">
        <f t="shared" ref="U41:V41" si="100">U26/U24</f>
        <v>0.74556752750698363</v>
      </c>
      <c r="V41" s="7">
        <f t="shared" si="100"/>
        <v>0.78</v>
      </c>
      <c r="W41" s="7"/>
      <c r="X41" s="7"/>
      <c r="Y41" s="7"/>
      <c r="Z41" s="7"/>
      <c r="AA41" s="7"/>
      <c r="AB41" s="7"/>
      <c r="AC41" s="7">
        <f t="shared" ref="AC41" si="101">AC26/AC24</f>
        <v>0.39767629636591112</v>
      </c>
      <c r="AD41" s="7">
        <f t="shared" ref="AD41:AE41" si="102">AD26/AD24</f>
        <v>0.51439544964519135</v>
      </c>
      <c r="AE41" s="7">
        <f t="shared" si="102"/>
        <v>0.52015427464260089</v>
      </c>
      <c r="AF41" s="7">
        <f t="shared" ref="AF41:AW41" si="103">AF26/AF24</f>
        <v>0.54915254237288136</v>
      </c>
      <c r="AG41" s="7">
        <f t="shared" si="103"/>
        <v>0.55510465612985904</v>
      </c>
      <c r="AH41" s="7">
        <f t="shared" si="103"/>
        <v>0.56107784431137719</v>
      </c>
      <c r="AI41" s="7">
        <f t="shared" si="103"/>
        <v>0.58798842257597683</v>
      </c>
      <c r="AJ41" s="7">
        <f t="shared" si="103"/>
        <v>0.59934115709285563</v>
      </c>
      <c r="AK41" s="7">
        <f t="shared" si="103"/>
        <v>0.61206896551724133</v>
      </c>
      <c r="AL41" s="7">
        <f t="shared" si="103"/>
        <v>0.61989375343469499</v>
      </c>
      <c r="AM41" s="7">
        <f t="shared" si="103"/>
        <v>0.62344827586206897</v>
      </c>
      <c r="AN41" s="7">
        <f t="shared" si="103"/>
        <v>0.64929033216913135</v>
      </c>
      <c r="AO41" s="7">
        <f t="shared" si="103"/>
        <v>0.56928894490991322</v>
      </c>
      <c r="AP41" s="7">
        <f t="shared" si="103"/>
        <v>0.72733238184293847</v>
      </c>
      <c r="AQ41" s="7">
        <f t="shared" si="103"/>
        <v>0.76505204380435587</v>
      </c>
      <c r="AR41" s="7">
        <f t="shared" si="103"/>
        <v>0.78</v>
      </c>
      <c r="AS41" s="7">
        <f t="shared" si="103"/>
        <v>0.78</v>
      </c>
      <c r="AT41" s="7">
        <f t="shared" si="103"/>
        <v>0.78</v>
      </c>
      <c r="AU41" s="7">
        <f t="shared" si="103"/>
        <v>0.78</v>
      </c>
      <c r="AV41" s="7">
        <f t="shared" si="103"/>
        <v>0.78</v>
      </c>
      <c r="AW41" s="7">
        <f t="shared" si="103"/>
        <v>0.78</v>
      </c>
      <c r="AY41" t="s">
        <v>167</v>
      </c>
      <c r="AZ41" s="10">
        <v>0.01</v>
      </c>
    </row>
    <row r="42" spans="2:145" x14ac:dyDescent="0.2">
      <c r="B42" t="s">
        <v>24</v>
      </c>
      <c r="C42" s="7">
        <f t="shared" ref="C42:E42" si="104">C22/C24</f>
        <v>0</v>
      </c>
      <c r="D42" s="7">
        <f t="shared" si="104"/>
        <v>0</v>
      </c>
      <c r="E42" s="7">
        <f t="shared" si="104"/>
        <v>0</v>
      </c>
      <c r="F42" s="7">
        <f t="shared" ref="F42:K42" si="105">F22/F24</f>
        <v>0</v>
      </c>
      <c r="G42" s="7">
        <f t="shared" si="105"/>
        <v>0.36212683271506801</v>
      </c>
      <c r="H42" s="7">
        <f t="shared" si="105"/>
        <v>0.36360842169970803</v>
      </c>
      <c r="I42" s="7">
        <f t="shared" si="105"/>
        <v>0.41334647332113189</v>
      </c>
      <c r="J42" s="7">
        <f t="shared" si="105"/>
        <v>0.42653408347507521</v>
      </c>
      <c r="K42" s="7">
        <f t="shared" si="105"/>
        <v>0.45246138996138996</v>
      </c>
      <c r="L42" s="7">
        <f t="shared" ref="L42:Q42" si="106">L22/L24</f>
        <v>0.56772076372315039</v>
      </c>
      <c r="M42" s="7">
        <f t="shared" si="106"/>
        <v>0.64626538526386779</v>
      </c>
      <c r="N42" s="7">
        <f t="shared" si="106"/>
        <v>0.59824822343414308</v>
      </c>
      <c r="O42" s="7">
        <f t="shared" si="106"/>
        <v>0.59566184649610676</v>
      </c>
      <c r="P42" s="7">
        <f t="shared" si="106"/>
        <v>0.76427037832235134</v>
      </c>
      <c r="Q42" s="7">
        <f t="shared" si="106"/>
        <v>0.80099337748344368</v>
      </c>
      <c r="R42" s="7">
        <f t="shared" ref="R42:V42" si="107">R22/R24</f>
        <v>0.83133074351793301</v>
      </c>
      <c r="S42" s="7">
        <f>S22/S24</f>
        <v>0.86634157579480875</v>
      </c>
      <c r="T42" s="7">
        <f t="shared" si="107"/>
        <v>0.87456724367509986</v>
      </c>
      <c r="U42" s="7">
        <f t="shared" si="107"/>
        <v>0.87711646998460746</v>
      </c>
      <c r="V42" s="7">
        <f t="shared" si="107"/>
        <v>0.89946986347638369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Y42" t="s">
        <v>165</v>
      </c>
      <c r="AZ42" s="10">
        <v>0.09</v>
      </c>
    </row>
    <row r="43" spans="2:145" x14ac:dyDescent="0.2">
      <c r="AY43" t="s">
        <v>166</v>
      </c>
      <c r="AZ43" s="2">
        <f>NPV(AZ42,AR34:EO34)+Main!K5-Main!K6</f>
        <v>5678198.9146928452</v>
      </c>
    </row>
    <row r="44" spans="2:145" x14ac:dyDescent="0.2">
      <c r="B44" t="s">
        <v>163</v>
      </c>
      <c r="G44" s="2">
        <f>+G45-G58</f>
        <v>5704</v>
      </c>
      <c r="H44" s="2">
        <f t="shared" ref="H44" si="108">+H45-H58</f>
        <v>7711</v>
      </c>
      <c r="J44" s="2"/>
      <c r="K44" s="2">
        <f t="shared" ref="K44:R44" si="109">+K45-K58</f>
        <v>9391</v>
      </c>
      <c r="L44" s="2">
        <f t="shared" si="109"/>
        <v>6088</v>
      </c>
      <c r="M44" s="2">
        <f t="shared" si="109"/>
        <v>2193</v>
      </c>
      <c r="N44" s="2">
        <f t="shared" si="109"/>
        <v>2343</v>
      </c>
      <c r="O44" s="2">
        <f t="shared" si="109"/>
        <v>4366</v>
      </c>
      <c r="P44" s="2">
        <f t="shared" si="109"/>
        <v>6318</v>
      </c>
      <c r="Q44" s="2">
        <f t="shared" si="109"/>
        <v>8575</v>
      </c>
      <c r="R44" s="2">
        <f t="shared" si="109"/>
        <v>16275</v>
      </c>
      <c r="S44" s="2">
        <f t="shared" ref="S44:V44" si="110">+S45-S58</f>
        <v>21728</v>
      </c>
      <c r="T44" s="2">
        <f t="shared" si="110"/>
        <v>26339</v>
      </c>
      <c r="U44" s="2">
        <f t="shared" si="110"/>
        <v>30025</v>
      </c>
      <c r="V44" s="2">
        <f t="shared" si="110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Y44" t="s">
        <v>13</v>
      </c>
      <c r="AZ44" s="15">
        <f>AZ43/Main!K3</f>
        <v>229.1999238997677</v>
      </c>
    </row>
    <row r="45" spans="2:145" s="2" customFormat="1" x14ac:dyDescent="0.2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P45" s="2">
        <f>+R45</f>
        <v>25984</v>
      </c>
    </row>
    <row r="46" spans="2:145" s="2" customFormat="1" x14ac:dyDescent="0.2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P46" s="2">
        <f t="shared" ref="AP46:AP53" si="111">+R46</f>
        <v>9999</v>
      </c>
    </row>
    <row r="47" spans="2:145" s="2" customFormat="1" x14ac:dyDescent="0.2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P47" s="2">
        <f t="shared" si="111"/>
        <v>5282</v>
      </c>
    </row>
    <row r="48" spans="2:145" s="2" customFormat="1" x14ac:dyDescent="0.2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P48" s="2">
        <f t="shared" si="111"/>
        <v>3080</v>
      </c>
    </row>
    <row r="49" spans="2:42" s="2" customFormat="1" x14ac:dyDescent="0.2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P49" s="2">
        <f t="shared" si="111"/>
        <v>3914</v>
      </c>
    </row>
    <row r="50" spans="2:42" s="2" customFormat="1" x14ac:dyDescent="0.2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P50" s="2">
        <f t="shared" si="111"/>
        <v>1346</v>
      </c>
    </row>
    <row r="51" spans="2:42" s="2" customFormat="1" x14ac:dyDescent="0.2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P51" s="2">
        <f t="shared" si="111"/>
        <v>5542</v>
      </c>
    </row>
    <row r="52" spans="2:42" s="2" customFormat="1" x14ac:dyDescent="0.2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P52" s="2">
        <f t="shared" si="111"/>
        <v>6081</v>
      </c>
    </row>
    <row r="53" spans="2:42" s="2" customFormat="1" x14ac:dyDescent="0.2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P53" s="2">
        <f t="shared" si="111"/>
        <v>4500</v>
      </c>
    </row>
    <row r="54" spans="2:42" s="2" customFormat="1" x14ac:dyDescent="0.2">
      <c r="B54" s="2" t="s">
        <v>37</v>
      </c>
      <c r="C54" s="5"/>
      <c r="D54" s="5"/>
      <c r="E54" s="5"/>
      <c r="F54" s="5"/>
      <c r="G54" s="2">
        <f t="shared" ref="G54:H54" si="112">SUM(G45:G53)</f>
        <v>30796</v>
      </c>
      <c r="H54" s="2">
        <f t="shared" si="112"/>
        <v>38650</v>
      </c>
      <c r="I54" s="5"/>
      <c r="J54" s="5"/>
      <c r="K54" s="2">
        <f t="shared" ref="K54:M54" si="113">SUM(K45:K53)</f>
        <v>45212</v>
      </c>
      <c r="L54" s="2">
        <f t="shared" si="113"/>
        <v>43476</v>
      </c>
      <c r="M54" s="2">
        <f t="shared" si="113"/>
        <v>40488</v>
      </c>
      <c r="N54" s="2">
        <f t="shared" ref="N54:O54" si="114">SUM(N45:N53)</f>
        <v>41182</v>
      </c>
      <c r="O54" s="2">
        <f t="shared" si="114"/>
        <v>44460</v>
      </c>
      <c r="P54" s="2">
        <f t="shared" ref="P54:U54" si="115">SUM(P45:P53)</f>
        <v>49555</v>
      </c>
      <c r="Q54" s="2">
        <f t="shared" si="115"/>
        <v>54148</v>
      </c>
      <c r="R54" s="2">
        <f t="shared" si="115"/>
        <v>65728</v>
      </c>
      <c r="S54" s="2">
        <f t="shared" si="115"/>
        <v>77072</v>
      </c>
      <c r="T54" s="2">
        <f t="shared" si="115"/>
        <v>85227</v>
      </c>
      <c r="U54" s="2">
        <f t="shared" si="115"/>
        <v>96013</v>
      </c>
      <c r="AP54" s="2">
        <f>SUM(AP45:AP53)</f>
        <v>65728</v>
      </c>
    </row>
    <row r="55" spans="2:42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42" s="2" customFormat="1" x14ac:dyDescent="0.2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P56" s="2">
        <f t="shared" ref="AP56:AP61" si="116">+R56</f>
        <v>2699</v>
      </c>
    </row>
    <row r="57" spans="2:42" s="2" customFormat="1" x14ac:dyDescent="0.2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P57" s="2">
        <f t="shared" si="116"/>
        <v>6682</v>
      </c>
    </row>
    <row r="58" spans="2:42" s="2" customFormat="1" x14ac:dyDescent="0.2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P58" s="2">
        <f t="shared" si="116"/>
        <v>9709</v>
      </c>
    </row>
    <row r="59" spans="2:42" s="2" customFormat="1" x14ac:dyDescent="0.2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P59" s="2">
        <f t="shared" si="116"/>
        <v>1119</v>
      </c>
    </row>
    <row r="60" spans="2:42" s="2" customFormat="1" x14ac:dyDescent="0.2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P60" s="2">
        <f t="shared" si="116"/>
        <v>2541</v>
      </c>
    </row>
    <row r="61" spans="2:42" s="2" customFormat="1" x14ac:dyDescent="0.2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P61" s="2">
        <f t="shared" si="116"/>
        <v>42978</v>
      </c>
    </row>
    <row r="62" spans="2:42" s="2" customFormat="1" x14ac:dyDescent="0.2">
      <c r="B62" s="2" t="s">
        <v>30</v>
      </c>
      <c r="C62" s="5"/>
      <c r="D62" s="5"/>
      <c r="E62" s="5"/>
      <c r="F62" s="5"/>
      <c r="G62" s="2">
        <f t="shared" ref="G62:H62" si="117">SUM(G56:G61)</f>
        <v>30796</v>
      </c>
      <c r="H62" s="2">
        <f t="shared" si="117"/>
        <v>38650</v>
      </c>
      <c r="I62" s="5"/>
      <c r="J62" s="5"/>
      <c r="K62" s="2">
        <f t="shared" ref="K62:M62" si="118">SUM(K56:K61)</f>
        <v>45212</v>
      </c>
      <c r="L62" s="2">
        <f t="shared" si="118"/>
        <v>43476</v>
      </c>
      <c r="M62" s="2">
        <f t="shared" si="118"/>
        <v>40488</v>
      </c>
      <c r="N62" s="2">
        <f t="shared" ref="N62:O62" si="119">SUM(N56:N61)</f>
        <v>41182</v>
      </c>
      <c r="O62" s="2">
        <f t="shared" si="119"/>
        <v>44460</v>
      </c>
      <c r="P62" s="2">
        <f t="shared" ref="P62:U62" si="120">SUM(P56:P61)</f>
        <v>49555</v>
      </c>
      <c r="Q62" s="2">
        <f t="shared" si="120"/>
        <v>54148</v>
      </c>
      <c r="R62" s="2">
        <f t="shared" si="120"/>
        <v>65728</v>
      </c>
      <c r="S62" s="2">
        <f t="shared" si="120"/>
        <v>77072</v>
      </c>
      <c r="T62" s="2">
        <f t="shared" si="120"/>
        <v>85227</v>
      </c>
      <c r="U62" s="2">
        <f t="shared" si="120"/>
        <v>96013</v>
      </c>
      <c r="AP62" s="2">
        <f>SUM(AP56:AP61)</f>
        <v>65728</v>
      </c>
    </row>
    <row r="63" spans="2:42" x14ac:dyDescent="0.2">
      <c r="O63" s="5"/>
      <c r="P63" s="2"/>
      <c r="Q63" s="2"/>
    </row>
    <row r="64" spans="2:42" x14ac:dyDescent="0.2">
      <c r="B64" s="2" t="s">
        <v>173</v>
      </c>
      <c r="G64" s="5">
        <f>G34</f>
        <v>1912</v>
      </c>
      <c r="H64" s="5">
        <f t="shared" ref="H64:N64" si="121">H34</f>
        <v>2374</v>
      </c>
      <c r="I64" s="5">
        <f t="shared" si="121"/>
        <v>2464</v>
      </c>
      <c r="J64" s="5">
        <f t="shared" si="121"/>
        <v>3003</v>
      </c>
      <c r="K64" s="5">
        <f t="shared" si="121"/>
        <v>2971</v>
      </c>
      <c r="L64" s="5">
        <f t="shared" si="121"/>
        <v>656</v>
      </c>
      <c r="M64" s="5">
        <f t="shared" si="121"/>
        <v>680</v>
      </c>
      <c r="N64" s="5">
        <f t="shared" si="121"/>
        <v>1227</v>
      </c>
      <c r="O64" s="5">
        <f t="shared" ref="O64:U64" si="122">O34</f>
        <v>2043</v>
      </c>
      <c r="P64" s="5">
        <f t="shared" si="122"/>
        <v>6188</v>
      </c>
      <c r="Q64" s="5">
        <f t="shared" si="122"/>
        <v>9243</v>
      </c>
      <c r="R64" s="5">
        <f t="shared" si="122"/>
        <v>12320</v>
      </c>
      <c r="S64" s="5">
        <f t="shared" si="122"/>
        <v>14881</v>
      </c>
      <c r="T64" s="5">
        <f t="shared" si="122"/>
        <v>16599</v>
      </c>
      <c r="U64" s="5">
        <f t="shared" si="122"/>
        <v>19309</v>
      </c>
      <c r="AB64" s="5"/>
      <c r="AC64" s="5"/>
      <c r="AD64" s="5"/>
      <c r="AE64" s="5"/>
      <c r="AP64" s="2">
        <f>SUM(O64:R64)</f>
        <v>29794</v>
      </c>
    </row>
    <row r="65" spans="2:42" x14ac:dyDescent="0.2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AB65" s="5"/>
      <c r="AC65" s="5"/>
      <c r="AD65" s="5"/>
      <c r="AE65" s="5"/>
      <c r="AP65" s="2"/>
    </row>
    <row r="66" spans="2:42" x14ac:dyDescent="0.2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AB66" s="5"/>
      <c r="AC66" s="5"/>
      <c r="AD66" s="5"/>
      <c r="AE66" s="5"/>
      <c r="AP66" s="2"/>
    </row>
    <row r="67" spans="2:42" x14ac:dyDescent="0.2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AB67" s="2"/>
      <c r="AC67" s="2"/>
      <c r="AD67" s="2"/>
      <c r="AE67" s="2"/>
      <c r="AP67" s="2">
        <f t="shared" ref="AP67:AP72" si="123">SUM(O67:R67)</f>
        <v>3549</v>
      </c>
    </row>
    <row r="68" spans="2:42" x14ac:dyDescent="0.2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P68" s="2">
        <f t="shared" si="123"/>
        <v>1508</v>
      </c>
    </row>
    <row r="69" spans="2:42" x14ac:dyDescent="0.2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P69" s="2">
        <f t="shared" si="123"/>
        <v>-238</v>
      </c>
    </row>
    <row r="70" spans="2:42" x14ac:dyDescent="0.2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AB70" s="2"/>
      <c r="AC70" s="2"/>
      <c r="AD70" s="2"/>
      <c r="AE70" s="2"/>
      <c r="AP70" s="2">
        <f t="shared" si="123"/>
        <v>-2489</v>
      </c>
    </row>
    <row r="71" spans="2:42" x14ac:dyDescent="0.2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P71" s="2">
        <f t="shared" si="123"/>
        <v>-278</v>
      </c>
    </row>
    <row r="72" spans="2:42" x14ac:dyDescent="0.2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AC72" s="2"/>
      <c r="AD72" s="2"/>
      <c r="AE72" s="2"/>
      <c r="AP72" s="2">
        <f t="shared" si="123"/>
        <v>-3722</v>
      </c>
    </row>
    <row r="73" spans="2:42" x14ac:dyDescent="0.2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4">SUM(O64:O72)</f>
        <v>2911</v>
      </c>
      <c r="P73" s="5">
        <f t="shared" si="124"/>
        <v>6347</v>
      </c>
      <c r="Q73" s="5">
        <f t="shared" si="124"/>
        <v>7332</v>
      </c>
      <c r="R73" s="5">
        <f t="shared" si="124"/>
        <v>11534</v>
      </c>
      <c r="S73" s="5">
        <f t="shared" si="124"/>
        <v>15345</v>
      </c>
      <c r="T73" s="5">
        <f t="shared" si="124"/>
        <v>14488</v>
      </c>
      <c r="U73" s="5">
        <f t="shared" si="124"/>
        <v>17627</v>
      </c>
      <c r="AB73" s="5"/>
      <c r="AC73" s="5"/>
      <c r="AD73" s="5"/>
      <c r="AE73" s="5"/>
      <c r="AP73" s="2">
        <f>SUM(AP64:AP72)</f>
        <v>28124</v>
      </c>
    </row>
    <row r="74" spans="2:42" x14ac:dyDescent="0.2">
      <c r="K74" s="5"/>
      <c r="O74" s="5"/>
      <c r="P74" s="2"/>
      <c r="Q74" s="2"/>
    </row>
    <row r="75" spans="2:42" x14ac:dyDescent="0.2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AB75" s="2"/>
      <c r="AC75" s="2"/>
      <c r="AD75" s="2"/>
      <c r="AE75" s="2"/>
      <c r="AP75" s="2">
        <f t="shared" ref="AP75:AP77" si="125">SUM(O75:R75)</f>
        <v>-9414</v>
      </c>
    </row>
    <row r="76" spans="2:42" x14ac:dyDescent="0.2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AB76" s="2"/>
      <c r="AC76" s="2"/>
      <c r="AD76" s="2"/>
      <c r="AE76" s="2"/>
      <c r="AP76" s="2">
        <f t="shared" si="125"/>
        <v>-1069</v>
      </c>
    </row>
    <row r="77" spans="2:42" x14ac:dyDescent="0.2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AB77" s="2"/>
      <c r="AC77" s="2"/>
      <c r="AD77" s="2"/>
      <c r="AE77" s="2"/>
      <c r="AP77" s="2">
        <f t="shared" si="125"/>
        <v>-83</v>
      </c>
    </row>
    <row r="78" spans="2:42" x14ac:dyDescent="0.2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6">SUM(K75:K77)</f>
        <v>2612</v>
      </c>
      <c r="L78" s="5">
        <f t="shared" si="126"/>
        <v>1618</v>
      </c>
      <c r="M78" s="5">
        <f t="shared" si="126"/>
        <v>3148</v>
      </c>
      <c r="N78" s="5">
        <f t="shared" si="126"/>
        <v>-3</v>
      </c>
      <c r="O78" s="5">
        <f t="shared" si="126"/>
        <v>-841</v>
      </c>
      <c r="P78" s="5">
        <f t="shared" si="126"/>
        <v>-446</v>
      </c>
      <c r="Q78" s="5">
        <f t="shared" si="126"/>
        <v>-3170</v>
      </c>
      <c r="R78" s="5">
        <f t="shared" si="126"/>
        <v>-6109</v>
      </c>
      <c r="S78" s="5">
        <f t="shared" si="126"/>
        <v>-5693</v>
      </c>
      <c r="T78" s="5">
        <f t="shared" si="126"/>
        <v>-3184</v>
      </c>
      <c r="U78" s="5">
        <f t="shared" si="126"/>
        <v>-4346</v>
      </c>
      <c r="AB78" s="5"/>
      <c r="AC78" s="5"/>
      <c r="AD78" s="5"/>
      <c r="AE78" s="5"/>
      <c r="AP78" s="2">
        <f>SUM(AP75:AP77)</f>
        <v>-10566</v>
      </c>
    </row>
    <row r="79" spans="2:42" x14ac:dyDescent="0.2">
      <c r="K79" s="5"/>
    </row>
    <row r="80" spans="2:42" s="2" customFormat="1" x14ac:dyDescent="0.2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P80" s="2">
        <f t="shared" ref="AP80:AP85" si="127">SUM(O80:R80)</f>
        <v>403</v>
      </c>
    </row>
    <row r="81" spans="2:52" s="2" customFormat="1" x14ac:dyDescent="0.2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P81" s="2">
        <f t="shared" si="127"/>
        <v>-2783</v>
      </c>
    </row>
    <row r="82" spans="2:52" s="2" customFormat="1" x14ac:dyDescent="0.2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P82" s="2">
        <f t="shared" si="127"/>
        <v>-395</v>
      </c>
    </row>
    <row r="83" spans="2:52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P83" s="2">
        <f t="shared" si="127"/>
        <v>-9533</v>
      </c>
    </row>
    <row r="84" spans="2:52" x14ac:dyDescent="0.2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AC84" s="2"/>
      <c r="AD84" s="2"/>
      <c r="AE84" s="2"/>
      <c r="AP84" s="2">
        <f t="shared" si="127"/>
        <v>-1250</v>
      </c>
    </row>
    <row r="85" spans="2:52" x14ac:dyDescent="0.2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P85" s="2">
        <f t="shared" si="127"/>
        <v>-74</v>
      </c>
    </row>
    <row r="86" spans="2:52" x14ac:dyDescent="0.2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8">SUM(K80:K85)</f>
        <v>-2446</v>
      </c>
      <c r="L86" s="5">
        <f t="shared" si="128"/>
        <v>-3762</v>
      </c>
      <c r="M86" s="5">
        <f t="shared" si="128"/>
        <v>-3753</v>
      </c>
      <c r="N86" s="5">
        <f t="shared" si="128"/>
        <v>-1656</v>
      </c>
      <c r="O86" s="5">
        <f t="shared" si="128"/>
        <v>-380</v>
      </c>
      <c r="P86" s="5">
        <f t="shared" si="128"/>
        <v>-5099</v>
      </c>
      <c r="Q86" s="5">
        <f t="shared" si="128"/>
        <v>-4524</v>
      </c>
      <c r="R86" s="5">
        <f t="shared" si="128"/>
        <v>-3629</v>
      </c>
      <c r="S86" s="5">
        <f t="shared" si="128"/>
        <v>-9345</v>
      </c>
      <c r="T86" s="5">
        <f t="shared" si="128"/>
        <v>-10320</v>
      </c>
      <c r="U86" s="5">
        <f t="shared" si="128"/>
        <v>-12745</v>
      </c>
      <c r="AB86" s="5"/>
      <c r="AC86" s="5"/>
      <c r="AD86" s="5"/>
      <c r="AE86" s="5"/>
      <c r="AP86" s="2">
        <f>SUM(AP80:AP85)</f>
        <v>-13632</v>
      </c>
    </row>
    <row r="87" spans="2:52" x14ac:dyDescent="0.2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9">K86+K78+K73</f>
        <v>1897</v>
      </c>
      <c r="L87" s="5">
        <f t="shared" si="129"/>
        <v>-874</v>
      </c>
      <c r="M87" s="5">
        <f t="shared" si="129"/>
        <v>-213</v>
      </c>
      <c r="N87" s="5">
        <f t="shared" si="129"/>
        <v>589</v>
      </c>
      <c r="O87" s="5">
        <f t="shared" si="129"/>
        <v>1690</v>
      </c>
      <c r="P87" s="5">
        <f t="shared" si="129"/>
        <v>802</v>
      </c>
      <c r="Q87" s="5">
        <f t="shared" si="129"/>
        <v>-362</v>
      </c>
      <c r="R87" s="5">
        <f t="shared" si="129"/>
        <v>1796</v>
      </c>
      <c r="S87" s="5">
        <f t="shared" si="129"/>
        <v>307</v>
      </c>
      <c r="T87" s="5">
        <f t="shared" si="129"/>
        <v>984</v>
      </c>
      <c r="U87" s="5">
        <f t="shared" si="129"/>
        <v>536</v>
      </c>
      <c r="AB87" s="5"/>
      <c r="AC87" s="5"/>
      <c r="AD87" s="5"/>
      <c r="AE87" s="5"/>
      <c r="AP87" s="5">
        <f>AP86+AP78+AP73</f>
        <v>3926</v>
      </c>
    </row>
    <row r="89" spans="2:52" x14ac:dyDescent="0.2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30">(K46/K24)*90</f>
        <v>59.051640926640928</v>
      </c>
      <c r="L89" s="5">
        <f t="shared" si="130"/>
        <v>71.379773269689736</v>
      </c>
      <c r="M89" s="5">
        <f t="shared" si="130"/>
        <v>74.476479514415786</v>
      </c>
      <c r="N89" s="5">
        <f t="shared" si="130"/>
        <v>56.921170054536439</v>
      </c>
      <c r="O89" s="5">
        <f t="shared" si="130"/>
        <v>51.056729699666299</v>
      </c>
      <c r="P89" s="5">
        <f t="shared" si="130"/>
        <v>47.082253646257499</v>
      </c>
      <c r="Q89" s="5">
        <f t="shared" si="130"/>
        <v>41.269867549668874</v>
      </c>
      <c r="R89" s="5">
        <f t="shared" si="130"/>
        <v>40.650013551359656</v>
      </c>
      <c r="S89" s="5">
        <f t="shared" si="130"/>
        <v>42.729611426816156</v>
      </c>
      <c r="T89" s="5">
        <f t="shared" si="130"/>
        <v>42.339547270306255</v>
      </c>
      <c r="U89" s="5">
        <f t="shared" si="130"/>
        <v>45.389943560800411</v>
      </c>
      <c r="AB89" s="5"/>
      <c r="AC89" s="5"/>
      <c r="AD89" s="5"/>
      <c r="AE89" s="5"/>
    </row>
    <row r="91" spans="2:52" x14ac:dyDescent="0.2">
      <c r="B91" t="s">
        <v>147</v>
      </c>
      <c r="S91">
        <v>5.65</v>
      </c>
      <c r="T91">
        <v>6.03</v>
      </c>
      <c r="U91">
        <v>6.58</v>
      </c>
      <c r="V91">
        <v>7.19</v>
      </c>
      <c r="AQ91">
        <v>25.36</v>
      </c>
      <c r="AR91">
        <v>31.51</v>
      </c>
      <c r="AS91">
        <v>34.94</v>
      </c>
      <c r="AT91">
        <v>37.049999999999997</v>
      </c>
      <c r="AU91">
        <v>36.58</v>
      </c>
      <c r="AV91">
        <v>44.15</v>
      </c>
      <c r="AW91">
        <v>49.91</v>
      </c>
      <c r="AX91">
        <v>81.459999999999994</v>
      </c>
      <c r="AY91">
        <v>92.67</v>
      </c>
      <c r="AZ91">
        <v>105.45</v>
      </c>
    </row>
    <row r="92" spans="2:52" x14ac:dyDescent="0.2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4" spans="2:52" x14ac:dyDescent="0.2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Q94" s="2">
        <f>SUM(S94:V94)</f>
        <v>230</v>
      </c>
    </row>
    <row r="95" spans="2:52" x14ac:dyDescent="0.2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Q95" s="2">
        <f t="shared" ref="AQ95:AQ113" si="131">SUM(S95:V95)</f>
        <v>100</v>
      </c>
    </row>
    <row r="96" spans="2:52" x14ac:dyDescent="0.2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Q96" s="2">
        <f t="shared" si="131"/>
        <v>200</v>
      </c>
    </row>
    <row r="97" spans="2:43" x14ac:dyDescent="0.2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Q97" s="2">
        <f t="shared" si="131"/>
        <v>200</v>
      </c>
    </row>
    <row r="98" spans="2:43" x14ac:dyDescent="0.2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Q98" s="2">
        <f t="shared" si="131"/>
        <v>100</v>
      </c>
    </row>
    <row r="99" spans="2:43" x14ac:dyDescent="0.2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Q99" s="2">
        <f t="shared" si="131"/>
        <v>400</v>
      </c>
    </row>
    <row r="100" spans="2:43" x14ac:dyDescent="0.2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Q100" s="2">
        <f t="shared" si="131"/>
        <v>0</v>
      </c>
    </row>
    <row r="101" spans="2:43" x14ac:dyDescent="0.2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Q101" s="2">
        <f t="shared" si="131"/>
        <v>400</v>
      </c>
    </row>
    <row r="102" spans="2:43" x14ac:dyDescent="0.2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Q102" s="2">
        <f t="shared" si="131"/>
        <v>100</v>
      </c>
    </row>
    <row r="103" spans="2:43" x14ac:dyDescent="0.2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Q103" s="2">
        <f t="shared" si="131"/>
        <v>100</v>
      </c>
    </row>
    <row r="104" spans="2:43" x14ac:dyDescent="0.2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Q104" s="2">
        <f t="shared" si="131"/>
        <v>210</v>
      </c>
    </row>
    <row r="105" spans="2:43" x14ac:dyDescent="0.2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Q105" s="2">
        <f t="shared" si="131"/>
        <v>90</v>
      </c>
    </row>
    <row r="106" spans="2:43" x14ac:dyDescent="0.2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Q106" s="2">
        <f t="shared" si="131"/>
        <v>0</v>
      </c>
    </row>
    <row r="107" spans="2:43" x14ac:dyDescent="0.2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Q107" s="2">
        <f t="shared" si="131"/>
        <v>95</v>
      </c>
    </row>
    <row r="108" spans="2:43" x14ac:dyDescent="0.2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Q108" s="2">
        <f t="shared" si="131"/>
        <v>85</v>
      </c>
    </row>
    <row r="109" spans="2:43" x14ac:dyDescent="0.2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Q109" s="2">
        <f t="shared" si="131"/>
        <v>0</v>
      </c>
    </row>
    <row r="110" spans="2:43" x14ac:dyDescent="0.2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Q110" s="2">
        <f t="shared" si="131"/>
        <v>190</v>
      </c>
    </row>
    <row r="111" spans="2:43" x14ac:dyDescent="0.2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Q111" s="2">
        <f t="shared" si="131"/>
        <v>160</v>
      </c>
    </row>
    <row r="112" spans="2:43" x14ac:dyDescent="0.2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Q112" s="2">
        <f t="shared" si="131"/>
        <v>35</v>
      </c>
    </row>
    <row r="113" spans="2:43" x14ac:dyDescent="0.2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Q113" s="2">
        <f t="shared" si="131"/>
        <v>35</v>
      </c>
    </row>
    <row r="114" spans="2:43" s="11" customFormat="1" x14ac:dyDescent="0.2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32">SUM(R94:R113)</f>
        <v>460</v>
      </c>
      <c r="S114" s="9">
        <f t="shared" si="132"/>
        <v>570</v>
      </c>
      <c r="T114" s="9">
        <f t="shared" si="132"/>
        <v>690</v>
      </c>
      <c r="U114" s="9">
        <f t="shared" si="132"/>
        <v>735</v>
      </c>
      <c r="V114" s="9">
        <f t="shared" si="132"/>
        <v>735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Q114" s="8">
        <f>SUM(AQ94:AQ113)</f>
        <v>2730</v>
      </c>
    </row>
    <row r="115" spans="2:43" s="11" customFormat="1" x14ac:dyDescent="0.2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43" s="11" customFormat="1" x14ac:dyDescent="0.2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43" x14ac:dyDescent="0.2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21" spans="2:43" x14ac:dyDescent="0.2">
      <c r="B121" t="s">
        <v>1</v>
      </c>
      <c r="O121" s="2">
        <f t="shared" ref="O121:T121" si="133">O24</f>
        <v>7192</v>
      </c>
      <c r="P121" s="2">
        <f t="shared" si="133"/>
        <v>13507</v>
      </c>
      <c r="Q121" s="2">
        <f t="shared" si="133"/>
        <v>18120</v>
      </c>
      <c r="R121" s="2">
        <f t="shared" si="133"/>
        <v>22138</v>
      </c>
      <c r="S121" s="2">
        <f t="shared" si="133"/>
        <v>26044</v>
      </c>
      <c r="T121" s="2">
        <f t="shared" si="133"/>
        <v>30040</v>
      </c>
      <c r="U121" s="2">
        <f>U24</f>
        <v>35082</v>
      </c>
      <c r="V121" s="2">
        <f>V24</f>
        <v>40857.4</v>
      </c>
      <c r="W121" s="2">
        <f>+W123*0.5</f>
        <v>43740.27</v>
      </c>
      <c r="X121" s="2">
        <f>+X123*0.5</f>
        <v>46441.600000000006</v>
      </c>
      <c r="Y121" s="2">
        <f>+Y123*0.5</f>
        <v>49180.475000000006</v>
      </c>
      <c r="Z121" s="2">
        <f>+Z123*0.5</f>
        <v>59314.570000000007</v>
      </c>
    </row>
    <row r="122" spans="2:43" x14ac:dyDescent="0.2">
      <c r="B122" t="s">
        <v>22</v>
      </c>
      <c r="O122" s="5">
        <f>O22</f>
        <v>4284</v>
      </c>
      <c r="P122" s="5">
        <f t="shared" ref="P122:V122" si="134">P22</f>
        <v>10323</v>
      </c>
      <c r="Q122" s="5">
        <f t="shared" si="134"/>
        <v>14514</v>
      </c>
      <c r="R122" s="5">
        <f t="shared" si="134"/>
        <v>18404</v>
      </c>
      <c r="S122" s="5">
        <f t="shared" si="134"/>
        <v>22563</v>
      </c>
      <c r="T122" s="5">
        <f t="shared" si="134"/>
        <v>26272</v>
      </c>
      <c r="U122" s="5">
        <f t="shared" si="134"/>
        <v>30771</v>
      </c>
      <c r="V122" s="5">
        <f t="shared" si="134"/>
        <v>36750</v>
      </c>
      <c r="W122" s="5">
        <f>+W123*0.45</f>
        <v>39366.242999999995</v>
      </c>
      <c r="X122" s="5">
        <f>+X123*0.45</f>
        <v>41797.44000000001</v>
      </c>
      <c r="Y122" s="5">
        <f>+Y123*0.45</f>
        <v>44262.427500000005</v>
      </c>
      <c r="Z122" s="5">
        <f>+Z123*0.45</f>
        <v>53383.113000000005</v>
      </c>
    </row>
    <row r="123" spans="2:43" s="11" customFormat="1" x14ac:dyDescent="0.2">
      <c r="B123" s="11" t="s">
        <v>202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>
        <f>SUM(O124:O132)</f>
        <v>36225.571428571428</v>
      </c>
      <c r="P123" s="8">
        <f t="shared" ref="P123:Z123" si="135">SUM(P124:P132)</f>
        <v>39615.238095238092</v>
      </c>
      <c r="Q123" s="8">
        <f t="shared" si="135"/>
        <v>41142.238095238092</v>
      </c>
      <c r="R123" s="8">
        <f t="shared" si="135"/>
        <v>46004.238095238092</v>
      </c>
      <c r="S123" s="8">
        <f t="shared" si="135"/>
        <v>50584.571428571428</v>
      </c>
      <c r="T123" s="8">
        <f t="shared" si="135"/>
        <v>62022.571428571428</v>
      </c>
      <c r="U123" s="8">
        <f t="shared" si="135"/>
        <v>68837</v>
      </c>
      <c r="V123" s="8">
        <f t="shared" si="135"/>
        <v>82314</v>
      </c>
      <c r="W123" s="8">
        <f t="shared" si="135"/>
        <v>87480.54</v>
      </c>
      <c r="X123" s="8">
        <f t="shared" si="135"/>
        <v>92883.200000000012</v>
      </c>
      <c r="Y123" s="8">
        <f t="shared" si="135"/>
        <v>98360.950000000012</v>
      </c>
      <c r="Z123" s="8">
        <f t="shared" si="135"/>
        <v>118629.14000000001</v>
      </c>
    </row>
    <row r="124" spans="2:43" s="2" customFormat="1" x14ac:dyDescent="0.2">
      <c r="B124" s="2" t="s">
        <v>198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0</v>
      </c>
      <c r="P124" s="2">
        <v>0</v>
      </c>
      <c r="Q124" s="2">
        <v>0</v>
      </c>
      <c r="R124" s="2">
        <v>125</v>
      </c>
      <c r="S124" s="2">
        <v>125</v>
      </c>
      <c r="T124" s="2">
        <v>3000</v>
      </c>
      <c r="U124" s="2">
        <v>3000</v>
      </c>
      <c r="V124" s="2">
        <v>6000</v>
      </c>
      <c r="W124" s="2">
        <v>10000</v>
      </c>
      <c r="X124" s="2">
        <v>5000</v>
      </c>
      <c r="Y124" s="2">
        <v>2500</v>
      </c>
      <c r="Z124" s="2">
        <v>2500</v>
      </c>
    </row>
    <row r="125" spans="2:43" s="2" customFormat="1" x14ac:dyDescent="0.2">
      <c r="B125" s="2" t="s">
        <v>91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>
        <v>450</v>
      </c>
      <c r="P125" s="2">
        <v>4000</v>
      </c>
      <c r="Q125" s="2">
        <v>2000</v>
      </c>
      <c r="R125" s="2">
        <v>750</v>
      </c>
      <c r="S125" s="2">
        <v>442</v>
      </c>
      <c r="T125" s="2">
        <v>442</v>
      </c>
      <c r="U125" s="2">
        <v>4000</v>
      </c>
      <c r="V125" s="2">
        <v>1000</v>
      </c>
      <c r="W125" s="2">
        <v>3000</v>
      </c>
      <c r="X125" s="2">
        <v>1000</v>
      </c>
      <c r="Y125" s="2">
        <v>1000</v>
      </c>
      <c r="Z125" s="2">
        <v>1000</v>
      </c>
    </row>
    <row r="126" spans="2:43" s="2" customFormat="1" x14ac:dyDescent="0.2">
      <c r="B126" s="2" t="s">
        <v>199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">
        <v>6607</v>
      </c>
      <c r="P126" s="2">
        <v>8943</v>
      </c>
      <c r="Q126" s="2">
        <v>9917</v>
      </c>
      <c r="R126" s="2">
        <v>9735</v>
      </c>
      <c r="S126" s="2">
        <v>10952</v>
      </c>
      <c r="T126" s="2">
        <v>13873</v>
      </c>
      <c r="U126" s="2">
        <v>14923</v>
      </c>
      <c r="V126" s="2">
        <v>15804</v>
      </c>
      <c r="W126" s="2">
        <f>+S126*1.44</f>
        <v>15770.88</v>
      </c>
      <c r="X126" s="2">
        <f>+T126*1.44</f>
        <v>19977.12</v>
      </c>
      <c r="Y126" s="2">
        <f>+U126*1.44</f>
        <v>21489.119999999999</v>
      </c>
      <c r="Z126" s="2">
        <f>+V126*1.44</f>
        <v>22757.759999999998</v>
      </c>
    </row>
    <row r="127" spans="2:43" x14ac:dyDescent="0.2">
      <c r="B127" t="s">
        <v>200</v>
      </c>
      <c r="O127" s="5">
        <v>6289</v>
      </c>
      <c r="P127" s="5">
        <f>13177-O127</f>
        <v>6888</v>
      </c>
      <c r="Q127" s="5">
        <v>8055</v>
      </c>
      <c r="R127" s="5">
        <v>11019</v>
      </c>
      <c r="S127" s="5">
        <v>12012</v>
      </c>
      <c r="T127" s="5">
        <f>25198-S127</f>
        <v>13186</v>
      </c>
      <c r="U127" s="5">
        <f>38259-T127-S127</f>
        <v>13061</v>
      </c>
      <c r="V127" s="5">
        <f>52535-U127-T127-S127</f>
        <v>14276</v>
      </c>
      <c r="W127" s="2">
        <f>+S127*1.43</f>
        <v>17177.16</v>
      </c>
      <c r="X127" s="2">
        <f>+T127*1.43</f>
        <v>18855.98</v>
      </c>
      <c r="Y127" s="2">
        <f>+U127*1.43</f>
        <v>18677.23</v>
      </c>
      <c r="Z127" s="2">
        <f>+V127*1.43</f>
        <v>20414.68</v>
      </c>
    </row>
    <row r="128" spans="2:43" x14ac:dyDescent="0.2">
      <c r="B128" t="s">
        <v>201</v>
      </c>
      <c r="O128" s="2">
        <v>14207</v>
      </c>
      <c r="P128" s="2">
        <v>11455</v>
      </c>
      <c r="Q128" s="2">
        <v>12479</v>
      </c>
      <c r="R128" s="2">
        <v>14588</v>
      </c>
      <c r="S128" s="2">
        <v>14925</v>
      </c>
      <c r="T128" s="2">
        <v>17620</v>
      </c>
      <c r="U128" s="2">
        <v>22620</v>
      </c>
      <c r="V128" s="2">
        <v>27834</v>
      </c>
      <c r="W128" s="2">
        <f>+S128*1.3</f>
        <v>19402.5</v>
      </c>
      <c r="X128" s="2">
        <f>+T128*1.3</f>
        <v>22906</v>
      </c>
      <c r="Y128" s="2">
        <f>+U128*1.3</f>
        <v>29406</v>
      </c>
      <c r="Z128" s="2">
        <f>+V128*1.3</f>
        <v>36184.200000000004</v>
      </c>
    </row>
    <row r="129" spans="2:26" x14ac:dyDescent="0.2">
      <c r="B129" t="s">
        <v>78</v>
      </c>
      <c r="N129" s="5">
        <v>1428.5714285714287</v>
      </c>
      <c r="O129" s="5">
        <v>1428.5714285714287</v>
      </c>
      <c r="P129" s="5">
        <v>1428.5714285714287</v>
      </c>
      <c r="Q129" s="5">
        <v>1428.5714285714287</v>
      </c>
      <c r="R129" s="5">
        <v>1428.5714285714287</v>
      </c>
      <c r="S129" s="5">
        <v>1428.5714285714287</v>
      </c>
      <c r="T129" s="5">
        <v>1428.5714285714287</v>
      </c>
      <c r="U129" s="2">
        <v>2650</v>
      </c>
      <c r="V129" s="2">
        <v>2650</v>
      </c>
      <c r="W129" s="2">
        <v>10000</v>
      </c>
      <c r="X129" s="2">
        <v>10000</v>
      </c>
      <c r="Y129" s="2">
        <v>10000</v>
      </c>
      <c r="Z129" s="2">
        <v>10000</v>
      </c>
    </row>
    <row r="130" spans="2:26" x14ac:dyDescent="0.2">
      <c r="B130" t="s">
        <v>203</v>
      </c>
      <c r="N130" s="5">
        <v>100</v>
      </c>
      <c r="O130" s="5">
        <f>200+221</f>
        <v>421</v>
      </c>
      <c r="P130" s="2">
        <v>766.66666666666663</v>
      </c>
      <c r="Q130" s="2">
        <v>766.66666666666663</v>
      </c>
      <c r="R130" s="2">
        <v>766.66666666666663</v>
      </c>
      <c r="S130" s="2">
        <v>4300</v>
      </c>
      <c r="T130" s="2">
        <v>4300</v>
      </c>
      <c r="U130" s="2">
        <v>325</v>
      </c>
      <c r="V130" s="2">
        <v>325</v>
      </c>
      <c r="W130" s="2">
        <f>5000/4</f>
        <v>1250</v>
      </c>
      <c r="X130" s="2">
        <f>5000/4</f>
        <v>1250</v>
      </c>
      <c r="Y130" s="2">
        <f>5000/4</f>
        <v>1250</v>
      </c>
      <c r="Z130" s="2">
        <f>5000/4</f>
        <v>1250</v>
      </c>
    </row>
    <row r="131" spans="2:26" x14ac:dyDescent="0.2">
      <c r="B131" t="s">
        <v>204</v>
      </c>
      <c r="O131" s="5">
        <v>6823</v>
      </c>
      <c r="P131" s="5">
        <v>6134</v>
      </c>
      <c r="Q131" s="5">
        <v>6496</v>
      </c>
      <c r="R131" s="2">
        <v>7592</v>
      </c>
      <c r="S131" s="2">
        <v>6400</v>
      </c>
      <c r="T131" s="2">
        <v>8173</v>
      </c>
      <c r="U131" s="2">
        <v>8258</v>
      </c>
      <c r="V131" s="2">
        <v>14425</v>
      </c>
      <c r="W131" s="2">
        <f>+S131*1.7</f>
        <v>10880</v>
      </c>
      <c r="X131" s="2">
        <f>+T131*1.7</f>
        <v>13894.1</v>
      </c>
      <c r="Y131" s="2">
        <f>+U131*1.7</f>
        <v>14038.6</v>
      </c>
      <c r="Z131" s="2">
        <f>+V131*1.7</f>
        <v>24522.5</v>
      </c>
    </row>
    <row r="132" spans="2:26" x14ac:dyDescent="0.2">
      <c r="B132" t="s">
        <v>205</v>
      </c>
    </row>
    <row r="134" spans="2:26" x14ac:dyDescent="0.2">
      <c r="B134" t="s">
        <v>206</v>
      </c>
      <c r="O134" s="7">
        <f>+O122/O123</f>
        <v>0.11825900409734245</v>
      </c>
      <c r="P134" s="7">
        <f t="shared" ref="P134:W134" si="136">+P122/P123</f>
        <v>0.26058154630252911</v>
      </c>
      <c r="Q134" s="7">
        <f t="shared" si="136"/>
        <v>0.35277614130768176</v>
      </c>
      <c r="R134" s="7">
        <f t="shared" si="136"/>
        <v>0.40005009890393123</v>
      </c>
      <c r="S134" s="7">
        <f t="shared" si="136"/>
        <v>0.44604509562486588</v>
      </c>
      <c r="T134" s="7">
        <f t="shared" si="136"/>
        <v>0.42358772612735457</v>
      </c>
      <c r="U134" s="7">
        <f t="shared" si="136"/>
        <v>0.44701250780830076</v>
      </c>
      <c r="V134" s="7">
        <f t="shared" si="136"/>
        <v>0.4464611123259713</v>
      </c>
      <c r="W134" s="7">
        <f t="shared" si="136"/>
        <v>0.44999999999999996</v>
      </c>
    </row>
    <row r="135" spans="2:26" x14ac:dyDescent="0.2">
      <c r="B135" t="s">
        <v>207</v>
      </c>
      <c r="O135" s="7">
        <f>+O121/O123</f>
        <v>0.19853379025865708</v>
      </c>
      <c r="P135" s="7">
        <f t="shared" ref="P135:W135" si="137">+P121/P123</f>
        <v>0.34095465910183675</v>
      </c>
      <c r="Q135" s="7">
        <f t="shared" si="137"/>
        <v>0.44042329340603509</v>
      </c>
      <c r="R135" s="7">
        <f t="shared" si="137"/>
        <v>0.48121653388041891</v>
      </c>
      <c r="S135" s="7">
        <f t="shared" si="137"/>
        <v>0.51486054471719211</v>
      </c>
      <c r="T135" s="7">
        <f t="shared" si="137"/>
        <v>0.48433980256035825</v>
      </c>
      <c r="U135" s="7">
        <f t="shared" si="137"/>
        <v>0.50963871173932629</v>
      </c>
      <c r="V135" s="7">
        <f t="shared" si="137"/>
        <v>0.49636027893189494</v>
      </c>
      <c r="W135" s="7">
        <f t="shared" si="137"/>
        <v>0.5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75" x14ac:dyDescent="0.2"/>
  <cols>
    <col min="1" max="1" width="4.5703125" bestFit="1" customWidth="1"/>
    <col min="2" max="2" width="12.5703125" bestFit="1" customWidth="1"/>
    <col min="5" max="5" width="12.5703125" bestFit="1" customWidth="1"/>
    <col min="9" max="9" width="14.140625" customWidth="1"/>
  </cols>
  <sheetData>
    <row r="1" spans="1:10" x14ac:dyDescent="0.2">
      <c r="A1" s="18" t="s">
        <v>0</v>
      </c>
      <c r="I1" s="34">
        <v>0.18063657407407407</v>
      </c>
    </row>
    <row r="2" spans="1:10" x14ac:dyDescent="0.2">
      <c r="G2" t="s">
        <v>218</v>
      </c>
      <c r="I2" s="34">
        <v>0.1807175925925926</v>
      </c>
    </row>
    <row r="3" spans="1:10" x14ac:dyDescent="0.2">
      <c r="I3" s="34">
        <v>0.18059027777777778</v>
      </c>
    </row>
    <row r="4" spans="1:10" x14ac:dyDescent="0.2">
      <c r="B4" t="s">
        <v>208</v>
      </c>
      <c r="C4" s="11">
        <v>38250</v>
      </c>
      <c r="E4" t="s">
        <v>209</v>
      </c>
      <c r="F4" s="11">
        <v>42260</v>
      </c>
      <c r="I4" t="s">
        <v>210</v>
      </c>
      <c r="J4" s="15">
        <v>132</v>
      </c>
    </row>
    <row r="5" spans="1:10" x14ac:dyDescent="0.2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211</v>
      </c>
      <c r="J5" s="16">
        <v>1.4999999999999999E-2</v>
      </c>
    </row>
    <row r="6" spans="1:10" x14ac:dyDescent="0.2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212</v>
      </c>
      <c r="J6">
        <v>6.35</v>
      </c>
    </row>
    <row r="7" spans="1:10" x14ac:dyDescent="0.2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213</v>
      </c>
      <c r="J7" s="15">
        <v>5.6</v>
      </c>
    </row>
    <row r="8" spans="1:10" x14ac:dyDescent="0.2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214</v>
      </c>
      <c r="J8" s="15">
        <f>+J7+J6</f>
        <v>11.95</v>
      </c>
    </row>
    <row r="9" spans="1:10" x14ac:dyDescent="0.2">
      <c r="B9">
        <f>+C4</f>
        <v>38250</v>
      </c>
      <c r="C9" s="10">
        <v>-0.1</v>
      </c>
      <c r="E9">
        <v>42260</v>
      </c>
      <c r="F9" s="10">
        <v>-0.05</v>
      </c>
      <c r="I9" t="s">
        <v>215</v>
      </c>
      <c r="J9">
        <f>+J5*J4</f>
        <v>1.98</v>
      </c>
    </row>
    <row r="10" spans="1:10" x14ac:dyDescent="0.2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x14ac:dyDescent="0.2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217</v>
      </c>
      <c r="J12" s="15">
        <v>3.2</v>
      </c>
    </row>
    <row r="13" spans="1:10" x14ac:dyDescent="0.2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216</v>
      </c>
      <c r="J13" s="15">
        <v>2.92</v>
      </c>
    </row>
    <row r="14" spans="1:10" x14ac:dyDescent="0.2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214</v>
      </c>
      <c r="J14" s="15">
        <f>+J12+J13</f>
        <v>6.12</v>
      </c>
    </row>
    <row r="15" spans="1:10" x14ac:dyDescent="0.2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215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2025-04-04T15:05:19Z</dcterms:modified>
</cp:coreProperties>
</file>