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asmus\Documents\GitHub\DTU-projekter\Mekanisk produktanalyse\Projekt 2\"/>
    </mc:Choice>
  </mc:AlternateContent>
  <xr:revisionPtr revIDLastSave="0" documentId="13_ncr:1_{0CF7A6DD-45E7-46A0-9FDF-B16B13B11F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  <sheet name="Målinger med rampe" sheetId="2" r:id="rId2"/>
  </sheets>
  <definedNames>
    <definedName name="solver_adj" localSheetId="0" hidden="1">'Ark1'!$Q$153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'Ark1'!$V$153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0" i="1" l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9" i="1"/>
  <c r="AO91" i="1"/>
  <c r="AO90" i="1"/>
  <c r="AO89" i="1"/>
  <c r="AP89" i="1" s="1"/>
  <c r="AO88" i="1"/>
  <c r="AO87" i="1"/>
  <c r="AO86" i="1"/>
  <c r="AO85" i="1"/>
  <c r="AO84" i="1"/>
  <c r="AO83" i="1"/>
  <c r="AO82" i="1"/>
  <c r="AP82" i="1" s="1"/>
  <c r="AO81" i="1"/>
  <c r="AP81" i="1" s="1"/>
  <c r="AO80" i="1"/>
  <c r="AP80" i="1" s="1"/>
  <c r="AO79" i="1"/>
  <c r="AO78" i="1"/>
  <c r="AO77" i="1"/>
  <c r="AP77" i="1" s="1"/>
  <c r="AO76" i="1"/>
  <c r="AO75" i="1"/>
  <c r="AO74" i="1"/>
  <c r="T97" i="1"/>
  <c r="U63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U64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S36" i="1"/>
  <c r="R64" i="1"/>
  <c r="R63" i="1"/>
  <c r="R62" i="1"/>
  <c r="R61" i="1"/>
  <c r="R60" i="1"/>
  <c r="R59" i="1"/>
  <c r="R58" i="1"/>
  <c r="R57" i="1"/>
  <c r="S57" i="1" s="1"/>
  <c r="R56" i="1"/>
  <c r="R55" i="1"/>
  <c r="S55" i="1" s="1"/>
  <c r="R54" i="1"/>
  <c r="S54" i="1" s="1"/>
  <c r="R53" i="1"/>
  <c r="S53" i="1" s="1"/>
  <c r="R52" i="1"/>
  <c r="R51" i="1"/>
  <c r="R50" i="1"/>
  <c r="R49" i="1"/>
  <c r="R48" i="1"/>
  <c r="R47" i="1"/>
  <c r="R46" i="1"/>
  <c r="R45" i="1"/>
  <c r="S45" i="1" s="1"/>
  <c r="R44" i="1"/>
  <c r="S44" i="1" s="1"/>
  <c r="R43" i="1"/>
  <c r="S43" i="1" s="1"/>
  <c r="R42" i="1"/>
  <c r="S42" i="1" s="1"/>
  <c r="R41" i="1"/>
  <c r="S41" i="1" s="1"/>
  <c r="R40" i="1"/>
  <c r="R39" i="1"/>
  <c r="O36" i="1"/>
  <c r="K36" i="1"/>
  <c r="N64" i="1"/>
  <c r="N63" i="1"/>
  <c r="N62" i="1"/>
  <c r="N61" i="1"/>
  <c r="N60" i="1"/>
  <c r="N59" i="1"/>
  <c r="N58" i="1"/>
  <c r="N57" i="1"/>
  <c r="N56" i="1"/>
  <c r="O56" i="1" s="1"/>
  <c r="N55" i="1"/>
  <c r="N54" i="1"/>
  <c r="O54" i="1" s="1"/>
  <c r="N53" i="1"/>
  <c r="N52" i="1"/>
  <c r="N51" i="1"/>
  <c r="N50" i="1"/>
  <c r="N49" i="1"/>
  <c r="N48" i="1"/>
  <c r="N47" i="1"/>
  <c r="N46" i="1"/>
  <c r="N45" i="1"/>
  <c r="N44" i="1"/>
  <c r="O44" i="1" s="1"/>
  <c r="N43" i="1"/>
  <c r="N42" i="1"/>
  <c r="O42" i="1" s="1"/>
  <c r="N41" i="1"/>
  <c r="N40" i="1"/>
  <c r="N39" i="1"/>
  <c r="J64" i="1"/>
  <c r="J63" i="1"/>
  <c r="J62" i="1"/>
  <c r="J61" i="1"/>
  <c r="J60" i="1"/>
  <c r="J59" i="1"/>
  <c r="K59" i="1" s="1"/>
  <c r="AH59" i="1" s="1"/>
  <c r="J58" i="1"/>
  <c r="K58" i="1" s="1"/>
  <c r="AH58" i="1" s="1"/>
  <c r="J57" i="1"/>
  <c r="K57" i="1" s="1"/>
  <c r="AH57" i="1" s="1"/>
  <c r="J56" i="1"/>
  <c r="K56" i="1" s="1"/>
  <c r="AH56" i="1" s="1"/>
  <c r="J55" i="1"/>
  <c r="K55" i="1" s="1"/>
  <c r="AH55" i="1" s="1"/>
  <c r="J54" i="1"/>
  <c r="J53" i="1"/>
  <c r="J52" i="1"/>
  <c r="J51" i="1"/>
  <c r="J50" i="1"/>
  <c r="J49" i="1"/>
  <c r="J48" i="1"/>
  <c r="J47" i="1"/>
  <c r="K47" i="1" s="1"/>
  <c r="AH47" i="1" s="1"/>
  <c r="J46" i="1"/>
  <c r="K46" i="1" s="1"/>
  <c r="AH46" i="1" s="1"/>
  <c r="J45" i="1"/>
  <c r="K45" i="1" s="1"/>
  <c r="AH45" i="1" s="1"/>
  <c r="J44" i="1"/>
  <c r="K44" i="1" s="1"/>
  <c r="AH44" i="1" s="1"/>
  <c r="J43" i="1"/>
  <c r="K43" i="1" s="1"/>
  <c r="AH43" i="1" s="1"/>
  <c r="J42" i="1"/>
  <c r="J41" i="1"/>
  <c r="J40" i="1"/>
  <c r="J39" i="1"/>
  <c r="G36" i="1"/>
  <c r="F64" i="1"/>
  <c r="F63" i="1"/>
  <c r="F62" i="1"/>
  <c r="F61" i="1"/>
  <c r="F60" i="1"/>
  <c r="F59" i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F51" i="1"/>
  <c r="F50" i="1"/>
  <c r="F49" i="1"/>
  <c r="F48" i="1"/>
  <c r="F47" i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F39" i="1"/>
  <c r="C36" i="1"/>
  <c r="B64" i="1"/>
  <c r="B63" i="1"/>
  <c r="B62" i="1"/>
  <c r="B61" i="1"/>
  <c r="B60" i="1"/>
  <c r="B59" i="1"/>
  <c r="B58" i="1"/>
  <c r="C58" i="1" s="1"/>
  <c r="B57" i="1"/>
  <c r="C57" i="1" s="1"/>
  <c r="B56" i="1"/>
  <c r="C56" i="1" s="1"/>
  <c r="B55" i="1"/>
  <c r="C55" i="1" s="1"/>
  <c r="B54" i="1"/>
  <c r="C54" i="1" s="1"/>
  <c r="B53" i="1"/>
  <c r="B52" i="1"/>
  <c r="B51" i="1"/>
  <c r="B50" i="1"/>
  <c r="B49" i="1"/>
  <c r="B48" i="1"/>
  <c r="B47" i="1"/>
  <c r="B46" i="1"/>
  <c r="C46" i="1" s="1"/>
  <c r="B45" i="1"/>
  <c r="C45" i="1" s="1"/>
  <c r="B44" i="1"/>
  <c r="C44" i="1" s="1"/>
  <c r="B43" i="1"/>
  <c r="C43" i="1" s="1"/>
  <c r="B42" i="1"/>
  <c r="C42" i="1" s="1"/>
  <c r="B41" i="1"/>
  <c r="B40" i="1"/>
  <c r="B39" i="1"/>
  <c r="S39" i="1"/>
  <c r="AO73" i="1"/>
  <c r="AP91" i="1"/>
  <c r="AP90" i="1"/>
  <c r="AP88" i="1"/>
  <c r="AP87" i="1"/>
  <c r="AP86" i="1"/>
  <c r="AP85" i="1"/>
  <c r="AP84" i="1"/>
  <c r="AP83" i="1"/>
  <c r="AP79" i="1"/>
  <c r="AP78" i="1"/>
  <c r="AP76" i="1"/>
  <c r="AP75" i="1"/>
  <c r="AP74" i="1"/>
  <c r="AP73" i="1"/>
  <c r="AQ73" i="1" s="1"/>
  <c r="Q78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98" i="1"/>
  <c r="S98" i="1" s="1"/>
  <c r="R7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98" i="1"/>
  <c r="V71" i="1"/>
  <c r="T106" i="1"/>
  <c r="C79" i="1"/>
  <c r="C78" i="1"/>
  <c r="C77" i="1"/>
  <c r="C76" i="1"/>
  <c r="C75" i="1"/>
  <c r="C74" i="1"/>
  <c r="C73" i="1"/>
  <c r="C72" i="1"/>
  <c r="C71" i="1"/>
  <c r="C80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92" i="1"/>
  <c r="V36" i="1"/>
  <c r="V3" i="1"/>
  <c r="G40" i="1"/>
  <c r="G47" i="1"/>
  <c r="G48" i="1"/>
  <c r="G49" i="1"/>
  <c r="G50" i="1"/>
  <c r="G51" i="1"/>
  <c r="G52" i="1"/>
  <c r="G59" i="1"/>
  <c r="G60" i="1"/>
  <c r="G61" i="1"/>
  <c r="G62" i="1"/>
  <c r="G63" i="1"/>
  <c r="G64" i="1"/>
  <c r="G39" i="1"/>
  <c r="C40" i="1"/>
  <c r="C41" i="1"/>
  <c r="C47" i="1"/>
  <c r="C48" i="1"/>
  <c r="C49" i="1"/>
  <c r="C50" i="1"/>
  <c r="C51" i="1"/>
  <c r="C52" i="1"/>
  <c r="C53" i="1"/>
  <c r="C59" i="1"/>
  <c r="C60" i="1"/>
  <c r="C61" i="1"/>
  <c r="C62" i="1"/>
  <c r="C63" i="1"/>
  <c r="C64" i="1"/>
  <c r="C39" i="1"/>
  <c r="K40" i="1"/>
  <c r="AH40" i="1" s="1"/>
  <c r="K41" i="1"/>
  <c r="AH41" i="1" s="1"/>
  <c r="K42" i="1"/>
  <c r="AH42" i="1" s="1"/>
  <c r="K48" i="1"/>
  <c r="AH48" i="1" s="1"/>
  <c r="K49" i="1"/>
  <c r="AH49" i="1" s="1"/>
  <c r="K50" i="1"/>
  <c r="AH50" i="1" s="1"/>
  <c r="K51" i="1"/>
  <c r="AH51" i="1" s="1"/>
  <c r="K52" i="1"/>
  <c r="AH52" i="1" s="1"/>
  <c r="K53" i="1"/>
  <c r="AH53" i="1" s="1"/>
  <c r="K54" i="1"/>
  <c r="AH54" i="1" s="1"/>
  <c r="K60" i="1"/>
  <c r="AH60" i="1" s="1"/>
  <c r="K61" i="1"/>
  <c r="AH61" i="1" s="1"/>
  <c r="K62" i="1"/>
  <c r="AH62" i="1" s="1"/>
  <c r="K63" i="1"/>
  <c r="AH63" i="1" s="1"/>
  <c r="K64" i="1"/>
  <c r="AH64" i="1" s="1"/>
  <c r="K39" i="1"/>
  <c r="AH39" i="1" s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07" i="1"/>
  <c r="R106" i="1"/>
  <c r="S71" i="1"/>
  <c r="K71" i="1"/>
  <c r="S64" i="1"/>
  <c r="O64" i="1"/>
  <c r="S63" i="1"/>
  <c r="O63" i="1"/>
  <c r="S62" i="1"/>
  <c r="O62" i="1"/>
  <c r="S61" i="1"/>
  <c r="O61" i="1"/>
  <c r="S60" i="1"/>
  <c r="O60" i="1"/>
  <c r="S59" i="1"/>
  <c r="O59" i="1"/>
  <c r="S58" i="1"/>
  <c r="O58" i="1"/>
  <c r="O57" i="1"/>
  <c r="S56" i="1"/>
  <c r="O55" i="1"/>
  <c r="O53" i="1"/>
  <c r="S52" i="1"/>
  <c r="O52" i="1"/>
  <c r="S51" i="1"/>
  <c r="O51" i="1"/>
  <c r="S50" i="1"/>
  <c r="O50" i="1"/>
  <c r="S49" i="1"/>
  <c r="O49" i="1"/>
  <c r="S48" i="1"/>
  <c r="O48" i="1"/>
  <c r="S47" i="1"/>
  <c r="O47" i="1"/>
  <c r="S46" i="1"/>
  <c r="O46" i="1"/>
  <c r="O45" i="1"/>
  <c r="O43" i="1"/>
  <c r="O41" i="1"/>
  <c r="S40" i="1"/>
  <c r="O40" i="1"/>
  <c r="O39" i="1"/>
  <c r="S31" i="1"/>
  <c r="O31" i="1"/>
  <c r="S30" i="1"/>
  <c r="O30" i="1"/>
  <c r="K31" i="1"/>
  <c r="G31" i="1"/>
  <c r="S29" i="1"/>
  <c r="O29" i="1"/>
  <c r="K30" i="1"/>
  <c r="G30" i="1"/>
  <c r="S28" i="1"/>
  <c r="O28" i="1"/>
  <c r="K29" i="1"/>
  <c r="G29" i="1"/>
  <c r="S27" i="1"/>
  <c r="O27" i="1"/>
  <c r="K28" i="1"/>
  <c r="G28" i="1"/>
  <c r="S26" i="1"/>
  <c r="O26" i="1"/>
  <c r="K27" i="1"/>
  <c r="G27" i="1"/>
  <c r="S25" i="1"/>
  <c r="O25" i="1"/>
  <c r="K26" i="1"/>
  <c r="G26" i="1"/>
  <c r="C31" i="1"/>
  <c r="S24" i="1"/>
  <c r="O24" i="1"/>
  <c r="K25" i="1"/>
  <c r="G25" i="1"/>
  <c r="C30" i="1"/>
  <c r="S23" i="1"/>
  <c r="O23" i="1"/>
  <c r="K24" i="1"/>
  <c r="G24" i="1"/>
  <c r="C29" i="1"/>
  <c r="S22" i="1"/>
  <c r="O22" i="1"/>
  <c r="K23" i="1"/>
  <c r="G23" i="1"/>
  <c r="C26" i="1"/>
  <c r="S21" i="1"/>
  <c r="O21" i="1"/>
  <c r="K21" i="1"/>
  <c r="G21" i="1"/>
  <c r="C24" i="1"/>
  <c r="S20" i="1"/>
  <c r="O20" i="1"/>
  <c r="K20" i="1"/>
  <c r="G20" i="1"/>
  <c r="C22" i="1"/>
  <c r="S19" i="1"/>
  <c r="O19" i="1"/>
  <c r="K19" i="1"/>
  <c r="G19" i="1"/>
  <c r="C21" i="1"/>
  <c r="S18" i="1"/>
  <c r="O18" i="1"/>
  <c r="K18" i="1"/>
  <c r="G18" i="1"/>
  <c r="C20" i="1"/>
  <c r="S17" i="1"/>
  <c r="O17" i="1"/>
  <c r="K17" i="1"/>
  <c r="G17" i="1"/>
  <c r="C17" i="1"/>
  <c r="S16" i="1"/>
  <c r="O16" i="1"/>
  <c r="K16" i="1"/>
  <c r="G16" i="1"/>
  <c r="C16" i="1"/>
  <c r="S15" i="1"/>
  <c r="O15" i="1"/>
  <c r="K15" i="1"/>
  <c r="G15" i="1"/>
  <c r="C15" i="1"/>
  <c r="S14" i="1"/>
  <c r="O14" i="1"/>
  <c r="K14" i="1"/>
  <c r="G14" i="1"/>
  <c r="C14" i="1"/>
  <c r="S13" i="1"/>
  <c r="O13" i="1"/>
  <c r="K13" i="1"/>
  <c r="G13" i="1"/>
  <c r="C13" i="1"/>
  <c r="S12" i="1"/>
  <c r="O12" i="1"/>
  <c r="K12" i="1"/>
  <c r="G12" i="1"/>
  <c r="C12" i="1"/>
  <c r="S11" i="1"/>
  <c r="O11" i="1"/>
  <c r="K11" i="1"/>
  <c r="G11" i="1"/>
  <c r="C11" i="1"/>
  <c r="S10" i="1"/>
  <c r="O10" i="1"/>
  <c r="K10" i="1"/>
  <c r="G10" i="1"/>
  <c r="C10" i="1"/>
  <c r="S9" i="1"/>
  <c r="O9" i="1"/>
  <c r="K9" i="1"/>
  <c r="G9" i="1"/>
  <c r="C9" i="1"/>
  <c r="S8" i="1"/>
  <c r="O8" i="1"/>
  <c r="K8" i="1"/>
  <c r="G8" i="1"/>
  <c r="C8" i="1"/>
  <c r="S7" i="1"/>
  <c r="O7" i="1"/>
  <c r="K7" i="1"/>
  <c r="G7" i="1"/>
  <c r="C7" i="1"/>
  <c r="S6" i="1"/>
  <c r="O6" i="1"/>
  <c r="K6" i="1"/>
  <c r="G6" i="1"/>
  <c r="C6" i="1"/>
  <c r="S85" i="1" l="1"/>
  <c r="S78" i="1"/>
  <c r="S81" i="1"/>
  <c r="S84" i="1"/>
  <c r="S96" i="1"/>
  <c r="AL73" i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Q74" i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S86" i="1"/>
  <c r="S87" i="1"/>
  <c r="S82" i="1"/>
  <c r="S95" i="1"/>
  <c r="S83" i="1"/>
  <c r="S79" i="1"/>
  <c r="S91" i="1"/>
  <c r="S94" i="1"/>
  <c r="S93" i="1"/>
  <c r="S92" i="1"/>
  <c r="S80" i="1"/>
  <c r="S97" i="1"/>
  <c r="S88" i="1"/>
  <c r="S90" i="1"/>
  <c r="S89" i="1"/>
  <c r="U11" i="1"/>
  <c r="U18" i="1"/>
  <c r="U29" i="1"/>
  <c r="U15" i="1"/>
  <c r="U17" i="1"/>
  <c r="U6" i="1"/>
  <c r="U16" i="1"/>
  <c r="U27" i="1"/>
  <c r="U19" i="1"/>
  <c r="U20" i="1"/>
  <c r="U30" i="1"/>
  <c r="U7" i="1"/>
  <c r="U21" i="1"/>
  <c r="U25" i="1"/>
  <c r="U12" i="1"/>
  <c r="U10" i="1"/>
  <c r="U26" i="1"/>
  <c r="U28" i="1"/>
  <c r="U9" i="1"/>
  <c r="U14" i="1"/>
  <c r="U8" i="1"/>
  <c r="U22" i="1"/>
  <c r="U23" i="1"/>
  <c r="U24" i="1"/>
  <c r="U13" i="1"/>
  <c r="U31" i="1"/>
  <c r="T79" i="1" l="1"/>
  <c r="T80" i="1" s="1"/>
  <c r="U80" i="1" s="1"/>
  <c r="U79" i="1" l="1"/>
  <c r="T81" i="1"/>
  <c r="U81" i="1" s="1"/>
  <c r="T82" i="1" l="1"/>
  <c r="T83" i="1" s="1"/>
  <c r="U83" i="1" s="1"/>
  <c r="T84" i="1" l="1"/>
  <c r="T85" i="1" s="1"/>
  <c r="T86" i="1" s="1"/>
  <c r="T87" i="1" s="1"/>
  <c r="U82" i="1"/>
  <c r="U85" i="1" l="1"/>
  <c r="U84" i="1"/>
  <c r="U86" i="1"/>
  <c r="T88" i="1" l="1"/>
  <c r="U87" i="1"/>
  <c r="T89" i="1" l="1"/>
  <c r="U88" i="1"/>
  <c r="T90" i="1" l="1"/>
  <c r="U89" i="1"/>
  <c r="T91" i="1" l="1"/>
  <c r="U90" i="1"/>
  <c r="T92" i="1" l="1"/>
  <c r="U91" i="1"/>
  <c r="T93" i="1" l="1"/>
  <c r="U92" i="1"/>
  <c r="T94" i="1" l="1"/>
  <c r="U93" i="1"/>
  <c r="T95" i="1" l="1"/>
  <c r="T96" i="1" s="1"/>
  <c r="U94" i="1"/>
  <c r="U95" i="1" l="1"/>
  <c r="U175" i="1" l="1"/>
  <c r="U163" i="1"/>
  <c r="U151" i="1"/>
  <c r="U139" i="1"/>
  <c r="U127" i="1"/>
  <c r="U115" i="1"/>
  <c r="U168" i="1"/>
  <c r="U167" i="1"/>
  <c r="U186" i="1"/>
  <c r="U174" i="1"/>
  <c r="U162" i="1"/>
  <c r="U150" i="1"/>
  <c r="U138" i="1"/>
  <c r="U126" i="1"/>
  <c r="U114" i="1"/>
  <c r="U180" i="1"/>
  <c r="U143" i="1"/>
  <c r="U185" i="1"/>
  <c r="U173" i="1"/>
  <c r="U161" i="1"/>
  <c r="U149" i="1"/>
  <c r="U137" i="1"/>
  <c r="U125" i="1"/>
  <c r="U113" i="1"/>
  <c r="U120" i="1"/>
  <c r="U107" i="1"/>
  <c r="V107" i="1" s="1"/>
  <c r="U184" i="1"/>
  <c r="U172" i="1"/>
  <c r="U160" i="1"/>
  <c r="U148" i="1"/>
  <c r="U136" i="1"/>
  <c r="U124" i="1"/>
  <c r="U112" i="1"/>
  <c r="U132" i="1"/>
  <c r="U119" i="1"/>
  <c r="U183" i="1"/>
  <c r="U171" i="1"/>
  <c r="U159" i="1"/>
  <c r="U147" i="1"/>
  <c r="U135" i="1"/>
  <c r="U123" i="1"/>
  <c r="U111" i="1"/>
  <c r="U156" i="1"/>
  <c r="U155" i="1"/>
  <c r="U182" i="1"/>
  <c r="U170" i="1"/>
  <c r="U158" i="1"/>
  <c r="U146" i="1"/>
  <c r="U134" i="1"/>
  <c r="U122" i="1"/>
  <c r="U110" i="1"/>
  <c r="U108" i="1"/>
  <c r="U181" i="1"/>
  <c r="U169" i="1"/>
  <c r="U157" i="1"/>
  <c r="U145" i="1"/>
  <c r="U133" i="1"/>
  <c r="U121" i="1"/>
  <c r="U109" i="1"/>
  <c r="U131" i="1"/>
  <c r="U178" i="1"/>
  <c r="U166" i="1"/>
  <c r="U154" i="1"/>
  <c r="U142" i="1"/>
  <c r="U130" i="1"/>
  <c r="U118" i="1"/>
  <c r="U106" i="1"/>
  <c r="V106" i="1" s="1"/>
  <c r="U177" i="1"/>
  <c r="U165" i="1"/>
  <c r="U153" i="1"/>
  <c r="U141" i="1"/>
  <c r="U129" i="1"/>
  <c r="U117" i="1"/>
  <c r="U176" i="1"/>
  <c r="U164" i="1"/>
  <c r="U152" i="1"/>
  <c r="U140" i="1"/>
  <c r="U128" i="1"/>
  <c r="U116" i="1"/>
  <c r="U144" i="1"/>
  <c r="U179" i="1"/>
  <c r="U96" i="1"/>
  <c r="V96" i="1" l="1"/>
  <c r="W96" i="1" s="1"/>
  <c r="V100" i="1" s="1"/>
  <c r="V121" i="1"/>
  <c r="V137" i="1"/>
  <c r="V153" i="1"/>
  <c r="V169" i="1"/>
  <c r="V185" i="1"/>
  <c r="V109" i="1"/>
  <c r="V141" i="1"/>
  <c r="V173" i="1"/>
  <c r="V111" i="1"/>
  <c r="V143" i="1"/>
  <c r="V112" i="1"/>
  <c r="V144" i="1"/>
  <c r="V176" i="1"/>
  <c r="V113" i="1"/>
  <c r="V145" i="1"/>
  <c r="V177" i="1"/>
  <c r="V165" i="1"/>
  <c r="V119" i="1"/>
  <c r="V183" i="1"/>
  <c r="V123" i="1"/>
  <c r="V139" i="1"/>
  <c r="V155" i="1"/>
  <c r="V171" i="1"/>
  <c r="V125" i="1"/>
  <c r="V159" i="1"/>
  <c r="V160" i="1"/>
  <c r="V151" i="1"/>
  <c r="V136" i="1"/>
  <c r="V108" i="1"/>
  <c r="V124" i="1"/>
  <c r="V140" i="1"/>
  <c r="V156" i="1"/>
  <c r="V172" i="1"/>
  <c r="V157" i="1"/>
  <c r="V127" i="1"/>
  <c r="V175" i="1"/>
  <c r="V128" i="1"/>
  <c r="V129" i="1"/>
  <c r="V161" i="1"/>
  <c r="V117" i="1"/>
  <c r="V149" i="1"/>
  <c r="V181" i="1"/>
  <c r="V167" i="1"/>
  <c r="V120" i="1"/>
  <c r="V152" i="1"/>
  <c r="V184" i="1"/>
  <c r="V115" i="1"/>
  <c r="V131" i="1"/>
  <c r="V147" i="1"/>
  <c r="V163" i="1"/>
  <c r="V179" i="1"/>
  <c r="V116" i="1"/>
  <c r="V132" i="1"/>
  <c r="V148" i="1"/>
  <c r="V164" i="1"/>
  <c r="V180" i="1"/>
  <c r="V133" i="1"/>
  <c r="V135" i="1"/>
  <c r="V168" i="1"/>
  <c r="V158" i="1"/>
  <c r="V138" i="1"/>
  <c r="V114" i="1"/>
  <c r="V130" i="1"/>
  <c r="V146" i="1"/>
  <c r="V134" i="1"/>
  <c r="V154" i="1"/>
  <c r="V126" i="1"/>
  <c r="V122" i="1"/>
  <c r="V110" i="1"/>
  <c r="V142" i="1"/>
  <c r="V178" i="1"/>
  <c r="V174" i="1"/>
  <c r="V118" i="1"/>
  <c r="V150" i="1"/>
  <c r="V182" i="1"/>
  <c r="V186" i="1"/>
  <c r="V170" i="1"/>
  <c r="V162" i="1"/>
  <c r="V166" i="1"/>
</calcChain>
</file>

<file path=xl/sharedStrings.xml><?xml version="1.0" encoding="utf-8"?>
<sst xmlns="http://schemas.openxmlformats.org/spreadsheetml/2006/main" count="154" uniqueCount="79">
  <si>
    <t>ubelastet længde</t>
  </si>
  <si>
    <t>kraft</t>
  </si>
  <si>
    <t>forlængelse</t>
  </si>
  <si>
    <t>målt længde</t>
  </si>
  <si>
    <t>Kraft</t>
  </si>
  <si>
    <t>Dobbeltløkke</t>
  </si>
  <si>
    <t>Brugt elastik</t>
  </si>
  <si>
    <t>Frisk elastik</t>
  </si>
  <si>
    <t>1 frisk + 1 brugt elastik</t>
  </si>
  <si>
    <t>nulpunkt: 11N</t>
  </si>
  <si>
    <t>Bevægelse</t>
  </si>
  <si>
    <t>Vægt Bil</t>
  </si>
  <si>
    <t>Vægt Slæde</t>
  </si>
  <si>
    <t>[mm]</t>
  </si>
  <si>
    <t>[N]</t>
  </si>
  <si>
    <t>[Nm]</t>
  </si>
  <si>
    <t>[m/s]</t>
  </si>
  <si>
    <t>[g]</t>
  </si>
  <si>
    <t>Rampe Højde</t>
  </si>
  <si>
    <t>Målt kraft</t>
  </si>
  <si>
    <t>Energitab rampe</t>
  </si>
  <si>
    <t>Måleserie, hastighed fra affyringsplatform</t>
  </si>
  <si>
    <t>Hop vinkel</t>
  </si>
  <si>
    <t>grader</t>
  </si>
  <si>
    <t>X max hop</t>
  </si>
  <si>
    <t>Enkeltløkke</t>
  </si>
  <si>
    <t>Elastik 1</t>
  </si>
  <si>
    <t>Elastik 2</t>
  </si>
  <si>
    <t>Elastik 3</t>
  </si>
  <si>
    <t>Elastik 4</t>
  </si>
  <si>
    <t>Elastik 5</t>
  </si>
  <si>
    <t>Elastik</t>
  </si>
  <si>
    <t>Ubelastet længde</t>
  </si>
  <si>
    <t>mm</t>
  </si>
  <si>
    <t>Radianer</t>
  </si>
  <si>
    <t>Optimal grader</t>
  </si>
  <si>
    <t>m/s</t>
  </si>
  <si>
    <t>E pot tab</t>
  </si>
  <si>
    <t>Længde på kast</t>
  </si>
  <si>
    <t>Den perfekte højde og vinkel</t>
  </si>
  <si>
    <t>Det optimale</t>
  </si>
  <si>
    <t>Gennemsnitselastik</t>
  </si>
  <si>
    <t>Antal elastikker</t>
  </si>
  <si>
    <t>Hoplængde [cm]</t>
  </si>
  <si>
    <t>Lille rampe</t>
  </si>
  <si>
    <t>Enkelløkke elastik 5</t>
  </si>
  <si>
    <t>Dobbeltløkke elastik 3</t>
  </si>
  <si>
    <t>Dobbelt kraft</t>
  </si>
  <si>
    <t>Dobbelt forlængelse</t>
  </si>
  <si>
    <t>radianer</t>
  </si>
  <si>
    <t>på skubber</t>
  </si>
  <si>
    <t>Hast skubber</t>
  </si>
  <si>
    <t>Elastik gns.</t>
  </si>
  <si>
    <t>E kin bil</t>
  </si>
  <si>
    <t>[J]</t>
  </si>
  <si>
    <t>v. rampetop</t>
  </si>
  <si>
    <t>ny elastik</t>
  </si>
  <si>
    <t>brugt elastik</t>
  </si>
  <si>
    <t>gns. elastik</t>
  </si>
  <si>
    <r>
      <t>hast. Bil v</t>
    </r>
    <r>
      <rPr>
        <vertAlign val="subscript"/>
        <sz val="11"/>
        <color theme="1"/>
        <rFont val="Calibri"/>
        <family val="2"/>
        <scheme val="minor"/>
      </rPr>
      <t>0</t>
    </r>
  </si>
  <si>
    <t>A gennemsnitlig elastik</t>
  </si>
  <si>
    <t>Akumuleret arbejde</t>
  </si>
  <si>
    <t>målt længde [mm]</t>
  </si>
  <si>
    <t>forlængelse [mm]</t>
  </si>
  <si>
    <t>kraft [N]</t>
  </si>
  <si>
    <t>[Nm] = [J]</t>
  </si>
  <si>
    <t>Affyrings-platform</t>
  </si>
  <si>
    <t>3.3 Affyringsplatform</t>
  </si>
  <si>
    <t>Numerisk integration dobbeltløkke</t>
  </si>
  <si>
    <t>[Nm][J]</t>
  </si>
  <si>
    <t>Arbejde</t>
  </si>
  <si>
    <t>Dobbeltløkke elastik</t>
  </si>
  <si>
    <t>Numerisk integration platform</t>
  </si>
  <si>
    <t>Platform med 2 elastiker</t>
  </si>
  <si>
    <t>Forlængelse</t>
  </si>
  <si>
    <t xml:space="preserve">Puffer </t>
  </si>
  <si>
    <t>Korektion for dobbeltløkke</t>
  </si>
  <si>
    <t>Fejlkorrektion</t>
  </si>
  <si>
    <t>Forlængelse +19mm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</si>
</sst>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0" borderId="2" xfId="0" applyBorder="1"/>
    <xf numFmtId="0" fontId="0" fillId="0" borderId="5" xfId="0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applyFill="1"/>
    <xf numFmtId="0" fontId="0" fillId="4" borderId="10" xfId="0" applyFill="1" applyBorder="1"/>
    <xf numFmtId="0" fontId="0" fillId="4" borderId="11" xfId="0" applyFill="1" applyBorder="1"/>
    <xf numFmtId="0" fontId="0" fillId="4" borderId="6" xfId="0" applyFill="1" applyBorder="1"/>
    <xf numFmtId="0" fontId="0" fillId="4" borderId="12" xfId="0" applyFill="1" applyBorder="1"/>
    <xf numFmtId="2" fontId="0" fillId="4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2" fontId="0" fillId="0" borderId="0" xfId="0" applyNumberFormat="1"/>
    <xf numFmtId="165" fontId="0" fillId="0" borderId="0" xfId="0" applyNumberFormat="1"/>
    <xf numFmtId="0" fontId="0" fillId="5" borderId="0" xfId="0" applyFill="1"/>
    <xf numFmtId="0" fontId="0" fillId="4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Ny elastik i affyringsplatform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09637697409581"/>
                  <c:y val="0.22890048541663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'Ark1'!$G$71:$G$92</c:f>
              <c:numCache>
                <c:formatCode>General</c:formatCode>
                <c:ptCount val="22"/>
                <c:pt idx="0">
                  <c:v>101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96</c:v>
                </c:pt>
                <c:pt idx="6">
                  <c:v>94</c:v>
                </c:pt>
                <c:pt idx="7">
                  <c:v>92</c:v>
                </c:pt>
                <c:pt idx="8">
                  <c:v>90</c:v>
                </c:pt>
                <c:pt idx="9">
                  <c:v>89</c:v>
                </c:pt>
                <c:pt idx="10">
                  <c:v>88</c:v>
                </c:pt>
                <c:pt idx="11">
                  <c:v>85</c:v>
                </c:pt>
                <c:pt idx="12">
                  <c:v>83</c:v>
                </c:pt>
                <c:pt idx="13">
                  <c:v>78</c:v>
                </c:pt>
                <c:pt idx="14">
                  <c:v>73</c:v>
                </c:pt>
                <c:pt idx="15">
                  <c:v>60</c:v>
                </c:pt>
                <c:pt idx="16">
                  <c:v>50</c:v>
                </c:pt>
                <c:pt idx="17">
                  <c:v>35</c:v>
                </c:pt>
                <c:pt idx="18">
                  <c:v>20</c:v>
                </c:pt>
                <c:pt idx="19">
                  <c:v>10</c:v>
                </c:pt>
                <c:pt idx="20">
                  <c:v>3</c:v>
                </c:pt>
                <c:pt idx="21">
                  <c:v>0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4-4B7C-B4AE-44FA10F5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Brugt elastik i affyringsplatform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'Ark1'!$C$71:$C$80</c:f>
              <c:strCach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727237744877758"/>
                  <c:y val="0.1724551545630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'Ark1'!$C$71:$C$80</c:f>
              <c:numCache>
                <c:formatCode>General</c:formatCod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0</c:v>
                </c:pt>
              </c:numCache>
            </c:numRef>
          </c:xVal>
          <c:yVal>
            <c:numRef>
              <c:f>'Ark1'!$A$71:$A$80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5</c:v>
                </c:pt>
                <c:pt idx="5">
                  <c:v>4.5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3-40CF-BD79-C6E790AB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'Ark1'!$C$39:$C$64</c:f>
              <c:numCache>
                <c:formatCode>General</c:formatCode>
                <c:ptCount val="26"/>
                <c:pt idx="0">
                  <c:v>115</c:v>
                </c:pt>
                <c:pt idx="1">
                  <c:v>114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109</c:v>
                </c:pt>
                <c:pt idx="6">
                  <c:v>108</c:v>
                </c:pt>
                <c:pt idx="7">
                  <c:v>105</c:v>
                </c:pt>
                <c:pt idx="8">
                  <c:v>101</c:v>
                </c:pt>
                <c:pt idx="9">
                  <c:v>93</c:v>
                </c:pt>
                <c:pt idx="10">
                  <c:v>78</c:v>
                </c:pt>
                <c:pt idx="11">
                  <c:v>67</c:v>
                </c:pt>
                <c:pt idx="12">
                  <c:v>59</c:v>
                </c:pt>
                <c:pt idx="13">
                  <c:v>52</c:v>
                </c:pt>
                <c:pt idx="14">
                  <c:v>45</c:v>
                </c:pt>
                <c:pt idx="15">
                  <c:v>42</c:v>
                </c:pt>
                <c:pt idx="16">
                  <c:v>36</c:v>
                </c:pt>
                <c:pt idx="17">
                  <c:v>30</c:v>
                </c:pt>
                <c:pt idx="18">
                  <c:v>26</c:v>
                </c:pt>
                <c:pt idx="19">
                  <c:v>22</c:v>
                </c:pt>
                <c:pt idx="20">
                  <c:v>21</c:v>
                </c:pt>
                <c:pt idx="21">
                  <c:v>17</c:v>
                </c:pt>
                <c:pt idx="22">
                  <c:v>12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'Ark1'!$A$39:$A$64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C-4A3E-A612-6D09F4F7AF9F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'Ark1'!$G$39:$G$64</c:f>
              <c:numCache>
                <c:formatCode>General</c:formatCode>
                <c:ptCount val="26"/>
                <c:pt idx="0">
                  <c:v>122</c:v>
                </c:pt>
                <c:pt idx="1">
                  <c:v>121</c:v>
                </c:pt>
                <c:pt idx="2">
                  <c:v>120</c:v>
                </c:pt>
                <c:pt idx="3">
                  <c:v>119</c:v>
                </c:pt>
                <c:pt idx="4">
                  <c:v>118</c:v>
                </c:pt>
                <c:pt idx="5">
                  <c:v>116.5</c:v>
                </c:pt>
                <c:pt idx="6">
                  <c:v>114</c:v>
                </c:pt>
                <c:pt idx="7">
                  <c:v>112</c:v>
                </c:pt>
                <c:pt idx="8">
                  <c:v>108</c:v>
                </c:pt>
                <c:pt idx="9">
                  <c:v>100</c:v>
                </c:pt>
                <c:pt idx="10">
                  <c:v>84</c:v>
                </c:pt>
                <c:pt idx="11">
                  <c:v>72</c:v>
                </c:pt>
                <c:pt idx="12">
                  <c:v>68</c:v>
                </c:pt>
                <c:pt idx="13">
                  <c:v>59</c:v>
                </c:pt>
                <c:pt idx="14">
                  <c:v>49</c:v>
                </c:pt>
                <c:pt idx="15">
                  <c:v>46</c:v>
                </c:pt>
                <c:pt idx="16">
                  <c:v>39</c:v>
                </c:pt>
                <c:pt idx="17">
                  <c:v>33</c:v>
                </c:pt>
                <c:pt idx="18">
                  <c:v>30</c:v>
                </c:pt>
                <c:pt idx="19">
                  <c:v>26</c:v>
                </c:pt>
                <c:pt idx="20">
                  <c:v>23.5</c:v>
                </c:pt>
                <c:pt idx="21">
                  <c:v>20</c:v>
                </c:pt>
                <c:pt idx="22">
                  <c:v>14</c:v>
                </c:pt>
                <c:pt idx="23">
                  <c:v>9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'Ark1'!$E$39:$E$64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4-4B8E-B650-BAFC4B9A65F6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4-4B8E-B650-BAFC4B9A65F6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'Ark1'!$O$39:$O$64</c:f>
              <c:numCache>
                <c:formatCode>General</c:formatCode>
                <c:ptCount val="26"/>
                <c:pt idx="0">
                  <c:v>92</c:v>
                </c:pt>
                <c:pt idx="1">
                  <c:v>91.5</c:v>
                </c:pt>
                <c:pt idx="2">
                  <c:v>91</c:v>
                </c:pt>
                <c:pt idx="3">
                  <c:v>90</c:v>
                </c:pt>
                <c:pt idx="4">
                  <c:v>88.5</c:v>
                </c:pt>
                <c:pt idx="5">
                  <c:v>87</c:v>
                </c:pt>
                <c:pt idx="6">
                  <c:v>85.5</c:v>
                </c:pt>
                <c:pt idx="7">
                  <c:v>83</c:v>
                </c:pt>
                <c:pt idx="8">
                  <c:v>78.5</c:v>
                </c:pt>
                <c:pt idx="9">
                  <c:v>70.5</c:v>
                </c:pt>
                <c:pt idx="10">
                  <c:v>56</c:v>
                </c:pt>
                <c:pt idx="11">
                  <c:v>48.5</c:v>
                </c:pt>
                <c:pt idx="12">
                  <c:v>41</c:v>
                </c:pt>
                <c:pt idx="13">
                  <c:v>38</c:v>
                </c:pt>
                <c:pt idx="14">
                  <c:v>35</c:v>
                </c:pt>
                <c:pt idx="15">
                  <c:v>33</c:v>
                </c:pt>
                <c:pt idx="16">
                  <c:v>29.5</c:v>
                </c:pt>
                <c:pt idx="17">
                  <c:v>26</c:v>
                </c:pt>
                <c:pt idx="18">
                  <c:v>22</c:v>
                </c:pt>
                <c:pt idx="19">
                  <c:v>20.5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'Ark1'!$M$39:$M$64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4-4B8E-B650-BAFC4B9A65F6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'Ark1'!$S$39:$S$64</c:f>
              <c:numCache>
                <c:formatCode>General</c:formatCode>
                <c:ptCount val="26"/>
                <c:pt idx="0">
                  <c:v>88.5</c:v>
                </c:pt>
                <c:pt idx="1">
                  <c:v>87.5</c:v>
                </c:pt>
                <c:pt idx="2">
                  <c:v>86.5</c:v>
                </c:pt>
                <c:pt idx="3">
                  <c:v>85.5</c:v>
                </c:pt>
                <c:pt idx="4">
                  <c:v>84.5</c:v>
                </c:pt>
                <c:pt idx="5">
                  <c:v>83</c:v>
                </c:pt>
                <c:pt idx="6">
                  <c:v>81.5</c:v>
                </c:pt>
                <c:pt idx="7">
                  <c:v>79</c:v>
                </c:pt>
                <c:pt idx="8">
                  <c:v>74.5</c:v>
                </c:pt>
                <c:pt idx="9">
                  <c:v>66.5</c:v>
                </c:pt>
                <c:pt idx="10">
                  <c:v>51</c:v>
                </c:pt>
                <c:pt idx="11">
                  <c:v>43.5</c:v>
                </c:pt>
                <c:pt idx="12">
                  <c:v>39.5</c:v>
                </c:pt>
                <c:pt idx="13">
                  <c:v>35.5</c:v>
                </c:pt>
                <c:pt idx="14">
                  <c:v>31</c:v>
                </c:pt>
                <c:pt idx="15">
                  <c:v>28.5</c:v>
                </c:pt>
                <c:pt idx="16">
                  <c:v>25.5</c:v>
                </c:pt>
                <c:pt idx="17">
                  <c:v>23.5</c:v>
                </c:pt>
                <c:pt idx="18">
                  <c:v>20.5</c:v>
                </c:pt>
                <c:pt idx="19">
                  <c:v>17.5</c:v>
                </c:pt>
                <c:pt idx="20">
                  <c:v>15.5</c:v>
                </c:pt>
                <c:pt idx="21">
                  <c:v>14</c:v>
                </c:pt>
                <c:pt idx="22">
                  <c:v>10</c:v>
                </c:pt>
                <c:pt idx="23">
                  <c:v>6.5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'Ark1'!$Q$39:$Q$64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C4-4B8E-B650-BAFC4B9A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enkeltløkke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0"/>
              <c:pt idx="0">
                <c:v>346</c:v>
              </c:pt>
              <c:pt idx="1">
                <c:v>345</c:v>
              </c:pt>
              <c:pt idx="2">
                <c:v>342</c:v>
              </c:pt>
              <c:pt idx="3">
                <c:v>340</c:v>
              </c:pt>
              <c:pt idx="4">
                <c:v>338</c:v>
              </c:pt>
              <c:pt idx="5">
                <c:v>336</c:v>
              </c:pt>
              <c:pt idx="6">
                <c:v>333</c:v>
              </c:pt>
              <c:pt idx="7">
                <c:v>329</c:v>
              </c:pt>
              <c:pt idx="8">
                <c:v>325</c:v>
              </c:pt>
              <c:pt idx="9">
                <c:v>321</c:v>
              </c:pt>
              <c:pt idx="10">
                <c:v>315</c:v>
              </c:pt>
              <c:pt idx="11">
                <c:v>305</c:v>
              </c:pt>
              <c:pt idx="12">
                <c:v>279</c:v>
              </c:pt>
              <c:pt idx="13">
                <c:v>177</c:v>
              </c:pt>
              <c:pt idx="14">
                <c:v>147</c:v>
              </c:pt>
              <c:pt idx="15">
                <c:v>68</c:v>
              </c:pt>
              <c:pt idx="16">
                <c:v>35</c:v>
              </c:pt>
              <c:pt idx="17">
                <c:v>12</c:v>
              </c:pt>
              <c:pt idx="18">
                <c:v>4</c:v>
              </c:pt>
              <c:pt idx="19">
                <c:v>0</c:v>
              </c:pt>
            </c:numLit>
          </c:xVal>
          <c:yVal>
            <c:numLit>
              <c:formatCode>General</c:formatCode>
              <c:ptCount val="20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</c:v>
              </c:pt>
              <c:pt idx="12">
                <c:v>3</c:v>
              </c:pt>
              <c:pt idx="13">
                <c:v>2.5</c:v>
              </c:pt>
              <c:pt idx="14">
                <c:v>2</c:v>
              </c:pt>
              <c:pt idx="15">
                <c:v>1.5</c:v>
              </c:pt>
              <c:pt idx="16">
                <c:v>1</c:v>
              </c:pt>
              <c:pt idx="17">
                <c:v>0.5</c:v>
              </c:pt>
              <c:pt idx="18">
                <c:v>0.25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FBC-4DD8-9F8A-FFE0FF4DFDDA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369</c:v>
              </c:pt>
              <c:pt idx="1">
                <c:v>367</c:v>
              </c:pt>
              <c:pt idx="2">
                <c:v>366</c:v>
              </c:pt>
              <c:pt idx="3">
                <c:v>364</c:v>
              </c:pt>
              <c:pt idx="4">
                <c:v>361</c:v>
              </c:pt>
              <c:pt idx="5">
                <c:v>358</c:v>
              </c:pt>
              <c:pt idx="6">
                <c:v>355</c:v>
              </c:pt>
              <c:pt idx="7">
                <c:v>352</c:v>
              </c:pt>
              <c:pt idx="8">
                <c:v>348</c:v>
              </c:pt>
              <c:pt idx="9">
                <c:v>344</c:v>
              </c:pt>
              <c:pt idx="10">
                <c:v>338</c:v>
              </c:pt>
              <c:pt idx="11">
                <c:v>334</c:v>
              </c:pt>
              <c:pt idx="12">
                <c:v>330</c:v>
              </c:pt>
              <c:pt idx="13">
                <c:v>323</c:v>
              </c:pt>
              <c:pt idx="14">
                <c:v>314</c:v>
              </c:pt>
              <c:pt idx="15">
                <c:v>294</c:v>
              </c:pt>
              <c:pt idx="16">
                <c:v>232</c:v>
              </c:pt>
              <c:pt idx="17">
                <c:v>182</c:v>
              </c:pt>
              <c:pt idx="18">
                <c:v>127</c:v>
              </c:pt>
              <c:pt idx="19">
                <c:v>70</c:v>
              </c:pt>
              <c:pt idx="20">
                <c:v>51</c:v>
              </c:pt>
              <c:pt idx="21">
                <c:v>30</c:v>
              </c:pt>
              <c:pt idx="22">
                <c:v>18</c:v>
              </c:pt>
              <c:pt idx="23">
                <c:v>7</c:v>
              </c:pt>
              <c:pt idx="24">
                <c:v>0</c:v>
              </c:pt>
            </c:numLit>
          </c:xVal>
          <c:yVal>
            <c:numLit>
              <c:formatCode>General</c:formatCode>
              <c:ptCount val="25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</c:v>
              </c:pt>
              <c:pt idx="17">
                <c:v>1.75</c:v>
              </c:pt>
              <c:pt idx="18">
                <c:v>1.5</c:v>
              </c:pt>
              <c:pt idx="19">
                <c:v>1.25</c:v>
              </c:pt>
              <c:pt idx="20">
                <c:v>1</c:v>
              </c:pt>
              <c:pt idx="21">
                <c:v>0.75</c:v>
              </c:pt>
              <c:pt idx="22">
                <c:v>0.5</c:v>
              </c:pt>
              <c:pt idx="23">
                <c:v>0.25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BC-4DD8-9F8A-FFE0FF4DFDDA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296</c:v>
              </c:pt>
              <c:pt idx="1">
                <c:v>295</c:v>
              </c:pt>
              <c:pt idx="2">
                <c:v>293.5</c:v>
              </c:pt>
              <c:pt idx="3">
                <c:v>291</c:v>
              </c:pt>
              <c:pt idx="4">
                <c:v>289</c:v>
              </c:pt>
              <c:pt idx="5">
                <c:v>287</c:v>
              </c:pt>
              <c:pt idx="6">
                <c:v>284</c:v>
              </c:pt>
              <c:pt idx="7">
                <c:v>281</c:v>
              </c:pt>
              <c:pt idx="8">
                <c:v>277</c:v>
              </c:pt>
              <c:pt idx="9">
                <c:v>273</c:v>
              </c:pt>
              <c:pt idx="10">
                <c:v>267</c:v>
              </c:pt>
              <c:pt idx="11">
                <c:v>262</c:v>
              </c:pt>
              <c:pt idx="12">
                <c:v>256</c:v>
              </c:pt>
              <c:pt idx="13">
                <c:v>246</c:v>
              </c:pt>
              <c:pt idx="14">
                <c:v>222</c:v>
              </c:pt>
              <c:pt idx="15">
                <c:v>182</c:v>
              </c:pt>
              <c:pt idx="16">
                <c:v>114</c:v>
              </c:pt>
              <c:pt idx="17">
                <c:v>81</c:v>
              </c:pt>
              <c:pt idx="18">
                <c:v>62</c:v>
              </c:pt>
              <c:pt idx="19">
                <c:v>45</c:v>
              </c:pt>
              <c:pt idx="20">
                <c:v>31</c:v>
              </c:pt>
              <c:pt idx="21">
                <c:v>21</c:v>
              </c:pt>
              <c:pt idx="22">
                <c:v>15</c:v>
              </c:pt>
              <c:pt idx="23">
                <c:v>6</c:v>
              </c:pt>
              <c:pt idx="24">
                <c:v>0</c:v>
              </c:pt>
            </c:numLit>
          </c:xVal>
          <c:yVal>
            <c:numLit>
              <c:formatCode>General</c:formatCode>
              <c:ptCount val="25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</c:v>
              </c:pt>
              <c:pt idx="17">
                <c:v>1.75</c:v>
              </c:pt>
              <c:pt idx="18">
                <c:v>1.5</c:v>
              </c:pt>
              <c:pt idx="19">
                <c:v>1.25</c:v>
              </c:pt>
              <c:pt idx="20">
                <c:v>1</c:v>
              </c:pt>
              <c:pt idx="21">
                <c:v>0.75</c:v>
              </c:pt>
              <c:pt idx="22">
                <c:v>0.5</c:v>
              </c:pt>
              <c:pt idx="23">
                <c:v>0.25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FBC-4DD8-9F8A-FFE0FF4DFDDA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6"/>
              <c:pt idx="0">
                <c:v>359</c:v>
              </c:pt>
              <c:pt idx="1">
                <c:v>357</c:v>
              </c:pt>
              <c:pt idx="2">
                <c:v>355</c:v>
              </c:pt>
              <c:pt idx="3">
                <c:v>353</c:v>
              </c:pt>
              <c:pt idx="4">
                <c:v>350</c:v>
              </c:pt>
              <c:pt idx="5">
                <c:v>348</c:v>
              </c:pt>
              <c:pt idx="6">
                <c:v>345</c:v>
              </c:pt>
              <c:pt idx="7">
                <c:v>342</c:v>
              </c:pt>
              <c:pt idx="8">
                <c:v>337</c:v>
              </c:pt>
              <c:pt idx="9">
                <c:v>332</c:v>
              </c:pt>
              <c:pt idx="10">
                <c:v>326</c:v>
              </c:pt>
              <c:pt idx="11">
                <c:v>323</c:v>
              </c:pt>
              <c:pt idx="12">
                <c:v>317</c:v>
              </c:pt>
              <c:pt idx="13">
                <c:v>310</c:v>
              </c:pt>
              <c:pt idx="14">
                <c:v>294</c:v>
              </c:pt>
              <c:pt idx="15">
                <c:v>272</c:v>
              </c:pt>
              <c:pt idx="16">
                <c:v>195</c:v>
              </c:pt>
              <c:pt idx="17">
                <c:v>179</c:v>
              </c:pt>
              <c:pt idx="18">
                <c:v>124</c:v>
              </c:pt>
              <c:pt idx="19">
                <c:v>89</c:v>
              </c:pt>
              <c:pt idx="20">
                <c:v>60</c:v>
              </c:pt>
              <c:pt idx="21">
                <c:v>46</c:v>
              </c:pt>
              <c:pt idx="22">
                <c:v>27</c:v>
              </c:pt>
              <c:pt idx="23">
                <c:v>17</c:v>
              </c:pt>
              <c:pt idx="24">
                <c:v>7</c:v>
              </c:pt>
              <c:pt idx="25">
                <c:v>0</c:v>
              </c:pt>
            </c:numLit>
          </c:xVal>
          <c:yVal>
            <c:numLit>
              <c:formatCode>General</c:formatCode>
              <c:ptCount val="26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2.25</c:v>
              </c:pt>
              <c:pt idx="17">
                <c:v>2</c:v>
              </c:pt>
              <c:pt idx="18">
                <c:v>1.75</c:v>
              </c:pt>
              <c:pt idx="19">
                <c:v>1.5</c:v>
              </c:pt>
              <c:pt idx="20">
                <c:v>1.25</c:v>
              </c:pt>
              <c:pt idx="21">
                <c:v>1</c:v>
              </c:pt>
              <c:pt idx="22">
                <c:v>0.75</c:v>
              </c:pt>
              <c:pt idx="23">
                <c:v>0.5</c:v>
              </c:pt>
              <c:pt idx="24">
                <c:v>0.25</c:v>
              </c:pt>
              <c:pt idx="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FBC-4DD8-9F8A-FFE0FF4DFDDA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6"/>
              <c:pt idx="0">
                <c:v>358</c:v>
              </c:pt>
              <c:pt idx="1">
                <c:v>357</c:v>
              </c:pt>
              <c:pt idx="2">
                <c:v>355</c:v>
              </c:pt>
              <c:pt idx="3">
                <c:v>353</c:v>
              </c:pt>
              <c:pt idx="4">
                <c:v>350</c:v>
              </c:pt>
              <c:pt idx="5">
                <c:v>348</c:v>
              </c:pt>
              <c:pt idx="6">
                <c:v>345</c:v>
              </c:pt>
              <c:pt idx="7">
                <c:v>342</c:v>
              </c:pt>
              <c:pt idx="8">
                <c:v>338</c:v>
              </c:pt>
              <c:pt idx="9">
                <c:v>332</c:v>
              </c:pt>
              <c:pt idx="10">
                <c:v>326</c:v>
              </c:pt>
              <c:pt idx="11">
                <c:v>322</c:v>
              </c:pt>
              <c:pt idx="12">
                <c:v>316</c:v>
              </c:pt>
              <c:pt idx="13">
                <c:v>310</c:v>
              </c:pt>
              <c:pt idx="14">
                <c:v>301</c:v>
              </c:pt>
              <c:pt idx="15">
                <c:v>273</c:v>
              </c:pt>
              <c:pt idx="16">
                <c:v>234</c:v>
              </c:pt>
              <c:pt idx="17">
                <c:v>205</c:v>
              </c:pt>
              <c:pt idx="18">
                <c:v>129</c:v>
              </c:pt>
              <c:pt idx="19">
                <c:v>86</c:v>
              </c:pt>
              <c:pt idx="20">
                <c:v>60</c:v>
              </c:pt>
              <c:pt idx="21">
                <c:v>43</c:v>
              </c:pt>
              <c:pt idx="22">
                <c:v>26</c:v>
              </c:pt>
              <c:pt idx="23">
                <c:v>16</c:v>
              </c:pt>
              <c:pt idx="24">
                <c:v>7.5</c:v>
              </c:pt>
              <c:pt idx="25">
                <c:v>0</c:v>
              </c:pt>
            </c:numLit>
          </c:xVal>
          <c:yVal>
            <c:numLit>
              <c:formatCode>General</c:formatCode>
              <c:ptCount val="26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2.25</c:v>
              </c:pt>
              <c:pt idx="17">
                <c:v>2</c:v>
              </c:pt>
              <c:pt idx="18">
                <c:v>1.75</c:v>
              </c:pt>
              <c:pt idx="19">
                <c:v>1.5</c:v>
              </c:pt>
              <c:pt idx="20">
                <c:v>1.25</c:v>
              </c:pt>
              <c:pt idx="21">
                <c:v>1</c:v>
              </c:pt>
              <c:pt idx="22">
                <c:v>0.75</c:v>
              </c:pt>
              <c:pt idx="23">
                <c:v>0.5</c:v>
              </c:pt>
              <c:pt idx="24">
                <c:v>0.25</c:v>
              </c:pt>
              <c:pt idx="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FBC-4DD8-9F8A-FFE0FF4D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Gennemsnitlig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'Ark1'!$U$6:$U$31</c:f>
              <c:numCache>
                <c:formatCode>General</c:formatCode>
                <c:ptCount val="26"/>
                <c:pt idx="0">
                  <c:v>345.6</c:v>
                </c:pt>
                <c:pt idx="1">
                  <c:v>344.2</c:v>
                </c:pt>
                <c:pt idx="2">
                  <c:v>342.3</c:v>
                </c:pt>
                <c:pt idx="3">
                  <c:v>340.2</c:v>
                </c:pt>
                <c:pt idx="4">
                  <c:v>337.6</c:v>
                </c:pt>
                <c:pt idx="5">
                  <c:v>335.4</c:v>
                </c:pt>
                <c:pt idx="6">
                  <c:v>332.4</c:v>
                </c:pt>
                <c:pt idx="7">
                  <c:v>329.2</c:v>
                </c:pt>
                <c:pt idx="8">
                  <c:v>325</c:v>
                </c:pt>
                <c:pt idx="9">
                  <c:v>320.39999999999998</c:v>
                </c:pt>
                <c:pt idx="10">
                  <c:v>314.39999999999998</c:v>
                </c:pt>
                <c:pt idx="11">
                  <c:v>309.2</c:v>
                </c:pt>
                <c:pt idx="12">
                  <c:v>304.75</c:v>
                </c:pt>
                <c:pt idx="13">
                  <c:v>297.25</c:v>
                </c:pt>
                <c:pt idx="14">
                  <c:v>282</c:v>
                </c:pt>
                <c:pt idx="15">
                  <c:v>239.6</c:v>
                </c:pt>
                <c:pt idx="16">
                  <c:v>144</c:v>
                </c:pt>
                <c:pt idx="17">
                  <c:v>146</c:v>
                </c:pt>
                <c:pt idx="18">
                  <c:v>116.8</c:v>
                </c:pt>
                <c:pt idx="19">
                  <c:v>91</c:v>
                </c:pt>
                <c:pt idx="20">
                  <c:v>54</c:v>
                </c:pt>
                <c:pt idx="21">
                  <c:v>42.75</c:v>
                </c:pt>
                <c:pt idx="22">
                  <c:v>26</c:v>
                </c:pt>
                <c:pt idx="23">
                  <c:v>15.6</c:v>
                </c:pt>
                <c:pt idx="24">
                  <c:v>6.3</c:v>
                </c:pt>
                <c:pt idx="25">
                  <c:v>0</c:v>
                </c:pt>
              </c:numCache>
            </c:numRef>
          </c:xVal>
          <c:yVal>
            <c:numRef>
              <c:f>'Ark1'!$T$6:$T$31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2-4510-BDFA-4E8AC6BF4031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'Ark1'!$U$39:$U$64</c:f>
              <c:numCache>
                <c:formatCode>General</c:formatCode>
                <c:ptCount val="26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54.3</c:v>
                </c:pt>
                <c:pt idx="13">
                  <c:v>48.1</c:v>
                </c:pt>
                <c:pt idx="14">
                  <c:v>41.6</c:v>
                </c:pt>
                <c:pt idx="15">
                  <c:v>38.9</c:v>
                </c:pt>
                <c:pt idx="16">
                  <c:v>34</c:v>
                </c:pt>
                <c:pt idx="17">
                  <c:v>29.4</c:v>
                </c:pt>
                <c:pt idx="18">
                  <c:v>25.7</c:v>
                </c:pt>
                <c:pt idx="19">
                  <c:v>22.8</c:v>
                </c:pt>
                <c:pt idx="20">
                  <c:v>20.6</c:v>
                </c:pt>
                <c:pt idx="21">
                  <c:v>17.399999999999999</c:v>
                </c:pt>
                <c:pt idx="22">
                  <c:v>12.2</c:v>
                </c:pt>
                <c:pt idx="23">
                  <c:v>8.3000000000000007</c:v>
                </c:pt>
                <c:pt idx="24">
                  <c:v>4.4000000000000004</c:v>
                </c:pt>
                <c:pt idx="25">
                  <c:v>0</c:v>
                </c:pt>
              </c:numCache>
            </c:numRef>
          </c:xVal>
          <c:yVal>
            <c:numRef>
              <c:f>'Ark1'!$T$39:$T$64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2-4510-BDFA-4E8AC6BF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'Ark1'!$Q$6:$Q$31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D-4284-9839-9A7B8415E3C2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D-4284-9839-9A7B8415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(dobbelt kraft) vs </a:t>
            </a:r>
          </a:p>
          <a:p>
            <a:pPr>
              <a:defRPr/>
            </a:pPr>
            <a:r>
              <a:rPr lang="en-US"/>
              <a:t>Dobbeltløkke (dobbelt forlængelse)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 med dobbelt kraft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'Ark1'!$AG$39:$AG$64</c:f>
              <c:numCache>
                <c:formatCode>General</c:formatCode>
                <c:ptCount val="26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7-4771-AAC4-2CB94551893E}"/>
            </c:ext>
          </c:extLst>
        </c:ser>
        <c:ser>
          <c:idx val="1"/>
          <c:order val="1"/>
          <c:tx>
            <c:v>Dobbeltløkke med dobbelt forlængelse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'Ark1'!$AH$39:$AH$64</c:f>
              <c:numCache>
                <c:formatCode>General</c:formatCode>
                <c:ptCount val="26"/>
                <c:pt idx="0">
                  <c:v>222</c:v>
                </c:pt>
                <c:pt idx="1">
                  <c:v>221</c:v>
                </c:pt>
                <c:pt idx="2">
                  <c:v>220</c:v>
                </c:pt>
                <c:pt idx="3">
                  <c:v>218</c:v>
                </c:pt>
                <c:pt idx="4">
                  <c:v>215</c:v>
                </c:pt>
                <c:pt idx="5">
                  <c:v>212</c:v>
                </c:pt>
                <c:pt idx="6">
                  <c:v>208</c:v>
                </c:pt>
                <c:pt idx="7">
                  <c:v>203</c:v>
                </c:pt>
                <c:pt idx="8">
                  <c:v>194</c:v>
                </c:pt>
                <c:pt idx="9">
                  <c:v>182</c:v>
                </c:pt>
                <c:pt idx="10">
                  <c:v>154</c:v>
                </c:pt>
                <c:pt idx="11">
                  <c:v>134</c:v>
                </c:pt>
                <c:pt idx="12">
                  <c:v>128</c:v>
                </c:pt>
                <c:pt idx="13">
                  <c:v>112</c:v>
                </c:pt>
                <c:pt idx="14">
                  <c:v>96</c:v>
                </c:pt>
                <c:pt idx="15">
                  <c:v>90</c:v>
                </c:pt>
                <c:pt idx="16">
                  <c:v>80</c:v>
                </c:pt>
                <c:pt idx="17">
                  <c:v>69</c:v>
                </c:pt>
                <c:pt idx="18">
                  <c:v>60</c:v>
                </c:pt>
                <c:pt idx="19">
                  <c:v>56</c:v>
                </c:pt>
                <c:pt idx="20">
                  <c:v>50</c:v>
                </c:pt>
                <c:pt idx="21">
                  <c:v>42</c:v>
                </c:pt>
                <c:pt idx="22">
                  <c:v>28</c:v>
                </c:pt>
                <c:pt idx="23">
                  <c:v>20</c:v>
                </c:pt>
                <c:pt idx="24">
                  <c:v>10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7-4771-AAC4-2CB94551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Dobbeltløkke vs elastik</a:t>
            </a:r>
            <a:r>
              <a:rPr lang="en-US" baseline="0"/>
              <a:t> i affyringsrampe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'Ark1'!$U$39:$U$64</c:f>
              <c:numCache>
                <c:formatCode>General</c:formatCode>
                <c:ptCount val="26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54.3</c:v>
                </c:pt>
                <c:pt idx="13">
                  <c:v>48.1</c:v>
                </c:pt>
                <c:pt idx="14">
                  <c:v>41.6</c:v>
                </c:pt>
                <c:pt idx="15">
                  <c:v>38.9</c:v>
                </c:pt>
                <c:pt idx="16">
                  <c:v>34</c:v>
                </c:pt>
                <c:pt idx="17">
                  <c:v>29.4</c:v>
                </c:pt>
                <c:pt idx="18">
                  <c:v>25.7</c:v>
                </c:pt>
                <c:pt idx="19">
                  <c:v>22.8</c:v>
                </c:pt>
                <c:pt idx="20">
                  <c:v>20.6</c:v>
                </c:pt>
                <c:pt idx="21">
                  <c:v>17.399999999999999</c:v>
                </c:pt>
                <c:pt idx="22">
                  <c:v>12.2</c:v>
                </c:pt>
                <c:pt idx="23">
                  <c:v>8.3000000000000007</c:v>
                </c:pt>
                <c:pt idx="24">
                  <c:v>4.4000000000000004</c:v>
                </c:pt>
                <c:pt idx="25">
                  <c:v>0</c:v>
                </c:pt>
              </c:numCache>
            </c:numRef>
          </c:xVal>
          <c:yVal>
            <c:numRef>
              <c:f>'Ark1'!$T$39:$T$64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7-4ACC-B315-A56715604258}"/>
            </c:ext>
          </c:extLst>
        </c:ser>
        <c:ser>
          <c:idx val="0"/>
          <c:order val="1"/>
          <c:tx>
            <c:v>Elastik i affyringsrampe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'Ark1'!$AI$39:$AI$60</c:f>
              <c:numCache>
                <c:formatCode>General</c:formatCode>
                <c:ptCount val="22"/>
                <c:pt idx="0">
                  <c:v>120</c:v>
                </c:pt>
                <c:pt idx="1">
                  <c:v>118</c:v>
                </c:pt>
                <c:pt idx="2">
                  <c:v>117</c:v>
                </c:pt>
                <c:pt idx="3">
                  <c:v>116</c:v>
                </c:pt>
                <c:pt idx="4">
                  <c:v>116</c:v>
                </c:pt>
                <c:pt idx="5">
                  <c:v>115</c:v>
                </c:pt>
                <c:pt idx="6">
                  <c:v>113</c:v>
                </c:pt>
                <c:pt idx="7">
                  <c:v>111</c:v>
                </c:pt>
                <c:pt idx="8">
                  <c:v>109</c:v>
                </c:pt>
                <c:pt idx="9">
                  <c:v>108</c:v>
                </c:pt>
                <c:pt idx="10">
                  <c:v>107</c:v>
                </c:pt>
                <c:pt idx="11">
                  <c:v>104</c:v>
                </c:pt>
                <c:pt idx="12">
                  <c:v>102</c:v>
                </c:pt>
                <c:pt idx="13">
                  <c:v>97</c:v>
                </c:pt>
                <c:pt idx="14">
                  <c:v>92</c:v>
                </c:pt>
                <c:pt idx="15">
                  <c:v>79</c:v>
                </c:pt>
                <c:pt idx="16">
                  <c:v>69</c:v>
                </c:pt>
                <c:pt idx="17">
                  <c:v>54</c:v>
                </c:pt>
                <c:pt idx="18">
                  <c:v>39</c:v>
                </c:pt>
                <c:pt idx="19">
                  <c:v>29</c:v>
                </c:pt>
                <c:pt idx="20">
                  <c:v>22</c:v>
                </c:pt>
                <c:pt idx="21">
                  <c:v>19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7-4ACC-B315-A5671560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09316253490053"/>
          <c:y val="0.8872168356772685"/>
          <c:w val="0.45890163081024077"/>
          <c:h val="6.3138208848022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Numerisk integration dobbeltløkke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forward val="10"/>
            <c:intercept val="0"/>
            <c:dispRSqr val="1"/>
            <c:dispEq val="1"/>
            <c:trendlineLbl>
              <c:layout>
                <c:manualLayout>
                  <c:x val="4.8745429841978447E-3"/>
                  <c:y val="-1.4323318726417057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'Ark1'!$U$39:$U$63</c:f>
              <c:numCache>
                <c:formatCode>General</c:formatCode>
                <c:ptCount val="25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54.3</c:v>
                </c:pt>
                <c:pt idx="13">
                  <c:v>48.1</c:v>
                </c:pt>
                <c:pt idx="14">
                  <c:v>41.6</c:v>
                </c:pt>
                <c:pt idx="15">
                  <c:v>38.9</c:v>
                </c:pt>
                <c:pt idx="16">
                  <c:v>34</c:v>
                </c:pt>
                <c:pt idx="17">
                  <c:v>29.4</c:v>
                </c:pt>
                <c:pt idx="18">
                  <c:v>25.7</c:v>
                </c:pt>
                <c:pt idx="19">
                  <c:v>22.8</c:v>
                </c:pt>
                <c:pt idx="20">
                  <c:v>20.6</c:v>
                </c:pt>
                <c:pt idx="21">
                  <c:v>17.399999999999999</c:v>
                </c:pt>
                <c:pt idx="22">
                  <c:v>12.2</c:v>
                </c:pt>
                <c:pt idx="23">
                  <c:v>8.3000000000000007</c:v>
                </c:pt>
                <c:pt idx="24">
                  <c:v>4.4000000000000004</c:v>
                </c:pt>
              </c:numCache>
            </c:numRef>
          </c:xVal>
          <c:yVal>
            <c:numRef>
              <c:f>'Ark1'!$T$39:$T$63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E8-437A-BFE5-D3D717953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9" fmlaLink="P71" inc="5" max="500" min="10" page="10" val="330"/>
</file>

<file path=xl/ctrlProps/ctrlProp2.xml><?xml version="1.0" encoding="utf-8"?>
<formControlPr xmlns="http://schemas.microsoft.com/office/spreadsheetml/2009/9/main" objectType="Spin" dx="39" fmlaLink="R71" max="60" min="15" page="10" val="39"/>
</file>

<file path=xl/ctrlProps/ctrlProp3.xml><?xml version="1.0" encoding="utf-8"?>
<formControlPr xmlns="http://schemas.microsoft.com/office/spreadsheetml/2009/9/main" objectType="Spin" dx="39" fmlaLink="$T$71" inc="2" max="6" min="2" page="10" val="6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370635</xdr:colOff>
      <xdr:row>71</xdr:row>
      <xdr:rowOff>89811</xdr:rowOff>
    </xdr:from>
    <xdr:to>
      <xdr:col>14</xdr:col>
      <xdr:colOff>408737</xdr:colOff>
      <xdr:row>86</xdr:row>
      <xdr:rowOff>118386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368012</xdr:colOff>
      <xdr:row>86</xdr:row>
      <xdr:rowOff>168853</xdr:rowOff>
    </xdr:from>
    <xdr:to>
      <xdr:col>14</xdr:col>
      <xdr:colOff>406114</xdr:colOff>
      <xdr:row>102</xdr:row>
      <xdr:rowOff>15587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295275</xdr:colOff>
          <xdr:row>68</xdr:row>
          <xdr:rowOff>38100</xdr:rowOff>
        </xdr:from>
        <xdr:to>
          <xdr:col>16</xdr:col>
          <xdr:colOff>676275</xdr:colOff>
          <xdr:row>72</xdr:row>
          <xdr:rowOff>9525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704850</xdr:colOff>
          <xdr:row>68</xdr:row>
          <xdr:rowOff>28575</xdr:rowOff>
        </xdr:from>
        <xdr:to>
          <xdr:col>18</xdr:col>
          <xdr:colOff>1114425</xdr:colOff>
          <xdr:row>72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35</xdr:col>
      <xdr:colOff>53376</xdr:colOff>
      <xdr:row>5</xdr:row>
      <xdr:rowOff>35962</xdr:rowOff>
    </xdr:from>
    <xdr:to>
      <xdr:col>45</xdr:col>
      <xdr:colOff>186727</xdr:colOff>
      <xdr:row>23</xdr:row>
      <xdr:rowOff>40725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950366</xdr:colOff>
      <xdr:row>5</xdr:row>
      <xdr:rowOff>14020</xdr:rowOff>
    </xdr:from>
    <xdr:to>
      <xdr:col>31</xdr:col>
      <xdr:colOff>590499</xdr:colOff>
      <xdr:row>23</xdr:row>
      <xdr:rowOff>67046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163439</xdr:colOff>
      <xdr:row>43</xdr:row>
      <xdr:rowOff>138549</xdr:rowOff>
    </xdr:from>
    <xdr:to>
      <xdr:col>32</xdr:col>
      <xdr:colOff>17318</xdr:colOff>
      <xdr:row>60</xdr:row>
      <xdr:rowOff>155865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119063</xdr:colOff>
      <xdr:row>24</xdr:row>
      <xdr:rowOff>190500</xdr:rowOff>
    </xdr:from>
    <xdr:to>
      <xdr:col>31</xdr:col>
      <xdr:colOff>571500</xdr:colOff>
      <xdr:row>42</xdr:row>
      <xdr:rowOff>86591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104775</xdr:colOff>
          <xdr:row>68</xdr:row>
          <xdr:rowOff>28575</xdr:rowOff>
        </xdr:from>
        <xdr:to>
          <xdr:col>20</xdr:col>
          <xdr:colOff>485775</xdr:colOff>
          <xdr:row>72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35</xdr:col>
      <xdr:colOff>138545</xdr:colOff>
      <xdr:row>25</xdr:row>
      <xdr:rowOff>34635</xdr:rowOff>
    </xdr:from>
    <xdr:to>
      <xdr:col>45</xdr:col>
      <xdr:colOff>114733</xdr:colOff>
      <xdr:row>42</xdr:row>
      <xdr:rowOff>123391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173182</xdr:colOff>
      <xdr:row>44</xdr:row>
      <xdr:rowOff>121227</xdr:rowOff>
    </xdr:from>
    <xdr:to>
      <xdr:col>43</xdr:col>
      <xdr:colOff>439616</xdr:colOff>
      <xdr:row>62</xdr:row>
      <xdr:rowOff>124239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306160</xdr:colOff>
      <xdr:row>65</xdr:row>
      <xdr:rowOff>1</xdr:rowOff>
    </xdr:from>
    <xdr:to>
      <xdr:col>34</xdr:col>
      <xdr:colOff>160567</xdr:colOff>
      <xdr:row>80</xdr:row>
      <xdr:rowOff>14969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6"/>
  <sheetViews>
    <sheetView tabSelected="1" topLeftCell="I18" zoomScale="70" zoomScaleNormal="70" workbookViewId="0">
      <selection activeCell="AI39" sqref="AI39"/>
    </sheetView>
  </sheetViews>
  <sheetFormatPr defaultRowHeight="15" x14ac:dyDescent="0.25"/>
  <cols>
    <col min="2" max="2" width="10.28515625" customWidth="1"/>
    <col min="17" max="17" width="16.7109375" bestFit="1" customWidth="1"/>
    <col min="19" max="19" width="18.5703125" customWidth="1"/>
    <col min="20" max="20" width="19" customWidth="1"/>
    <col min="21" max="21" width="15.7109375" bestFit="1" customWidth="1"/>
    <col min="22" max="22" width="14.7109375" bestFit="1" customWidth="1"/>
    <col min="23" max="23" width="12.42578125" customWidth="1"/>
    <col min="34" max="34" width="11.5703125" customWidth="1"/>
    <col min="35" max="35" width="13.42578125" customWidth="1"/>
  </cols>
  <sheetData>
    <row r="1" spans="1:34" ht="21" x14ac:dyDescent="0.35">
      <c r="A1" s="32" t="s">
        <v>25</v>
      </c>
      <c r="B1" s="32"/>
    </row>
    <row r="2" spans="1:34" x14ac:dyDescent="0.25">
      <c r="A2" s="1" t="s">
        <v>26</v>
      </c>
      <c r="B2" s="1"/>
      <c r="C2" s="1"/>
      <c r="D2" s="1"/>
      <c r="E2" s="1" t="s">
        <v>27</v>
      </c>
      <c r="F2" s="1"/>
      <c r="G2" s="1"/>
      <c r="H2" s="1"/>
      <c r="I2" s="1" t="s">
        <v>28</v>
      </c>
      <c r="J2" s="1"/>
      <c r="K2" s="1"/>
      <c r="L2" s="1"/>
      <c r="M2" s="1" t="s">
        <v>29</v>
      </c>
      <c r="N2" s="1"/>
      <c r="O2" s="1"/>
      <c r="P2" s="1"/>
      <c r="Q2" s="1" t="s">
        <v>30</v>
      </c>
      <c r="R2" s="1"/>
      <c r="S2" s="1"/>
      <c r="T2" s="15" t="s">
        <v>41</v>
      </c>
      <c r="U2" s="15"/>
      <c r="V2" s="15"/>
    </row>
    <row r="3" spans="1:34" x14ac:dyDescent="0.25">
      <c r="A3" s="1" t="s">
        <v>0</v>
      </c>
      <c r="B3" s="1"/>
      <c r="C3" s="1">
        <v>44</v>
      </c>
      <c r="D3" s="1"/>
      <c r="E3" s="1" t="s">
        <v>0</v>
      </c>
      <c r="F3" s="1"/>
      <c r="G3" s="1">
        <v>63</v>
      </c>
      <c r="H3" s="1"/>
      <c r="I3" s="1" t="s">
        <v>0</v>
      </c>
      <c r="J3" s="1"/>
      <c r="K3" s="1">
        <v>47</v>
      </c>
      <c r="L3" s="1"/>
      <c r="M3" s="1" t="s">
        <v>0</v>
      </c>
      <c r="N3" s="1"/>
      <c r="O3" s="1">
        <v>58</v>
      </c>
      <c r="P3" s="1"/>
      <c r="Q3" s="1" t="s">
        <v>0</v>
      </c>
      <c r="R3" s="1"/>
      <c r="S3" s="1">
        <v>50</v>
      </c>
      <c r="T3" s="15" t="s">
        <v>32</v>
      </c>
      <c r="U3" s="15"/>
      <c r="V3" s="15">
        <f>(SUM(C3+G3+K3+O3+S3)/5)</f>
        <v>52.4</v>
      </c>
    </row>
    <row r="4" spans="1:34" x14ac:dyDescent="0.25">
      <c r="AC4" s="2"/>
      <c r="AD4" s="2"/>
    </row>
    <row r="5" spans="1:34" x14ac:dyDescent="0.25">
      <c r="A5" s="3" t="s">
        <v>1</v>
      </c>
      <c r="B5" s="3" t="s">
        <v>3</v>
      </c>
      <c r="C5" s="3" t="s">
        <v>2</v>
      </c>
      <c r="D5" s="3"/>
      <c r="E5" s="3" t="s">
        <v>1</v>
      </c>
      <c r="F5" s="3" t="s">
        <v>3</v>
      </c>
      <c r="G5" s="3" t="s">
        <v>2</v>
      </c>
      <c r="H5" s="3"/>
      <c r="I5" s="3" t="s">
        <v>4</v>
      </c>
      <c r="J5" s="3" t="s">
        <v>3</v>
      </c>
      <c r="K5" s="3" t="s">
        <v>2</v>
      </c>
      <c r="L5" s="3"/>
      <c r="M5" s="3" t="s">
        <v>4</v>
      </c>
      <c r="N5" s="3" t="s">
        <v>3</v>
      </c>
      <c r="O5" s="3" t="s">
        <v>2</v>
      </c>
      <c r="P5" s="3"/>
      <c r="Q5" s="3" t="s">
        <v>4</v>
      </c>
      <c r="R5" s="3" t="s">
        <v>3</v>
      </c>
      <c r="S5" s="3" t="s">
        <v>2</v>
      </c>
      <c r="T5" s="15" t="s">
        <v>4</v>
      </c>
      <c r="U5" s="15" t="s">
        <v>2</v>
      </c>
      <c r="AB5" s="2"/>
      <c r="AC5" s="2"/>
    </row>
    <row r="6" spans="1:34" x14ac:dyDescent="0.25">
      <c r="A6" s="3">
        <v>15</v>
      </c>
      <c r="B6" s="3">
        <v>406</v>
      </c>
      <c r="C6" s="3">
        <f t="shared" ref="C6:C17" si="0">B6-$B$31</f>
        <v>346</v>
      </c>
      <c r="D6" s="3"/>
      <c r="E6" s="3">
        <v>15</v>
      </c>
      <c r="F6" s="3">
        <v>439</v>
      </c>
      <c r="G6" s="3">
        <f t="shared" ref="G6:G21" si="1">F6-$F$31</f>
        <v>369</v>
      </c>
      <c r="H6" s="3"/>
      <c r="I6" s="3">
        <v>15</v>
      </c>
      <c r="J6" s="3">
        <v>355</v>
      </c>
      <c r="K6" s="3">
        <f t="shared" ref="K6:K21" si="2">J6-$J$31</f>
        <v>296</v>
      </c>
      <c r="L6" s="3"/>
      <c r="M6" s="3">
        <v>15</v>
      </c>
      <c r="N6" s="3">
        <v>424</v>
      </c>
      <c r="O6" s="3">
        <f>N6-$N$31</f>
        <v>359</v>
      </c>
      <c r="P6" s="3"/>
      <c r="Q6" s="3">
        <v>15</v>
      </c>
      <c r="R6" s="3">
        <v>421</v>
      </c>
      <c r="S6" s="3">
        <f>R6-$R$31</f>
        <v>358</v>
      </c>
      <c r="T6" s="15">
        <v>15</v>
      </c>
      <c r="U6" s="15">
        <f>SUM(C6,G6,K6,O6,S6)/5</f>
        <v>345.6</v>
      </c>
      <c r="AB6" s="2"/>
      <c r="AC6" s="2"/>
      <c r="AG6" s="33" t="s">
        <v>31</v>
      </c>
      <c r="AH6" s="34" t="s">
        <v>32</v>
      </c>
    </row>
    <row r="7" spans="1:34" x14ac:dyDescent="0.25">
      <c r="A7" s="3">
        <v>14</v>
      </c>
      <c r="B7" s="3">
        <v>405</v>
      </c>
      <c r="C7" s="3">
        <f t="shared" si="0"/>
        <v>345</v>
      </c>
      <c r="D7" s="3"/>
      <c r="E7" s="3">
        <v>14</v>
      </c>
      <c r="F7" s="3">
        <v>437</v>
      </c>
      <c r="G7" s="3">
        <f t="shared" si="1"/>
        <v>367</v>
      </c>
      <c r="H7" s="3"/>
      <c r="I7" s="3">
        <v>14</v>
      </c>
      <c r="J7" s="3">
        <v>354</v>
      </c>
      <c r="K7" s="3">
        <f t="shared" si="2"/>
        <v>295</v>
      </c>
      <c r="L7" s="3"/>
      <c r="M7" s="3">
        <v>14</v>
      </c>
      <c r="N7" s="3">
        <v>422</v>
      </c>
      <c r="O7" s="3">
        <f t="shared" ref="O7:O31" si="3">N7-$N$31</f>
        <v>357</v>
      </c>
      <c r="P7" s="3"/>
      <c r="Q7" s="3">
        <v>14</v>
      </c>
      <c r="R7" s="3">
        <v>420</v>
      </c>
      <c r="S7" s="3">
        <f t="shared" ref="S7:S31" si="4">R7-$R$31</f>
        <v>357</v>
      </c>
      <c r="T7" s="15">
        <v>14</v>
      </c>
      <c r="U7" s="15">
        <f t="shared" ref="U7:U31" si="5">SUM(C7,G7,K7,O7,S7)/5</f>
        <v>344.2</v>
      </c>
      <c r="AB7" s="2"/>
      <c r="AC7" s="2"/>
      <c r="AG7" s="33"/>
      <c r="AH7" s="34"/>
    </row>
    <row r="8" spans="1:34" x14ac:dyDescent="0.25">
      <c r="A8" s="3">
        <v>13</v>
      </c>
      <c r="B8" s="3">
        <v>402</v>
      </c>
      <c r="C8" s="3">
        <f t="shared" si="0"/>
        <v>342</v>
      </c>
      <c r="D8" s="3"/>
      <c r="E8" s="3">
        <v>13</v>
      </c>
      <c r="F8" s="3">
        <v>436</v>
      </c>
      <c r="G8" s="3">
        <f t="shared" si="1"/>
        <v>366</v>
      </c>
      <c r="H8" s="3"/>
      <c r="I8" s="3">
        <v>13</v>
      </c>
      <c r="J8" s="3">
        <v>352.5</v>
      </c>
      <c r="K8" s="3">
        <f t="shared" si="2"/>
        <v>293.5</v>
      </c>
      <c r="L8" s="3"/>
      <c r="M8" s="3">
        <v>13</v>
      </c>
      <c r="N8" s="3">
        <v>420</v>
      </c>
      <c r="O8" s="3">
        <f t="shared" si="3"/>
        <v>355</v>
      </c>
      <c r="P8" s="3"/>
      <c r="Q8" s="3">
        <v>13</v>
      </c>
      <c r="R8" s="3">
        <v>418</v>
      </c>
      <c r="S8" s="3">
        <f t="shared" si="4"/>
        <v>355</v>
      </c>
      <c r="T8" s="15">
        <v>13</v>
      </c>
      <c r="U8" s="15">
        <f t="shared" si="5"/>
        <v>342.3</v>
      </c>
      <c r="AB8" s="2"/>
      <c r="AC8" s="2"/>
      <c r="AG8" s="2">
        <v>1</v>
      </c>
      <c r="AH8" s="2">
        <v>44</v>
      </c>
    </row>
    <row r="9" spans="1:34" x14ac:dyDescent="0.25">
      <c r="A9" s="3">
        <v>12</v>
      </c>
      <c r="B9" s="3">
        <v>400</v>
      </c>
      <c r="C9" s="3">
        <f t="shared" si="0"/>
        <v>340</v>
      </c>
      <c r="D9" s="3"/>
      <c r="E9" s="3">
        <v>12</v>
      </c>
      <c r="F9" s="3">
        <v>434</v>
      </c>
      <c r="G9" s="3">
        <f t="shared" si="1"/>
        <v>364</v>
      </c>
      <c r="H9" s="3"/>
      <c r="I9" s="3">
        <v>12</v>
      </c>
      <c r="J9" s="3">
        <v>350</v>
      </c>
      <c r="K9" s="3">
        <f t="shared" si="2"/>
        <v>291</v>
      </c>
      <c r="L9" s="3"/>
      <c r="M9" s="3">
        <v>12</v>
      </c>
      <c r="N9" s="3">
        <v>418</v>
      </c>
      <c r="O9" s="3">
        <f t="shared" si="3"/>
        <v>353</v>
      </c>
      <c r="P9" s="3"/>
      <c r="Q9" s="3">
        <v>12</v>
      </c>
      <c r="R9" s="3">
        <v>416</v>
      </c>
      <c r="S9" s="3">
        <f t="shared" si="4"/>
        <v>353</v>
      </c>
      <c r="T9" s="15">
        <v>12</v>
      </c>
      <c r="U9" s="15">
        <f t="shared" si="5"/>
        <v>340.2</v>
      </c>
      <c r="AB9" s="2"/>
      <c r="AC9" s="2"/>
      <c r="AG9" s="2">
        <v>2</v>
      </c>
      <c r="AH9" s="2">
        <v>63</v>
      </c>
    </row>
    <row r="10" spans="1:34" x14ac:dyDescent="0.25">
      <c r="A10" s="3">
        <v>11</v>
      </c>
      <c r="B10" s="3">
        <v>398</v>
      </c>
      <c r="C10" s="3">
        <f t="shared" si="0"/>
        <v>338</v>
      </c>
      <c r="D10" s="3"/>
      <c r="E10" s="3">
        <v>11</v>
      </c>
      <c r="F10" s="3">
        <v>431</v>
      </c>
      <c r="G10" s="3">
        <f t="shared" si="1"/>
        <v>361</v>
      </c>
      <c r="H10" s="3"/>
      <c r="I10" s="3">
        <v>11</v>
      </c>
      <c r="J10" s="3">
        <v>348</v>
      </c>
      <c r="K10" s="3">
        <f t="shared" si="2"/>
        <v>289</v>
      </c>
      <c r="L10" s="3"/>
      <c r="M10" s="3">
        <v>11</v>
      </c>
      <c r="N10" s="3">
        <v>415</v>
      </c>
      <c r="O10" s="3">
        <f t="shared" si="3"/>
        <v>350</v>
      </c>
      <c r="P10" s="3"/>
      <c r="Q10" s="3">
        <v>11</v>
      </c>
      <c r="R10" s="3">
        <v>413</v>
      </c>
      <c r="S10" s="3">
        <f t="shared" si="4"/>
        <v>350</v>
      </c>
      <c r="T10" s="15">
        <v>11</v>
      </c>
      <c r="U10" s="15">
        <f t="shared" si="5"/>
        <v>337.6</v>
      </c>
      <c r="AG10" s="2">
        <v>3</v>
      </c>
      <c r="AH10" s="2">
        <v>47</v>
      </c>
    </row>
    <row r="11" spans="1:34" x14ac:dyDescent="0.25">
      <c r="A11" s="3">
        <v>10</v>
      </c>
      <c r="B11" s="3">
        <v>396</v>
      </c>
      <c r="C11" s="3">
        <f t="shared" si="0"/>
        <v>336</v>
      </c>
      <c r="D11" s="3"/>
      <c r="E11" s="3">
        <v>10</v>
      </c>
      <c r="F11" s="3">
        <v>428</v>
      </c>
      <c r="G11" s="3">
        <f t="shared" si="1"/>
        <v>358</v>
      </c>
      <c r="H11" s="3"/>
      <c r="I11" s="3">
        <v>10</v>
      </c>
      <c r="J11" s="3">
        <v>346</v>
      </c>
      <c r="K11" s="3">
        <f t="shared" si="2"/>
        <v>287</v>
      </c>
      <c r="L11" s="3"/>
      <c r="M11" s="3">
        <v>10</v>
      </c>
      <c r="N11" s="3">
        <v>413</v>
      </c>
      <c r="O11" s="3">
        <f t="shared" si="3"/>
        <v>348</v>
      </c>
      <c r="P11" s="3"/>
      <c r="Q11" s="3">
        <v>10</v>
      </c>
      <c r="R11" s="3">
        <v>411</v>
      </c>
      <c r="S11" s="3">
        <f t="shared" si="4"/>
        <v>348</v>
      </c>
      <c r="T11" s="15">
        <v>10</v>
      </c>
      <c r="U11" s="15">
        <f t="shared" si="5"/>
        <v>335.4</v>
      </c>
      <c r="AG11" s="2">
        <v>4</v>
      </c>
      <c r="AH11" s="2">
        <v>58</v>
      </c>
    </row>
    <row r="12" spans="1:34" x14ac:dyDescent="0.25">
      <c r="A12" s="3">
        <v>9</v>
      </c>
      <c r="B12" s="3">
        <v>393</v>
      </c>
      <c r="C12" s="3">
        <f t="shared" si="0"/>
        <v>333</v>
      </c>
      <c r="D12" s="3"/>
      <c r="E12" s="3">
        <v>9</v>
      </c>
      <c r="F12" s="3">
        <v>425</v>
      </c>
      <c r="G12" s="3">
        <f t="shared" si="1"/>
        <v>355</v>
      </c>
      <c r="H12" s="3"/>
      <c r="I12" s="3">
        <v>9</v>
      </c>
      <c r="J12" s="3">
        <v>343</v>
      </c>
      <c r="K12" s="3">
        <f t="shared" si="2"/>
        <v>284</v>
      </c>
      <c r="L12" s="3"/>
      <c r="M12" s="3">
        <v>9</v>
      </c>
      <c r="N12" s="3">
        <v>410</v>
      </c>
      <c r="O12" s="3">
        <f t="shared" si="3"/>
        <v>345</v>
      </c>
      <c r="P12" s="3"/>
      <c r="Q12" s="3">
        <v>9</v>
      </c>
      <c r="R12" s="3">
        <v>408</v>
      </c>
      <c r="S12" s="3">
        <f t="shared" si="4"/>
        <v>345</v>
      </c>
      <c r="T12" s="15">
        <v>9</v>
      </c>
      <c r="U12" s="15">
        <f t="shared" si="5"/>
        <v>332.4</v>
      </c>
      <c r="AG12" s="2">
        <v>5</v>
      </c>
      <c r="AH12" s="2">
        <v>50</v>
      </c>
    </row>
    <row r="13" spans="1:34" x14ac:dyDescent="0.25">
      <c r="A13" s="3">
        <v>8</v>
      </c>
      <c r="B13" s="3">
        <v>389</v>
      </c>
      <c r="C13" s="3">
        <f t="shared" si="0"/>
        <v>329</v>
      </c>
      <c r="D13" s="3"/>
      <c r="E13" s="3">
        <v>8</v>
      </c>
      <c r="F13" s="3">
        <v>422</v>
      </c>
      <c r="G13" s="3">
        <f t="shared" si="1"/>
        <v>352</v>
      </c>
      <c r="H13" s="3"/>
      <c r="I13" s="3">
        <v>8</v>
      </c>
      <c r="J13" s="3">
        <v>340</v>
      </c>
      <c r="K13" s="3">
        <f t="shared" si="2"/>
        <v>281</v>
      </c>
      <c r="L13" s="3"/>
      <c r="M13" s="3">
        <v>8</v>
      </c>
      <c r="N13" s="3">
        <v>407</v>
      </c>
      <c r="O13" s="3">
        <f t="shared" si="3"/>
        <v>342</v>
      </c>
      <c r="P13" s="3"/>
      <c r="Q13" s="3">
        <v>8</v>
      </c>
      <c r="R13" s="3">
        <v>405</v>
      </c>
      <c r="S13" s="3">
        <f t="shared" si="4"/>
        <v>342</v>
      </c>
      <c r="T13" s="15">
        <v>8</v>
      </c>
      <c r="U13" s="15">
        <f t="shared" si="5"/>
        <v>329.2</v>
      </c>
    </row>
    <row r="14" spans="1:34" x14ac:dyDescent="0.25">
      <c r="A14" s="3">
        <v>7</v>
      </c>
      <c r="B14" s="3">
        <v>385</v>
      </c>
      <c r="C14" s="3">
        <f t="shared" si="0"/>
        <v>325</v>
      </c>
      <c r="D14" s="3"/>
      <c r="E14" s="3">
        <v>7</v>
      </c>
      <c r="F14" s="3">
        <v>418</v>
      </c>
      <c r="G14" s="3">
        <f t="shared" si="1"/>
        <v>348</v>
      </c>
      <c r="H14" s="3"/>
      <c r="I14" s="3">
        <v>7</v>
      </c>
      <c r="J14" s="3">
        <v>336</v>
      </c>
      <c r="K14" s="3">
        <f t="shared" si="2"/>
        <v>277</v>
      </c>
      <c r="L14" s="3"/>
      <c r="M14" s="3">
        <v>7</v>
      </c>
      <c r="N14" s="3">
        <v>402</v>
      </c>
      <c r="O14" s="3">
        <f t="shared" si="3"/>
        <v>337</v>
      </c>
      <c r="P14" s="3"/>
      <c r="Q14" s="3">
        <v>7</v>
      </c>
      <c r="R14" s="3">
        <v>401</v>
      </c>
      <c r="S14" s="3">
        <f t="shared" si="4"/>
        <v>338</v>
      </c>
      <c r="T14" s="15">
        <v>7</v>
      </c>
      <c r="U14" s="15">
        <f t="shared" si="5"/>
        <v>325</v>
      </c>
    </row>
    <row r="15" spans="1:34" x14ac:dyDescent="0.25">
      <c r="A15" s="3">
        <v>6</v>
      </c>
      <c r="B15" s="3">
        <v>381</v>
      </c>
      <c r="C15" s="3">
        <f t="shared" si="0"/>
        <v>321</v>
      </c>
      <c r="D15" s="3"/>
      <c r="E15" s="3">
        <v>6</v>
      </c>
      <c r="F15" s="3">
        <v>414</v>
      </c>
      <c r="G15" s="3">
        <f t="shared" si="1"/>
        <v>344</v>
      </c>
      <c r="H15" s="3"/>
      <c r="I15" s="3">
        <v>6</v>
      </c>
      <c r="J15" s="3">
        <v>332</v>
      </c>
      <c r="K15" s="3">
        <f t="shared" si="2"/>
        <v>273</v>
      </c>
      <c r="L15" s="3"/>
      <c r="M15" s="3">
        <v>6</v>
      </c>
      <c r="N15" s="3">
        <v>397</v>
      </c>
      <c r="O15" s="3">
        <f t="shared" si="3"/>
        <v>332</v>
      </c>
      <c r="P15" s="3"/>
      <c r="Q15" s="3">
        <v>6</v>
      </c>
      <c r="R15" s="3">
        <v>395</v>
      </c>
      <c r="S15" s="3">
        <f t="shared" si="4"/>
        <v>332</v>
      </c>
      <c r="T15" s="15">
        <v>6</v>
      </c>
      <c r="U15" s="15">
        <f t="shared" si="5"/>
        <v>320.39999999999998</v>
      </c>
    </row>
    <row r="16" spans="1:34" x14ac:dyDescent="0.25">
      <c r="A16" s="3">
        <v>5</v>
      </c>
      <c r="B16" s="3">
        <v>375</v>
      </c>
      <c r="C16" s="3">
        <f t="shared" si="0"/>
        <v>315</v>
      </c>
      <c r="D16" s="3"/>
      <c r="E16" s="3">
        <v>5</v>
      </c>
      <c r="F16" s="3">
        <v>408</v>
      </c>
      <c r="G16" s="3">
        <f t="shared" si="1"/>
        <v>338</v>
      </c>
      <c r="H16" s="3"/>
      <c r="I16" s="3">
        <v>5</v>
      </c>
      <c r="J16" s="3">
        <v>326</v>
      </c>
      <c r="K16" s="3">
        <f t="shared" si="2"/>
        <v>267</v>
      </c>
      <c r="L16" s="3"/>
      <c r="M16" s="3">
        <v>5</v>
      </c>
      <c r="N16" s="3">
        <v>391</v>
      </c>
      <c r="O16" s="3">
        <f t="shared" si="3"/>
        <v>326</v>
      </c>
      <c r="P16" s="3"/>
      <c r="Q16" s="3">
        <v>5</v>
      </c>
      <c r="R16" s="3">
        <v>389</v>
      </c>
      <c r="S16" s="3">
        <f t="shared" si="4"/>
        <v>326</v>
      </c>
      <c r="T16" s="15">
        <v>5</v>
      </c>
      <c r="U16" s="15">
        <f t="shared" si="5"/>
        <v>314.39999999999998</v>
      </c>
    </row>
    <row r="17" spans="1:21" x14ac:dyDescent="0.25">
      <c r="A17" s="3">
        <v>4</v>
      </c>
      <c r="B17" s="3">
        <v>365</v>
      </c>
      <c r="C17" s="3">
        <f t="shared" si="0"/>
        <v>305</v>
      </c>
      <c r="D17" s="3"/>
      <c r="E17" s="3">
        <v>4.5</v>
      </c>
      <c r="F17" s="3">
        <v>404</v>
      </c>
      <c r="G17" s="3">
        <f t="shared" si="1"/>
        <v>334</v>
      </c>
      <c r="H17" s="3"/>
      <c r="I17" s="3">
        <v>4.5</v>
      </c>
      <c r="J17" s="3">
        <v>321</v>
      </c>
      <c r="K17" s="3">
        <f t="shared" si="2"/>
        <v>262</v>
      </c>
      <c r="L17" s="3"/>
      <c r="M17" s="3">
        <v>4.5</v>
      </c>
      <c r="N17" s="3">
        <v>388</v>
      </c>
      <c r="O17" s="3">
        <f t="shared" si="3"/>
        <v>323</v>
      </c>
      <c r="P17" s="3"/>
      <c r="Q17" s="3">
        <v>4.5</v>
      </c>
      <c r="R17" s="3">
        <v>385</v>
      </c>
      <c r="S17" s="3">
        <f t="shared" si="4"/>
        <v>322</v>
      </c>
      <c r="T17" s="15">
        <v>4.5</v>
      </c>
      <c r="U17" s="15">
        <f t="shared" si="5"/>
        <v>309.2</v>
      </c>
    </row>
    <row r="18" spans="1:21" x14ac:dyDescent="0.25">
      <c r="A18" s="3"/>
      <c r="B18" s="3"/>
      <c r="C18" s="3"/>
      <c r="D18" s="3"/>
      <c r="E18" s="4">
        <v>4</v>
      </c>
      <c r="F18" s="3">
        <v>400</v>
      </c>
      <c r="G18" s="3">
        <f t="shared" si="1"/>
        <v>330</v>
      </c>
      <c r="H18" s="3"/>
      <c r="I18" s="4">
        <v>4</v>
      </c>
      <c r="J18" s="3">
        <v>315</v>
      </c>
      <c r="K18" s="3">
        <f t="shared" si="2"/>
        <v>256</v>
      </c>
      <c r="L18" s="3"/>
      <c r="M18" s="4">
        <v>4</v>
      </c>
      <c r="N18" s="3">
        <v>382</v>
      </c>
      <c r="O18" s="3">
        <f t="shared" si="3"/>
        <v>317</v>
      </c>
      <c r="P18" s="3"/>
      <c r="Q18" s="4">
        <v>4</v>
      </c>
      <c r="R18" s="3">
        <v>379</v>
      </c>
      <c r="S18" s="3">
        <f t="shared" si="4"/>
        <v>316</v>
      </c>
      <c r="T18" s="20">
        <v>4</v>
      </c>
      <c r="U18" s="15">
        <f>SUM(C18,G18,K18,O18,S18)/4</f>
        <v>304.75</v>
      </c>
    </row>
    <row r="19" spans="1:21" x14ac:dyDescent="0.25">
      <c r="A19" s="3"/>
      <c r="B19" s="3"/>
      <c r="C19" s="3"/>
      <c r="D19" s="3"/>
      <c r="E19" s="3">
        <v>3.5</v>
      </c>
      <c r="F19" s="3">
        <v>393</v>
      </c>
      <c r="G19" s="3">
        <f t="shared" si="1"/>
        <v>323</v>
      </c>
      <c r="H19" s="3"/>
      <c r="I19" s="3">
        <v>3.5</v>
      </c>
      <c r="J19" s="3">
        <v>305</v>
      </c>
      <c r="K19" s="3">
        <f t="shared" si="2"/>
        <v>246</v>
      </c>
      <c r="L19" s="3"/>
      <c r="M19" s="3">
        <v>3.5</v>
      </c>
      <c r="N19" s="3">
        <v>375</v>
      </c>
      <c r="O19" s="3">
        <f t="shared" si="3"/>
        <v>310</v>
      </c>
      <c r="P19" s="3"/>
      <c r="Q19" s="3">
        <v>3.5</v>
      </c>
      <c r="R19" s="3">
        <v>373</v>
      </c>
      <c r="S19" s="3">
        <f t="shared" si="4"/>
        <v>310</v>
      </c>
      <c r="T19" s="15">
        <v>3.5</v>
      </c>
      <c r="U19" s="15">
        <f>SUM(C19,G19,K19,O19,S19)/4</f>
        <v>297.25</v>
      </c>
    </row>
    <row r="20" spans="1:21" x14ac:dyDescent="0.25">
      <c r="A20" s="3">
        <v>3</v>
      </c>
      <c r="B20" s="3">
        <v>339</v>
      </c>
      <c r="C20" s="3">
        <f>B20-$B$31</f>
        <v>279</v>
      </c>
      <c r="D20" s="3"/>
      <c r="E20" s="3">
        <v>3</v>
      </c>
      <c r="F20" s="3">
        <v>384</v>
      </c>
      <c r="G20" s="3">
        <f t="shared" si="1"/>
        <v>314</v>
      </c>
      <c r="H20" s="3"/>
      <c r="I20" s="3">
        <v>3</v>
      </c>
      <c r="J20" s="3">
        <v>281</v>
      </c>
      <c r="K20" s="3">
        <f t="shared" si="2"/>
        <v>222</v>
      </c>
      <c r="L20" s="3"/>
      <c r="M20" s="3">
        <v>3</v>
      </c>
      <c r="N20" s="3">
        <v>359</v>
      </c>
      <c r="O20" s="3">
        <f t="shared" si="3"/>
        <v>294</v>
      </c>
      <c r="P20" s="3"/>
      <c r="Q20" s="3">
        <v>3</v>
      </c>
      <c r="R20" s="3">
        <v>364</v>
      </c>
      <c r="S20" s="3">
        <f t="shared" si="4"/>
        <v>301</v>
      </c>
      <c r="T20" s="15">
        <v>3</v>
      </c>
      <c r="U20" s="15">
        <f t="shared" si="5"/>
        <v>282</v>
      </c>
    </row>
    <row r="21" spans="1:21" x14ac:dyDescent="0.25">
      <c r="A21" s="4">
        <v>2.5</v>
      </c>
      <c r="B21" s="3">
        <v>237</v>
      </c>
      <c r="C21" s="3">
        <f>B21-$B$31</f>
        <v>177</v>
      </c>
      <c r="D21" s="3"/>
      <c r="E21" s="3">
        <v>2.5</v>
      </c>
      <c r="F21" s="3">
        <v>364</v>
      </c>
      <c r="G21" s="3">
        <f t="shared" si="1"/>
        <v>294</v>
      </c>
      <c r="H21" s="3"/>
      <c r="I21" s="3">
        <v>2.5</v>
      </c>
      <c r="J21" s="3">
        <v>241</v>
      </c>
      <c r="K21" s="3">
        <f t="shared" si="2"/>
        <v>182</v>
      </c>
      <c r="L21" s="3"/>
      <c r="M21" s="3">
        <v>2.5</v>
      </c>
      <c r="N21" s="3">
        <v>337</v>
      </c>
      <c r="O21" s="3">
        <f t="shared" si="3"/>
        <v>272</v>
      </c>
      <c r="P21" s="3"/>
      <c r="Q21" s="3">
        <v>2.5</v>
      </c>
      <c r="R21" s="3">
        <v>336</v>
      </c>
      <c r="S21" s="3">
        <f t="shared" si="4"/>
        <v>273</v>
      </c>
      <c r="T21" s="15">
        <v>2.5</v>
      </c>
      <c r="U21" s="15">
        <f t="shared" si="5"/>
        <v>239.6</v>
      </c>
    </row>
    <row r="22" spans="1:21" x14ac:dyDescent="0.25">
      <c r="A22" s="3">
        <v>2</v>
      </c>
      <c r="B22" s="3">
        <v>207</v>
      </c>
      <c r="C22" s="3">
        <f>B22-$B$31</f>
        <v>147</v>
      </c>
      <c r="D22" s="3"/>
      <c r="E22" s="3"/>
      <c r="F22" s="3"/>
      <c r="G22" s="3"/>
      <c r="H22" s="3"/>
      <c r="I22" s="3"/>
      <c r="J22" s="3"/>
      <c r="K22" s="3"/>
      <c r="L22" s="3"/>
      <c r="M22" s="3">
        <v>2.25</v>
      </c>
      <c r="N22" s="3">
        <v>260</v>
      </c>
      <c r="O22" s="3">
        <f t="shared" si="3"/>
        <v>195</v>
      </c>
      <c r="P22" s="3"/>
      <c r="Q22" s="3">
        <v>2.25</v>
      </c>
      <c r="R22" s="3">
        <v>297</v>
      </c>
      <c r="S22" s="3">
        <f t="shared" si="4"/>
        <v>234</v>
      </c>
      <c r="T22" s="15">
        <v>2.25</v>
      </c>
      <c r="U22" s="15">
        <f>SUM(C22,G22,K22,O22,S22)/4</f>
        <v>144</v>
      </c>
    </row>
    <row r="23" spans="1:21" x14ac:dyDescent="0.25">
      <c r="A23" s="3"/>
      <c r="B23" s="3"/>
      <c r="C23" s="3"/>
      <c r="D23" s="3"/>
      <c r="E23" s="3">
        <v>2</v>
      </c>
      <c r="F23" s="3">
        <v>302</v>
      </c>
      <c r="G23" s="3">
        <f t="shared" ref="G23:G31" si="6">F23-$F$31</f>
        <v>232</v>
      </c>
      <c r="H23" s="3"/>
      <c r="I23" s="3">
        <v>2</v>
      </c>
      <c r="J23" s="3">
        <v>173</v>
      </c>
      <c r="K23" s="3">
        <f t="shared" ref="K23:K31" si="7">J23-$J$31</f>
        <v>114</v>
      </c>
      <c r="L23" s="3"/>
      <c r="M23" s="3">
        <v>2</v>
      </c>
      <c r="N23" s="3">
        <v>244</v>
      </c>
      <c r="O23" s="3">
        <f t="shared" si="3"/>
        <v>179</v>
      </c>
      <c r="P23" s="3"/>
      <c r="Q23" s="3">
        <v>2</v>
      </c>
      <c r="R23" s="3">
        <v>268</v>
      </c>
      <c r="S23" s="3">
        <f t="shared" si="4"/>
        <v>205</v>
      </c>
      <c r="T23" s="15">
        <v>2</v>
      </c>
      <c r="U23" s="15">
        <f t="shared" si="5"/>
        <v>146</v>
      </c>
    </row>
    <row r="24" spans="1:21" x14ac:dyDescent="0.25">
      <c r="A24" s="3">
        <v>1.5</v>
      </c>
      <c r="B24" s="3">
        <v>128</v>
      </c>
      <c r="C24" s="3">
        <f>B24-$B$31</f>
        <v>68</v>
      </c>
      <c r="D24" s="3"/>
      <c r="E24" s="3">
        <v>1.75</v>
      </c>
      <c r="F24" s="3">
        <v>252</v>
      </c>
      <c r="G24" s="3">
        <f t="shared" si="6"/>
        <v>182</v>
      </c>
      <c r="H24" s="3"/>
      <c r="I24" s="3">
        <v>1.75</v>
      </c>
      <c r="J24" s="3">
        <v>140</v>
      </c>
      <c r="K24" s="3">
        <f t="shared" si="7"/>
        <v>81</v>
      </c>
      <c r="L24" s="3"/>
      <c r="M24" s="3">
        <v>1.75</v>
      </c>
      <c r="N24" s="3">
        <v>189</v>
      </c>
      <c r="O24" s="3">
        <f t="shared" si="3"/>
        <v>124</v>
      </c>
      <c r="P24" s="3"/>
      <c r="Q24" s="3">
        <v>1.75</v>
      </c>
      <c r="R24" s="3">
        <v>192</v>
      </c>
      <c r="S24" s="3">
        <f t="shared" si="4"/>
        <v>129</v>
      </c>
      <c r="T24" s="15">
        <v>1.75</v>
      </c>
      <c r="U24" s="15">
        <f t="shared" si="5"/>
        <v>116.8</v>
      </c>
    </row>
    <row r="25" spans="1:21" x14ac:dyDescent="0.25">
      <c r="A25" s="3"/>
      <c r="B25" s="3"/>
      <c r="C25" s="3"/>
      <c r="D25" s="3"/>
      <c r="E25" s="3">
        <v>1.5</v>
      </c>
      <c r="F25" s="3">
        <v>197</v>
      </c>
      <c r="G25" s="3">
        <f t="shared" si="6"/>
        <v>127</v>
      </c>
      <c r="H25" s="3"/>
      <c r="I25" s="3">
        <v>1.5</v>
      </c>
      <c r="J25" s="3">
        <v>121</v>
      </c>
      <c r="K25" s="3">
        <f t="shared" si="7"/>
        <v>62</v>
      </c>
      <c r="L25" s="3"/>
      <c r="M25" s="3">
        <v>1.5</v>
      </c>
      <c r="N25" s="3">
        <v>154</v>
      </c>
      <c r="O25" s="3">
        <f t="shared" si="3"/>
        <v>89</v>
      </c>
      <c r="P25" s="3"/>
      <c r="Q25" s="3">
        <v>1.5</v>
      </c>
      <c r="R25" s="3">
        <v>149</v>
      </c>
      <c r="S25" s="3">
        <f t="shared" si="4"/>
        <v>86</v>
      </c>
      <c r="T25" s="15">
        <v>1.5</v>
      </c>
      <c r="U25" s="15">
        <f>SUM(C25,G25,K25,O25,S25)/4</f>
        <v>91</v>
      </c>
    </row>
    <row r="26" spans="1:21" x14ac:dyDescent="0.25">
      <c r="A26" s="3">
        <v>1</v>
      </c>
      <c r="B26" s="3">
        <v>95</v>
      </c>
      <c r="C26" s="3">
        <f>B26-$B$31</f>
        <v>35</v>
      </c>
      <c r="D26" s="3"/>
      <c r="E26" s="3">
        <v>1.25</v>
      </c>
      <c r="F26" s="3">
        <v>140</v>
      </c>
      <c r="G26" s="3">
        <f t="shared" si="6"/>
        <v>70</v>
      </c>
      <c r="H26" s="3"/>
      <c r="I26" s="3">
        <v>1.25</v>
      </c>
      <c r="J26" s="3">
        <v>104</v>
      </c>
      <c r="K26" s="3">
        <f t="shared" si="7"/>
        <v>45</v>
      </c>
      <c r="L26" s="3"/>
      <c r="M26" s="3">
        <v>1.25</v>
      </c>
      <c r="N26" s="3">
        <v>125</v>
      </c>
      <c r="O26" s="3">
        <f t="shared" si="3"/>
        <v>60</v>
      </c>
      <c r="P26" s="3"/>
      <c r="Q26" s="3">
        <v>1.25</v>
      </c>
      <c r="R26" s="3">
        <v>123</v>
      </c>
      <c r="S26" s="3">
        <f t="shared" si="4"/>
        <v>60</v>
      </c>
      <c r="T26" s="15">
        <v>1.25</v>
      </c>
      <c r="U26" s="15">
        <f t="shared" si="5"/>
        <v>54</v>
      </c>
    </row>
    <row r="27" spans="1:21" x14ac:dyDescent="0.25">
      <c r="A27" s="3"/>
      <c r="B27" s="3"/>
      <c r="C27" s="3"/>
      <c r="D27" s="3"/>
      <c r="E27" s="3">
        <v>1</v>
      </c>
      <c r="F27" s="3">
        <v>121</v>
      </c>
      <c r="G27" s="3">
        <f t="shared" si="6"/>
        <v>51</v>
      </c>
      <c r="H27" s="3"/>
      <c r="I27" s="3">
        <v>1</v>
      </c>
      <c r="J27" s="3">
        <v>90</v>
      </c>
      <c r="K27" s="3">
        <f t="shared" si="7"/>
        <v>31</v>
      </c>
      <c r="L27" s="3"/>
      <c r="M27" s="3">
        <v>1</v>
      </c>
      <c r="N27" s="3">
        <v>111</v>
      </c>
      <c r="O27" s="3">
        <f t="shared" si="3"/>
        <v>46</v>
      </c>
      <c r="P27" s="3"/>
      <c r="Q27" s="3">
        <v>1</v>
      </c>
      <c r="R27" s="3">
        <v>106</v>
      </c>
      <c r="S27" s="3">
        <f t="shared" si="4"/>
        <v>43</v>
      </c>
      <c r="T27" s="15">
        <v>1</v>
      </c>
      <c r="U27" s="15">
        <f>SUM(C27,G27,K27,O27,S27)/4</f>
        <v>42.75</v>
      </c>
    </row>
    <row r="28" spans="1:21" x14ac:dyDescent="0.25">
      <c r="A28" s="3"/>
      <c r="B28" s="3"/>
      <c r="C28" s="3"/>
      <c r="D28" s="3"/>
      <c r="E28" s="3">
        <v>0.75</v>
      </c>
      <c r="F28" s="3">
        <v>100</v>
      </c>
      <c r="G28" s="3">
        <f t="shared" si="6"/>
        <v>30</v>
      </c>
      <c r="H28" s="3"/>
      <c r="I28" s="3">
        <v>0.75</v>
      </c>
      <c r="J28" s="3">
        <v>80</v>
      </c>
      <c r="K28" s="3">
        <f t="shared" si="7"/>
        <v>21</v>
      </c>
      <c r="L28" s="3"/>
      <c r="M28" s="3">
        <v>0.75</v>
      </c>
      <c r="N28" s="3">
        <v>92</v>
      </c>
      <c r="O28" s="3">
        <f t="shared" si="3"/>
        <v>27</v>
      </c>
      <c r="P28" s="3"/>
      <c r="Q28" s="3">
        <v>0.75</v>
      </c>
      <c r="R28" s="3">
        <v>89</v>
      </c>
      <c r="S28" s="3">
        <f t="shared" si="4"/>
        <v>26</v>
      </c>
      <c r="T28" s="15">
        <v>0.75</v>
      </c>
      <c r="U28" s="15">
        <f>SUM(C28,G28,K28,O28,S28)/4</f>
        <v>26</v>
      </c>
    </row>
    <row r="29" spans="1:21" x14ac:dyDescent="0.25">
      <c r="A29" s="4">
        <v>0.5</v>
      </c>
      <c r="B29" s="3">
        <v>72</v>
      </c>
      <c r="C29" s="3">
        <f>B29-$B$31</f>
        <v>12</v>
      </c>
      <c r="D29" s="3"/>
      <c r="E29" s="3">
        <v>0.5</v>
      </c>
      <c r="F29" s="3">
        <v>88</v>
      </c>
      <c r="G29" s="3">
        <f t="shared" si="6"/>
        <v>18</v>
      </c>
      <c r="H29" s="3"/>
      <c r="I29" s="3">
        <v>0.5</v>
      </c>
      <c r="J29" s="3">
        <v>74</v>
      </c>
      <c r="K29" s="3">
        <f t="shared" si="7"/>
        <v>15</v>
      </c>
      <c r="L29" s="3"/>
      <c r="M29" s="3">
        <v>0.5</v>
      </c>
      <c r="N29" s="3">
        <v>82</v>
      </c>
      <c r="O29" s="3">
        <f t="shared" si="3"/>
        <v>17</v>
      </c>
      <c r="P29" s="3"/>
      <c r="Q29" s="3">
        <v>0.5</v>
      </c>
      <c r="R29" s="3">
        <v>79</v>
      </c>
      <c r="S29" s="3">
        <f t="shared" si="4"/>
        <v>16</v>
      </c>
      <c r="T29" s="15">
        <v>0.5</v>
      </c>
      <c r="U29" s="15">
        <f t="shared" si="5"/>
        <v>15.6</v>
      </c>
    </row>
    <row r="30" spans="1:21" x14ac:dyDescent="0.25">
      <c r="A30" s="3">
        <v>0.25</v>
      </c>
      <c r="B30" s="3">
        <v>64</v>
      </c>
      <c r="C30" s="3">
        <f>B30-$B$31</f>
        <v>4</v>
      </c>
      <c r="D30" s="3"/>
      <c r="E30" s="3">
        <v>0.25</v>
      </c>
      <c r="F30" s="3">
        <v>77</v>
      </c>
      <c r="G30" s="3">
        <f t="shared" si="6"/>
        <v>7</v>
      </c>
      <c r="H30" s="3"/>
      <c r="I30" s="3">
        <v>0.25</v>
      </c>
      <c r="J30" s="3">
        <v>65</v>
      </c>
      <c r="K30" s="3">
        <f t="shared" si="7"/>
        <v>6</v>
      </c>
      <c r="L30" s="3"/>
      <c r="M30" s="3">
        <v>0.25</v>
      </c>
      <c r="N30" s="3">
        <v>72</v>
      </c>
      <c r="O30" s="3">
        <f t="shared" si="3"/>
        <v>7</v>
      </c>
      <c r="P30" s="3"/>
      <c r="Q30" s="3">
        <v>0.25</v>
      </c>
      <c r="R30" s="3">
        <v>70.5</v>
      </c>
      <c r="S30" s="3">
        <f t="shared" si="4"/>
        <v>7.5</v>
      </c>
      <c r="T30" s="15">
        <v>0.25</v>
      </c>
      <c r="U30" s="15">
        <f t="shared" si="5"/>
        <v>6.3</v>
      </c>
    </row>
    <row r="31" spans="1:21" x14ac:dyDescent="0.25">
      <c r="A31" s="3">
        <v>0</v>
      </c>
      <c r="B31" s="3">
        <v>60</v>
      </c>
      <c r="C31" s="3">
        <f>B31-$B$31</f>
        <v>0</v>
      </c>
      <c r="D31" s="3"/>
      <c r="E31" s="3">
        <v>0</v>
      </c>
      <c r="F31" s="3">
        <v>70</v>
      </c>
      <c r="G31" s="3">
        <f t="shared" si="6"/>
        <v>0</v>
      </c>
      <c r="H31" s="3"/>
      <c r="I31" s="3">
        <v>0</v>
      </c>
      <c r="J31" s="3">
        <v>59</v>
      </c>
      <c r="K31" s="3">
        <f t="shared" si="7"/>
        <v>0</v>
      </c>
      <c r="L31" s="3"/>
      <c r="M31" s="3">
        <v>0</v>
      </c>
      <c r="N31" s="3">
        <v>65</v>
      </c>
      <c r="O31" s="3">
        <f t="shared" si="3"/>
        <v>0</v>
      </c>
      <c r="P31" s="3"/>
      <c r="Q31" s="3">
        <v>0</v>
      </c>
      <c r="R31" s="3">
        <v>63</v>
      </c>
      <c r="S31" s="3">
        <f t="shared" si="4"/>
        <v>0</v>
      </c>
      <c r="T31" s="15">
        <v>0</v>
      </c>
      <c r="U31" s="15">
        <f t="shared" si="5"/>
        <v>0</v>
      </c>
    </row>
    <row r="34" spans="1:35" ht="21" x14ac:dyDescent="0.35">
      <c r="A34" s="32" t="s">
        <v>5</v>
      </c>
      <c r="B34" s="32"/>
    </row>
    <row r="35" spans="1:35" ht="15" customHeight="1" x14ac:dyDescent="0.25">
      <c r="A35" s="1" t="s">
        <v>26</v>
      </c>
      <c r="B35" s="1"/>
      <c r="C35" s="1"/>
      <c r="D35" s="1"/>
      <c r="E35" s="1" t="s">
        <v>27</v>
      </c>
      <c r="F35" s="1"/>
      <c r="G35" s="1"/>
      <c r="H35" s="1"/>
      <c r="I35" s="1" t="s">
        <v>28</v>
      </c>
      <c r="J35" s="1"/>
      <c r="K35" s="1"/>
      <c r="L35" s="1"/>
      <c r="M35" s="1" t="s">
        <v>29</v>
      </c>
      <c r="N35" s="1"/>
      <c r="O35" s="1"/>
      <c r="P35" s="1"/>
      <c r="Q35" s="1" t="s">
        <v>30</v>
      </c>
      <c r="R35" s="1"/>
      <c r="S35" s="1"/>
      <c r="T35" s="15" t="s">
        <v>41</v>
      </c>
      <c r="U35" s="15"/>
      <c r="V35" s="15"/>
      <c r="AG35" s="29" t="s">
        <v>45</v>
      </c>
      <c r="AH35" s="29" t="s">
        <v>46</v>
      </c>
      <c r="AI35" s="29" t="s">
        <v>66</v>
      </c>
    </row>
    <row r="36" spans="1:35" x14ac:dyDescent="0.25">
      <c r="A36" s="1" t="s">
        <v>0</v>
      </c>
      <c r="B36" s="1"/>
      <c r="C36" s="1">
        <f>B64</f>
        <v>31</v>
      </c>
      <c r="D36" s="1"/>
      <c r="E36" s="1" t="s">
        <v>0</v>
      </c>
      <c r="F36" s="1"/>
      <c r="G36" s="1">
        <f>F64</f>
        <v>31</v>
      </c>
      <c r="H36" s="1"/>
      <c r="I36" s="1" t="s">
        <v>0</v>
      </c>
      <c r="J36" s="1"/>
      <c r="K36" s="1">
        <f>J64</f>
        <v>29</v>
      </c>
      <c r="L36" s="1"/>
      <c r="M36" s="1" t="s">
        <v>0</v>
      </c>
      <c r="N36" s="1"/>
      <c r="O36" s="1">
        <f>N64</f>
        <v>30</v>
      </c>
      <c r="P36" s="1"/>
      <c r="Q36" s="1" t="s">
        <v>0</v>
      </c>
      <c r="R36" s="1"/>
      <c r="S36" s="1">
        <f>R64</f>
        <v>29.5</v>
      </c>
      <c r="T36" s="15" t="s">
        <v>32</v>
      </c>
      <c r="U36" s="15"/>
      <c r="V36" s="15">
        <f>(SUM(C36+G36+K36+O36+S36)/5)</f>
        <v>30.1</v>
      </c>
      <c r="AG36" s="29"/>
      <c r="AH36" s="29"/>
      <c r="AI36" s="29"/>
    </row>
    <row r="37" spans="1:35" ht="15" customHeight="1" x14ac:dyDescent="0.25">
      <c r="AG37" s="30" t="s">
        <v>47</v>
      </c>
      <c r="AH37" s="30" t="s">
        <v>48</v>
      </c>
      <c r="AI37" s="30" t="s">
        <v>78</v>
      </c>
    </row>
    <row r="38" spans="1:35" x14ac:dyDescent="0.25">
      <c r="A38" s="3" t="s">
        <v>1</v>
      </c>
      <c r="B38" s="3" t="s">
        <v>3</v>
      </c>
      <c r="C38" s="3" t="s">
        <v>2</v>
      </c>
      <c r="D38" s="3"/>
      <c r="E38" s="3" t="s">
        <v>1</v>
      </c>
      <c r="F38" s="3" t="s">
        <v>3</v>
      </c>
      <c r="G38" s="3" t="s">
        <v>2</v>
      </c>
      <c r="H38" s="3"/>
      <c r="I38" s="3" t="s">
        <v>4</v>
      </c>
      <c r="J38" s="3" t="s">
        <v>3</v>
      </c>
      <c r="K38" s="3" t="s">
        <v>2</v>
      </c>
      <c r="L38" s="3"/>
      <c r="M38" s="3" t="s">
        <v>4</v>
      </c>
      <c r="N38" s="3" t="s">
        <v>3</v>
      </c>
      <c r="O38" s="3" t="s">
        <v>2</v>
      </c>
      <c r="P38" s="3"/>
      <c r="Q38" s="3" t="s">
        <v>4</v>
      </c>
      <c r="R38" s="3" t="s">
        <v>3</v>
      </c>
      <c r="S38" s="3" t="s">
        <v>2</v>
      </c>
      <c r="T38" s="15" t="s">
        <v>4</v>
      </c>
      <c r="U38" s="15" t="s">
        <v>2</v>
      </c>
      <c r="AG38" s="30"/>
      <c r="AH38" s="30"/>
      <c r="AI38" s="30"/>
    </row>
    <row r="39" spans="1:35" x14ac:dyDescent="0.25">
      <c r="A39" s="3">
        <v>15</v>
      </c>
      <c r="B39" s="3">
        <f>A108-$F$108</f>
        <v>146</v>
      </c>
      <c r="C39" s="3">
        <f>B39-$B$64</f>
        <v>115</v>
      </c>
      <c r="D39" s="3"/>
      <c r="E39" s="3">
        <v>15</v>
      </c>
      <c r="F39" s="3">
        <f>B108-$F$108</f>
        <v>153</v>
      </c>
      <c r="G39" s="3">
        <f>F39-$F$64</f>
        <v>122</v>
      </c>
      <c r="H39" s="3"/>
      <c r="I39" s="3">
        <v>15</v>
      </c>
      <c r="J39" s="3">
        <f>C108-$F$108</f>
        <v>140</v>
      </c>
      <c r="K39" s="3">
        <f>J39-$J$64</f>
        <v>111</v>
      </c>
      <c r="L39" s="3"/>
      <c r="M39" s="3">
        <v>15</v>
      </c>
      <c r="N39" s="3">
        <f>D108-$F$108</f>
        <v>122</v>
      </c>
      <c r="O39" s="3">
        <f>N39-$N$64</f>
        <v>92</v>
      </c>
      <c r="P39" s="3"/>
      <c r="Q39" s="3">
        <v>15</v>
      </c>
      <c r="R39" s="3">
        <f>E108-$F$108</f>
        <v>118</v>
      </c>
      <c r="S39" s="3">
        <f>R39-$R$64</f>
        <v>88.5</v>
      </c>
      <c r="T39" s="15">
        <v>15</v>
      </c>
      <c r="U39" s="15">
        <f>SUM(C39,G39,K39,O39,S39)/5</f>
        <v>105.7</v>
      </c>
      <c r="AG39" s="3">
        <f t="shared" ref="AG39:AG64" si="8">Q6*2</f>
        <v>30</v>
      </c>
      <c r="AH39" s="3">
        <f t="shared" ref="AH39:AH64" si="9">K39*2</f>
        <v>222</v>
      </c>
      <c r="AI39" s="3">
        <f>G71+19</f>
        <v>120</v>
      </c>
    </row>
    <row r="40" spans="1:35" x14ac:dyDescent="0.25">
      <c r="A40" s="3">
        <v>14</v>
      </c>
      <c r="B40" s="3">
        <f t="shared" ref="B40:B64" si="10">A109-$F$108</f>
        <v>145</v>
      </c>
      <c r="C40" s="3">
        <f t="shared" ref="C40:C64" si="11">B40-$B$64</f>
        <v>114</v>
      </c>
      <c r="D40" s="3"/>
      <c r="E40" s="3">
        <v>14</v>
      </c>
      <c r="F40" s="3">
        <f t="shared" ref="F40:F64" si="12">B109-$F$108</f>
        <v>152</v>
      </c>
      <c r="G40" s="3">
        <f t="shared" ref="G40:G64" si="13">F40-$F$64</f>
        <v>121</v>
      </c>
      <c r="H40" s="3"/>
      <c r="I40" s="3">
        <v>14</v>
      </c>
      <c r="J40" s="3">
        <f t="shared" ref="J40:J64" si="14">C109-$F$108</f>
        <v>139.5</v>
      </c>
      <c r="K40" s="3">
        <f t="shared" ref="K40:K64" si="15">J40-$J$64</f>
        <v>110.5</v>
      </c>
      <c r="L40" s="3"/>
      <c r="M40" s="3">
        <v>14</v>
      </c>
      <c r="N40" s="3">
        <f t="shared" ref="N40:N64" si="16">D109-$F$108</f>
        <v>121.5</v>
      </c>
      <c r="O40" s="3">
        <f t="shared" ref="O40:O64" si="17">N40-$N$64</f>
        <v>91.5</v>
      </c>
      <c r="P40" s="3"/>
      <c r="Q40" s="3">
        <v>14</v>
      </c>
      <c r="R40" s="3">
        <f t="shared" ref="R40:R64" si="18">E109-$F$108</f>
        <v>117</v>
      </c>
      <c r="S40" s="3">
        <f t="shared" ref="S40:S64" si="19">R40-$R$64</f>
        <v>87.5</v>
      </c>
      <c r="T40" s="15">
        <v>14</v>
      </c>
      <c r="U40" s="15">
        <f t="shared" ref="U40:U64" si="20">SUM(C40,G40,K40,O40,S40)/5</f>
        <v>104.9</v>
      </c>
      <c r="AG40" s="3">
        <f t="shared" si="8"/>
        <v>28</v>
      </c>
      <c r="AH40" s="3">
        <f t="shared" si="9"/>
        <v>221</v>
      </c>
      <c r="AI40" s="3">
        <f t="shared" ref="AI40:AI60" si="21">G72+19</f>
        <v>118</v>
      </c>
    </row>
    <row r="41" spans="1:35" x14ac:dyDescent="0.25">
      <c r="A41" s="3">
        <v>13</v>
      </c>
      <c r="B41" s="3">
        <f t="shared" si="10"/>
        <v>144</v>
      </c>
      <c r="C41" s="3">
        <f t="shared" si="11"/>
        <v>113</v>
      </c>
      <c r="D41" s="3"/>
      <c r="E41" s="3">
        <v>13</v>
      </c>
      <c r="F41" s="3">
        <f t="shared" si="12"/>
        <v>151</v>
      </c>
      <c r="G41" s="3">
        <f t="shared" si="13"/>
        <v>120</v>
      </c>
      <c r="H41" s="3"/>
      <c r="I41" s="3">
        <v>13</v>
      </c>
      <c r="J41" s="3">
        <f t="shared" si="14"/>
        <v>139</v>
      </c>
      <c r="K41" s="3">
        <f t="shared" si="15"/>
        <v>110</v>
      </c>
      <c r="L41" s="3"/>
      <c r="M41" s="3">
        <v>13</v>
      </c>
      <c r="N41" s="3">
        <f t="shared" si="16"/>
        <v>121</v>
      </c>
      <c r="O41" s="3">
        <f t="shared" si="17"/>
        <v>91</v>
      </c>
      <c r="P41" s="3"/>
      <c r="Q41" s="3">
        <v>13</v>
      </c>
      <c r="R41" s="3">
        <f t="shared" si="18"/>
        <v>116</v>
      </c>
      <c r="S41" s="3">
        <f t="shared" si="19"/>
        <v>86.5</v>
      </c>
      <c r="T41" s="15">
        <v>13</v>
      </c>
      <c r="U41" s="15">
        <f t="shared" si="20"/>
        <v>104.1</v>
      </c>
      <c r="AG41" s="3">
        <f t="shared" si="8"/>
        <v>26</v>
      </c>
      <c r="AH41" s="3">
        <f t="shared" si="9"/>
        <v>220</v>
      </c>
      <c r="AI41" s="3">
        <f t="shared" si="21"/>
        <v>117</v>
      </c>
    </row>
    <row r="42" spans="1:35" x14ac:dyDescent="0.25">
      <c r="A42" s="3">
        <v>12</v>
      </c>
      <c r="B42" s="3">
        <f t="shared" si="10"/>
        <v>143</v>
      </c>
      <c r="C42" s="3">
        <f t="shared" si="11"/>
        <v>112</v>
      </c>
      <c r="D42" s="3"/>
      <c r="E42" s="3">
        <v>12</v>
      </c>
      <c r="F42" s="3">
        <f t="shared" si="12"/>
        <v>150</v>
      </c>
      <c r="G42" s="3">
        <f t="shared" si="13"/>
        <v>119</v>
      </c>
      <c r="H42" s="3"/>
      <c r="I42" s="3">
        <v>12</v>
      </c>
      <c r="J42" s="3">
        <f t="shared" si="14"/>
        <v>138</v>
      </c>
      <c r="K42" s="3">
        <f t="shared" si="15"/>
        <v>109</v>
      </c>
      <c r="L42" s="3"/>
      <c r="M42" s="3">
        <v>12</v>
      </c>
      <c r="N42" s="3">
        <f t="shared" si="16"/>
        <v>120</v>
      </c>
      <c r="O42" s="3">
        <f t="shared" si="17"/>
        <v>90</v>
      </c>
      <c r="P42" s="3"/>
      <c r="Q42" s="3">
        <v>12</v>
      </c>
      <c r="R42" s="3">
        <f t="shared" si="18"/>
        <v>115</v>
      </c>
      <c r="S42" s="3">
        <f t="shared" si="19"/>
        <v>85.5</v>
      </c>
      <c r="T42" s="15">
        <v>12</v>
      </c>
      <c r="U42" s="15">
        <f t="shared" si="20"/>
        <v>103.1</v>
      </c>
      <c r="AG42" s="3">
        <f t="shared" si="8"/>
        <v>24</v>
      </c>
      <c r="AH42" s="3">
        <f t="shared" si="9"/>
        <v>218</v>
      </c>
      <c r="AI42" s="3">
        <f t="shared" si="21"/>
        <v>116</v>
      </c>
    </row>
    <row r="43" spans="1:35" x14ac:dyDescent="0.25">
      <c r="A43" s="3">
        <v>11</v>
      </c>
      <c r="B43" s="3">
        <f t="shared" si="10"/>
        <v>142</v>
      </c>
      <c r="C43" s="3">
        <f t="shared" si="11"/>
        <v>111</v>
      </c>
      <c r="D43" s="3"/>
      <c r="E43" s="3">
        <v>11</v>
      </c>
      <c r="F43" s="3">
        <f t="shared" si="12"/>
        <v>149</v>
      </c>
      <c r="G43" s="3">
        <f t="shared" si="13"/>
        <v>118</v>
      </c>
      <c r="H43" s="3"/>
      <c r="I43" s="3">
        <v>11</v>
      </c>
      <c r="J43" s="3">
        <f t="shared" si="14"/>
        <v>136.5</v>
      </c>
      <c r="K43" s="3">
        <f t="shared" si="15"/>
        <v>107.5</v>
      </c>
      <c r="L43" s="3"/>
      <c r="M43" s="3">
        <v>11</v>
      </c>
      <c r="N43" s="3">
        <f t="shared" si="16"/>
        <v>118.5</v>
      </c>
      <c r="O43" s="3">
        <f t="shared" si="17"/>
        <v>88.5</v>
      </c>
      <c r="P43" s="3"/>
      <c r="Q43" s="3">
        <v>11</v>
      </c>
      <c r="R43" s="3">
        <f t="shared" si="18"/>
        <v>114</v>
      </c>
      <c r="S43" s="3">
        <f t="shared" si="19"/>
        <v>84.5</v>
      </c>
      <c r="T43" s="15">
        <v>11</v>
      </c>
      <c r="U43" s="15">
        <f t="shared" si="20"/>
        <v>101.9</v>
      </c>
      <c r="AG43" s="3">
        <f t="shared" si="8"/>
        <v>22</v>
      </c>
      <c r="AH43" s="3">
        <f t="shared" si="9"/>
        <v>215</v>
      </c>
      <c r="AI43" s="3">
        <f t="shared" si="21"/>
        <v>116</v>
      </c>
    </row>
    <row r="44" spans="1:35" x14ac:dyDescent="0.25">
      <c r="A44" s="3">
        <v>10</v>
      </c>
      <c r="B44" s="3">
        <f t="shared" si="10"/>
        <v>140</v>
      </c>
      <c r="C44" s="3">
        <f t="shared" si="11"/>
        <v>109</v>
      </c>
      <c r="D44" s="3"/>
      <c r="E44" s="3">
        <v>10</v>
      </c>
      <c r="F44" s="3">
        <f t="shared" si="12"/>
        <v>147.5</v>
      </c>
      <c r="G44" s="3">
        <f t="shared" si="13"/>
        <v>116.5</v>
      </c>
      <c r="H44" s="3"/>
      <c r="I44" s="3">
        <v>10</v>
      </c>
      <c r="J44" s="3">
        <f t="shared" si="14"/>
        <v>135</v>
      </c>
      <c r="K44" s="3">
        <f t="shared" si="15"/>
        <v>106</v>
      </c>
      <c r="L44" s="3"/>
      <c r="M44" s="3">
        <v>10</v>
      </c>
      <c r="N44" s="3">
        <f t="shared" si="16"/>
        <v>117</v>
      </c>
      <c r="O44" s="3">
        <f t="shared" si="17"/>
        <v>87</v>
      </c>
      <c r="P44" s="3"/>
      <c r="Q44" s="3">
        <v>10</v>
      </c>
      <c r="R44" s="3">
        <f t="shared" si="18"/>
        <v>112.5</v>
      </c>
      <c r="S44" s="3">
        <f t="shared" si="19"/>
        <v>83</v>
      </c>
      <c r="T44" s="15">
        <v>10</v>
      </c>
      <c r="U44" s="15">
        <f t="shared" si="20"/>
        <v>100.3</v>
      </c>
      <c r="AG44" s="3">
        <f t="shared" si="8"/>
        <v>20</v>
      </c>
      <c r="AH44" s="3">
        <f t="shared" si="9"/>
        <v>212</v>
      </c>
      <c r="AI44" s="3">
        <f t="shared" si="21"/>
        <v>115</v>
      </c>
    </row>
    <row r="45" spans="1:35" x14ac:dyDescent="0.25">
      <c r="A45" s="3">
        <v>9</v>
      </c>
      <c r="B45" s="3">
        <f t="shared" si="10"/>
        <v>139</v>
      </c>
      <c r="C45" s="3">
        <f t="shared" si="11"/>
        <v>108</v>
      </c>
      <c r="D45" s="3"/>
      <c r="E45" s="3">
        <v>9</v>
      </c>
      <c r="F45" s="3">
        <f t="shared" si="12"/>
        <v>145</v>
      </c>
      <c r="G45" s="3">
        <f t="shared" si="13"/>
        <v>114</v>
      </c>
      <c r="H45" s="3"/>
      <c r="I45" s="3">
        <v>9</v>
      </c>
      <c r="J45" s="3">
        <f t="shared" si="14"/>
        <v>133</v>
      </c>
      <c r="K45" s="3">
        <f t="shared" si="15"/>
        <v>104</v>
      </c>
      <c r="L45" s="3"/>
      <c r="M45" s="3">
        <v>9</v>
      </c>
      <c r="N45" s="3">
        <f t="shared" si="16"/>
        <v>115.5</v>
      </c>
      <c r="O45" s="3">
        <f t="shared" si="17"/>
        <v>85.5</v>
      </c>
      <c r="P45" s="3"/>
      <c r="Q45" s="3">
        <v>9</v>
      </c>
      <c r="R45" s="3">
        <f t="shared" si="18"/>
        <v>111</v>
      </c>
      <c r="S45" s="3">
        <f t="shared" si="19"/>
        <v>81.5</v>
      </c>
      <c r="T45" s="15">
        <v>9</v>
      </c>
      <c r="U45" s="15">
        <f t="shared" si="20"/>
        <v>98.6</v>
      </c>
      <c r="AG45" s="3">
        <f t="shared" si="8"/>
        <v>18</v>
      </c>
      <c r="AH45" s="3">
        <f t="shared" si="9"/>
        <v>208</v>
      </c>
      <c r="AI45" s="3">
        <f t="shared" si="21"/>
        <v>113</v>
      </c>
    </row>
    <row r="46" spans="1:35" x14ac:dyDescent="0.25">
      <c r="A46" s="3">
        <v>8</v>
      </c>
      <c r="B46" s="3">
        <f t="shared" si="10"/>
        <v>136</v>
      </c>
      <c r="C46" s="3">
        <f t="shared" si="11"/>
        <v>105</v>
      </c>
      <c r="D46" s="3"/>
      <c r="E46" s="3">
        <v>8</v>
      </c>
      <c r="F46" s="3">
        <f t="shared" si="12"/>
        <v>143</v>
      </c>
      <c r="G46" s="3">
        <f t="shared" si="13"/>
        <v>112</v>
      </c>
      <c r="H46" s="3"/>
      <c r="I46" s="3">
        <v>8</v>
      </c>
      <c r="J46" s="3">
        <f t="shared" si="14"/>
        <v>130.5</v>
      </c>
      <c r="K46" s="3">
        <f t="shared" si="15"/>
        <v>101.5</v>
      </c>
      <c r="L46" s="3"/>
      <c r="M46" s="3">
        <v>8</v>
      </c>
      <c r="N46" s="3">
        <f t="shared" si="16"/>
        <v>113</v>
      </c>
      <c r="O46" s="3">
        <f t="shared" si="17"/>
        <v>83</v>
      </c>
      <c r="P46" s="3"/>
      <c r="Q46" s="3">
        <v>8</v>
      </c>
      <c r="R46" s="3">
        <f t="shared" si="18"/>
        <v>108.5</v>
      </c>
      <c r="S46" s="3">
        <f t="shared" si="19"/>
        <v>79</v>
      </c>
      <c r="T46" s="15">
        <v>8</v>
      </c>
      <c r="U46" s="15">
        <f t="shared" si="20"/>
        <v>96.1</v>
      </c>
      <c r="AG46" s="3">
        <f t="shared" si="8"/>
        <v>16</v>
      </c>
      <c r="AH46" s="3">
        <f t="shared" si="9"/>
        <v>203</v>
      </c>
      <c r="AI46" s="3">
        <f t="shared" si="21"/>
        <v>111</v>
      </c>
    </row>
    <row r="47" spans="1:35" x14ac:dyDescent="0.25">
      <c r="A47" s="3">
        <v>7</v>
      </c>
      <c r="B47" s="3">
        <f t="shared" si="10"/>
        <v>132</v>
      </c>
      <c r="C47" s="3">
        <f t="shared" si="11"/>
        <v>101</v>
      </c>
      <c r="D47" s="3"/>
      <c r="E47" s="3">
        <v>7</v>
      </c>
      <c r="F47" s="3">
        <f t="shared" si="12"/>
        <v>139</v>
      </c>
      <c r="G47" s="3">
        <f t="shared" si="13"/>
        <v>108</v>
      </c>
      <c r="H47" s="3"/>
      <c r="I47" s="3">
        <v>7</v>
      </c>
      <c r="J47" s="3">
        <f t="shared" si="14"/>
        <v>126</v>
      </c>
      <c r="K47" s="3">
        <f t="shared" si="15"/>
        <v>97</v>
      </c>
      <c r="L47" s="3"/>
      <c r="M47" s="3">
        <v>7</v>
      </c>
      <c r="N47" s="3">
        <f t="shared" si="16"/>
        <v>108.5</v>
      </c>
      <c r="O47" s="3">
        <f t="shared" si="17"/>
        <v>78.5</v>
      </c>
      <c r="P47" s="3"/>
      <c r="Q47" s="3">
        <v>7</v>
      </c>
      <c r="R47" s="3">
        <f t="shared" si="18"/>
        <v>104</v>
      </c>
      <c r="S47" s="3">
        <f t="shared" si="19"/>
        <v>74.5</v>
      </c>
      <c r="T47" s="15">
        <v>7</v>
      </c>
      <c r="U47" s="15">
        <f t="shared" si="20"/>
        <v>91.8</v>
      </c>
      <c r="AG47" s="3">
        <f t="shared" si="8"/>
        <v>14</v>
      </c>
      <c r="AH47" s="3">
        <f t="shared" si="9"/>
        <v>194</v>
      </c>
      <c r="AI47" s="3">
        <f t="shared" si="21"/>
        <v>109</v>
      </c>
    </row>
    <row r="48" spans="1:35" x14ac:dyDescent="0.25">
      <c r="A48" s="3">
        <v>6</v>
      </c>
      <c r="B48" s="3">
        <f t="shared" si="10"/>
        <v>124</v>
      </c>
      <c r="C48" s="3">
        <f t="shared" si="11"/>
        <v>93</v>
      </c>
      <c r="D48" s="3"/>
      <c r="E48" s="3">
        <v>6</v>
      </c>
      <c r="F48" s="3">
        <f t="shared" si="12"/>
        <v>131</v>
      </c>
      <c r="G48" s="3">
        <f t="shared" si="13"/>
        <v>100</v>
      </c>
      <c r="H48" s="3"/>
      <c r="I48" s="3">
        <v>6</v>
      </c>
      <c r="J48" s="3">
        <f t="shared" si="14"/>
        <v>120</v>
      </c>
      <c r="K48" s="3">
        <f t="shared" si="15"/>
        <v>91</v>
      </c>
      <c r="L48" s="3"/>
      <c r="M48" s="3">
        <v>6</v>
      </c>
      <c r="N48" s="3">
        <f t="shared" si="16"/>
        <v>100.5</v>
      </c>
      <c r="O48" s="3">
        <f t="shared" si="17"/>
        <v>70.5</v>
      </c>
      <c r="P48" s="3"/>
      <c r="Q48" s="3">
        <v>6</v>
      </c>
      <c r="R48" s="3">
        <f t="shared" si="18"/>
        <v>96</v>
      </c>
      <c r="S48" s="3">
        <f t="shared" si="19"/>
        <v>66.5</v>
      </c>
      <c r="T48" s="15">
        <v>6</v>
      </c>
      <c r="U48" s="15">
        <f t="shared" si="20"/>
        <v>84.2</v>
      </c>
      <c r="AG48" s="3">
        <f t="shared" si="8"/>
        <v>12</v>
      </c>
      <c r="AH48" s="3">
        <f t="shared" si="9"/>
        <v>182</v>
      </c>
      <c r="AI48" s="3">
        <f t="shared" si="21"/>
        <v>108</v>
      </c>
    </row>
    <row r="49" spans="1:35" x14ac:dyDescent="0.25">
      <c r="A49" s="3">
        <v>5</v>
      </c>
      <c r="B49" s="3">
        <f t="shared" si="10"/>
        <v>109</v>
      </c>
      <c r="C49" s="3">
        <f t="shared" si="11"/>
        <v>78</v>
      </c>
      <c r="D49" s="3"/>
      <c r="E49" s="3">
        <v>5</v>
      </c>
      <c r="F49" s="3">
        <f t="shared" si="12"/>
        <v>115</v>
      </c>
      <c r="G49" s="3">
        <f t="shared" si="13"/>
        <v>84</v>
      </c>
      <c r="H49" s="3"/>
      <c r="I49" s="3">
        <v>5</v>
      </c>
      <c r="J49" s="3">
        <f t="shared" si="14"/>
        <v>106</v>
      </c>
      <c r="K49" s="3">
        <f t="shared" si="15"/>
        <v>77</v>
      </c>
      <c r="L49" s="3"/>
      <c r="M49" s="3">
        <v>5</v>
      </c>
      <c r="N49" s="3">
        <f t="shared" si="16"/>
        <v>86</v>
      </c>
      <c r="O49" s="3">
        <f t="shared" si="17"/>
        <v>56</v>
      </c>
      <c r="P49" s="3"/>
      <c r="Q49" s="3">
        <v>5</v>
      </c>
      <c r="R49" s="3">
        <f t="shared" si="18"/>
        <v>80.5</v>
      </c>
      <c r="S49" s="3">
        <f t="shared" si="19"/>
        <v>51</v>
      </c>
      <c r="T49" s="15">
        <v>5</v>
      </c>
      <c r="U49" s="15">
        <f t="shared" si="20"/>
        <v>69.2</v>
      </c>
      <c r="AG49" s="3">
        <f t="shared" si="8"/>
        <v>10</v>
      </c>
      <c r="AH49" s="3">
        <f t="shared" si="9"/>
        <v>154</v>
      </c>
      <c r="AI49" s="3">
        <f t="shared" si="21"/>
        <v>107</v>
      </c>
    </row>
    <row r="50" spans="1:35" x14ac:dyDescent="0.25">
      <c r="A50" s="3">
        <v>4.5</v>
      </c>
      <c r="B50" s="3">
        <f t="shared" si="10"/>
        <v>98</v>
      </c>
      <c r="C50" s="3">
        <f t="shared" si="11"/>
        <v>67</v>
      </c>
      <c r="D50" s="3"/>
      <c r="E50" s="3">
        <v>4.5</v>
      </c>
      <c r="F50" s="3">
        <f t="shared" si="12"/>
        <v>103</v>
      </c>
      <c r="G50" s="3">
        <f t="shared" si="13"/>
        <v>72</v>
      </c>
      <c r="H50" s="3"/>
      <c r="I50" s="3">
        <v>4.5</v>
      </c>
      <c r="J50" s="3">
        <f t="shared" si="14"/>
        <v>96</v>
      </c>
      <c r="K50" s="3">
        <f t="shared" si="15"/>
        <v>67</v>
      </c>
      <c r="L50" s="3"/>
      <c r="M50" s="3">
        <v>4.5</v>
      </c>
      <c r="N50" s="3">
        <f t="shared" si="16"/>
        <v>78.5</v>
      </c>
      <c r="O50" s="3">
        <f t="shared" si="17"/>
        <v>48.5</v>
      </c>
      <c r="P50" s="3"/>
      <c r="Q50" s="3">
        <v>4.5</v>
      </c>
      <c r="R50" s="3">
        <f t="shared" si="18"/>
        <v>73</v>
      </c>
      <c r="S50" s="3">
        <f t="shared" si="19"/>
        <v>43.5</v>
      </c>
      <c r="T50" s="15">
        <v>4.5</v>
      </c>
      <c r="U50" s="15">
        <f t="shared" si="20"/>
        <v>59.6</v>
      </c>
      <c r="AG50" s="3">
        <f t="shared" si="8"/>
        <v>9</v>
      </c>
      <c r="AH50" s="3">
        <f t="shared" si="9"/>
        <v>134</v>
      </c>
      <c r="AI50" s="3">
        <f t="shared" si="21"/>
        <v>104</v>
      </c>
    </row>
    <row r="51" spans="1:35" x14ac:dyDescent="0.25">
      <c r="A51" s="4">
        <v>4.25</v>
      </c>
      <c r="B51" s="3">
        <f t="shared" si="10"/>
        <v>90</v>
      </c>
      <c r="C51" s="3">
        <f t="shared" si="11"/>
        <v>59</v>
      </c>
      <c r="D51" s="3"/>
      <c r="E51" s="4">
        <v>4.25</v>
      </c>
      <c r="F51" s="3">
        <f t="shared" si="12"/>
        <v>99</v>
      </c>
      <c r="G51" s="3">
        <f t="shared" si="13"/>
        <v>68</v>
      </c>
      <c r="H51" s="3"/>
      <c r="I51" s="4">
        <v>4.25</v>
      </c>
      <c r="J51" s="3">
        <f t="shared" si="14"/>
        <v>93</v>
      </c>
      <c r="K51" s="3">
        <f t="shared" si="15"/>
        <v>64</v>
      </c>
      <c r="L51" s="3"/>
      <c r="M51" s="4">
        <v>4.25</v>
      </c>
      <c r="N51" s="3">
        <f t="shared" si="16"/>
        <v>71</v>
      </c>
      <c r="O51" s="3">
        <f t="shared" si="17"/>
        <v>41</v>
      </c>
      <c r="P51" s="3"/>
      <c r="Q51" s="4">
        <v>4.25</v>
      </c>
      <c r="R51" s="3">
        <f t="shared" si="18"/>
        <v>69</v>
      </c>
      <c r="S51" s="3">
        <f t="shared" si="19"/>
        <v>39.5</v>
      </c>
      <c r="T51" s="20">
        <v>4.25</v>
      </c>
      <c r="U51" s="15">
        <f t="shared" si="20"/>
        <v>54.3</v>
      </c>
      <c r="AG51" s="3">
        <f t="shared" si="8"/>
        <v>8</v>
      </c>
      <c r="AH51" s="3">
        <f t="shared" si="9"/>
        <v>128</v>
      </c>
      <c r="AI51" s="3">
        <f t="shared" si="21"/>
        <v>102</v>
      </c>
    </row>
    <row r="52" spans="1:35" x14ac:dyDescent="0.25">
      <c r="A52" s="3">
        <v>4</v>
      </c>
      <c r="B52" s="3">
        <f t="shared" si="10"/>
        <v>83</v>
      </c>
      <c r="C52" s="3">
        <f t="shared" si="11"/>
        <v>52</v>
      </c>
      <c r="D52" s="3"/>
      <c r="E52" s="3">
        <v>4</v>
      </c>
      <c r="F52" s="3">
        <f t="shared" si="12"/>
        <v>90</v>
      </c>
      <c r="G52" s="3">
        <f t="shared" si="13"/>
        <v>59</v>
      </c>
      <c r="H52" s="3"/>
      <c r="I52" s="3">
        <v>4</v>
      </c>
      <c r="J52" s="3">
        <f t="shared" si="14"/>
        <v>85</v>
      </c>
      <c r="K52" s="3">
        <f t="shared" si="15"/>
        <v>56</v>
      </c>
      <c r="L52" s="3"/>
      <c r="M52" s="3">
        <v>4</v>
      </c>
      <c r="N52" s="3">
        <f t="shared" si="16"/>
        <v>68</v>
      </c>
      <c r="O52" s="3">
        <f t="shared" si="17"/>
        <v>38</v>
      </c>
      <c r="P52" s="3"/>
      <c r="Q52" s="3">
        <v>4</v>
      </c>
      <c r="R52" s="3">
        <f t="shared" si="18"/>
        <v>65</v>
      </c>
      <c r="S52" s="3">
        <f t="shared" si="19"/>
        <v>35.5</v>
      </c>
      <c r="T52" s="15">
        <v>4</v>
      </c>
      <c r="U52" s="15">
        <f t="shared" si="20"/>
        <v>48.1</v>
      </c>
      <c r="AG52" s="3">
        <f t="shared" si="8"/>
        <v>7</v>
      </c>
      <c r="AH52" s="3">
        <f t="shared" si="9"/>
        <v>112</v>
      </c>
      <c r="AI52" s="3">
        <f t="shared" si="21"/>
        <v>97</v>
      </c>
    </row>
    <row r="53" spans="1:35" x14ac:dyDescent="0.25">
      <c r="A53" s="3">
        <v>3.75</v>
      </c>
      <c r="B53" s="3">
        <f t="shared" si="10"/>
        <v>76</v>
      </c>
      <c r="C53" s="3">
        <f t="shared" si="11"/>
        <v>45</v>
      </c>
      <c r="D53" s="3"/>
      <c r="E53" s="3">
        <v>3.75</v>
      </c>
      <c r="F53" s="3">
        <f t="shared" si="12"/>
        <v>80</v>
      </c>
      <c r="G53" s="3">
        <f t="shared" si="13"/>
        <v>49</v>
      </c>
      <c r="H53" s="3"/>
      <c r="I53" s="3">
        <v>3.75</v>
      </c>
      <c r="J53" s="3">
        <f t="shared" si="14"/>
        <v>77</v>
      </c>
      <c r="K53" s="3">
        <f t="shared" si="15"/>
        <v>48</v>
      </c>
      <c r="L53" s="3"/>
      <c r="M53" s="3">
        <v>3.75</v>
      </c>
      <c r="N53" s="3">
        <f t="shared" si="16"/>
        <v>65</v>
      </c>
      <c r="O53" s="3">
        <f t="shared" si="17"/>
        <v>35</v>
      </c>
      <c r="P53" s="3"/>
      <c r="Q53" s="3">
        <v>3.75</v>
      </c>
      <c r="R53" s="3">
        <f t="shared" si="18"/>
        <v>60.5</v>
      </c>
      <c r="S53" s="3">
        <f t="shared" si="19"/>
        <v>31</v>
      </c>
      <c r="T53" s="15">
        <v>3.75</v>
      </c>
      <c r="U53" s="15">
        <f t="shared" si="20"/>
        <v>41.6</v>
      </c>
      <c r="AG53" s="3">
        <f t="shared" si="8"/>
        <v>6</v>
      </c>
      <c r="AH53" s="3">
        <f t="shared" si="9"/>
        <v>96</v>
      </c>
      <c r="AI53" s="3">
        <f t="shared" si="21"/>
        <v>92</v>
      </c>
    </row>
    <row r="54" spans="1:35" x14ac:dyDescent="0.25">
      <c r="A54" s="3">
        <v>3.5</v>
      </c>
      <c r="B54" s="3">
        <f t="shared" si="10"/>
        <v>73</v>
      </c>
      <c r="C54" s="3">
        <f t="shared" si="11"/>
        <v>42</v>
      </c>
      <c r="D54" s="3"/>
      <c r="E54" s="3">
        <v>3.5</v>
      </c>
      <c r="F54" s="3">
        <f t="shared" si="12"/>
        <v>77</v>
      </c>
      <c r="G54" s="3">
        <f t="shared" si="13"/>
        <v>46</v>
      </c>
      <c r="H54" s="3"/>
      <c r="I54" s="3">
        <v>3.5</v>
      </c>
      <c r="J54" s="3">
        <f t="shared" si="14"/>
        <v>74</v>
      </c>
      <c r="K54" s="3">
        <f t="shared" si="15"/>
        <v>45</v>
      </c>
      <c r="L54" s="3"/>
      <c r="M54" s="3">
        <v>3.5</v>
      </c>
      <c r="N54" s="3">
        <f t="shared" si="16"/>
        <v>63</v>
      </c>
      <c r="O54" s="3">
        <f t="shared" si="17"/>
        <v>33</v>
      </c>
      <c r="P54" s="3"/>
      <c r="Q54" s="3">
        <v>3.5</v>
      </c>
      <c r="R54" s="3">
        <f t="shared" si="18"/>
        <v>58</v>
      </c>
      <c r="S54" s="3">
        <f t="shared" si="19"/>
        <v>28.5</v>
      </c>
      <c r="T54" s="15">
        <v>3.5</v>
      </c>
      <c r="U54" s="15">
        <f t="shared" si="20"/>
        <v>38.9</v>
      </c>
      <c r="AG54" s="3">
        <f t="shared" si="8"/>
        <v>5</v>
      </c>
      <c r="AH54" s="3">
        <f t="shared" si="9"/>
        <v>90</v>
      </c>
      <c r="AI54" s="3">
        <f t="shared" si="21"/>
        <v>79</v>
      </c>
    </row>
    <row r="55" spans="1:35" x14ac:dyDescent="0.25">
      <c r="A55" s="3">
        <v>3.25</v>
      </c>
      <c r="B55" s="3">
        <f t="shared" si="10"/>
        <v>67</v>
      </c>
      <c r="C55" s="3">
        <f t="shared" si="11"/>
        <v>36</v>
      </c>
      <c r="D55" s="3"/>
      <c r="E55" s="3">
        <v>3.25</v>
      </c>
      <c r="F55" s="3">
        <f t="shared" si="12"/>
        <v>70</v>
      </c>
      <c r="G55" s="3">
        <f t="shared" si="13"/>
        <v>39</v>
      </c>
      <c r="H55" s="3"/>
      <c r="I55" s="3">
        <v>3.25</v>
      </c>
      <c r="J55" s="3">
        <f t="shared" si="14"/>
        <v>69</v>
      </c>
      <c r="K55" s="3">
        <f t="shared" si="15"/>
        <v>40</v>
      </c>
      <c r="L55" s="3"/>
      <c r="M55" s="3">
        <v>3.25</v>
      </c>
      <c r="N55" s="3">
        <f t="shared" si="16"/>
        <v>59.5</v>
      </c>
      <c r="O55" s="3">
        <f t="shared" si="17"/>
        <v>29.5</v>
      </c>
      <c r="P55" s="3"/>
      <c r="Q55" s="3">
        <v>3.25</v>
      </c>
      <c r="R55" s="3">
        <f t="shared" si="18"/>
        <v>55</v>
      </c>
      <c r="S55" s="3">
        <f t="shared" si="19"/>
        <v>25.5</v>
      </c>
      <c r="T55" s="15">
        <v>3.25</v>
      </c>
      <c r="U55" s="15">
        <f t="shared" si="20"/>
        <v>34</v>
      </c>
      <c r="AG55" s="3">
        <f t="shared" si="8"/>
        <v>4.5</v>
      </c>
      <c r="AH55" s="3">
        <f t="shared" si="9"/>
        <v>80</v>
      </c>
      <c r="AI55" s="3">
        <f t="shared" si="21"/>
        <v>69</v>
      </c>
    </row>
    <row r="56" spans="1:35" x14ac:dyDescent="0.25">
      <c r="A56" s="3">
        <v>3</v>
      </c>
      <c r="B56" s="3">
        <f t="shared" si="10"/>
        <v>61</v>
      </c>
      <c r="C56" s="3">
        <f t="shared" si="11"/>
        <v>30</v>
      </c>
      <c r="D56" s="3"/>
      <c r="E56" s="3">
        <v>3</v>
      </c>
      <c r="F56" s="3">
        <f t="shared" si="12"/>
        <v>64</v>
      </c>
      <c r="G56" s="3">
        <f t="shared" si="13"/>
        <v>33</v>
      </c>
      <c r="H56" s="3"/>
      <c r="I56" s="3">
        <v>3</v>
      </c>
      <c r="J56" s="3">
        <f t="shared" si="14"/>
        <v>63.5</v>
      </c>
      <c r="K56" s="3">
        <f t="shared" si="15"/>
        <v>34.5</v>
      </c>
      <c r="L56" s="3"/>
      <c r="M56" s="3">
        <v>3</v>
      </c>
      <c r="N56" s="3">
        <f t="shared" si="16"/>
        <v>56</v>
      </c>
      <c r="O56" s="3">
        <f t="shared" si="17"/>
        <v>26</v>
      </c>
      <c r="P56" s="3"/>
      <c r="Q56" s="3">
        <v>3</v>
      </c>
      <c r="R56" s="3">
        <f t="shared" si="18"/>
        <v>53</v>
      </c>
      <c r="S56" s="3">
        <f t="shared" si="19"/>
        <v>23.5</v>
      </c>
      <c r="T56" s="15">
        <v>3</v>
      </c>
      <c r="U56" s="15">
        <f t="shared" si="20"/>
        <v>29.4</v>
      </c>
      <c r="AG56" s="3">
        <f t="shared" si="8"/>
        <v>4</v>
      </c>
      <c r="AH56" s="3">
        <f t="shared" si="9"/>
        <v>69</v>
      </c>
      <c r="AI56" s="3">
        <f t="shared" si="21"/>
        <v>54</v>
      </c>
    </row>
    <row r="57" spans="1:35" x14ac:dyDescent="0.25">
      <c r="A57" s="3">
        <v>2.75</v>
      </c>
      <c r="B57" s="3">
        <f t="shared" si="10"/>
        <v>57</v>
      </c>
      <c r="C57" s="3">
        <f t="shared" si="11"/>
        <v>26</v>
      </c>
      <c r="D57" s="3"/>
      <c r="E57" s="3">
        <v>2.75</v>
      </c>
      <c r="F57" s="3">
        <f t="shared" si="12"/>
        <v>61</v>
      </c>
      <c r="G57" s="3">
        <f t="shared" si="13"/>
        <v>30</v>
      </c>
      <c r="H57" s="3"/>
      <c r="I57" s="3">
        <v>2.75</v>
      </c>
      <c r="J57" s="3">
        <f t="shared" si="14"/>
        <v>59</v>
      </c>
      <c r="K57" s="3">
        <f t="shared" si="15"/>
        <v>30</v>
      </c>
      <c r="L57" s="3"/>
      <c r="M57" s="3">
        <v>2.75</v>
      </c>
      <c r="N57" s="3">
        <f t="shared" si="16"/>
        <v>52</v>
      </c>
      <c r="O57" s="3">
        <f t="shared" si="17"/>
        <v>22</v>
      </c>
      <c r="P57" s="3"/>
      <c r="Q57" s="3">
        <v>2.75</v>
      </c>
      <c r="R57" s="3">
        <f t="shared" si="18"/>
        <v>50</v>
      </c>
      <c r="S57" s="3">
        <f t="shared" si="19"/>
        <v>20.5</v>
      </c>
      <c r="T57" s="15">
        <v>2.75</v>
      </c>
      <c r="U57" s="15">
        <f t="shared" si="20"/>
        <v>25.7</v>
      </c>
      <c r="AG57" s="3">
        <f t="shared" si="8"/>
        <v>3.5</v>
      </c>
      <c r="AH57" s="3">
        <f t="shared" si="9"/>
        <v>60</v>
      </c>
      <c r="AI57" s="3">
        <f t="shared" si="21"/>
        <v>39</v>
      </c>
    </row>
    <row r="58" spans="1:35" x14ac:dyDescent="0.25">
      <c r="A58" s="3">
        <v>2.5</v>
      </c>
      <c r="B58" s="3">
        <f t="shared" si="10"/>
        <v>53</v>
      </c>
      <c r="C58" s="3">
        <f t="shared" si="11"/>
        <v>22</v>
      </c>
      <c r="D58" s="3"/>
      <c r="E58" s="3">
        <v>2.5</v>
      </c>
      <c r="F58" s="3">
        <f t="shared" si="12"/>
        <v>57</v>
      </c>
      <c r="G58" s="3">
        <f t="shared" si="13"/>
        <v>26</v>
      </c>
      <c r="H58" s="3"/>
      <c r="I58" s="3">
        <v>2.5</v>
      </c>
      <c r="J58" s="3">
        <f t="shared" si="14"/>
        <v>57</v>
      </c>
      <c r="K58" s="3">
        <f t="shared" si="15"/>
        <v>28</v>
      </c>
      <c r="L58" s="3"/>
      <c r="M58" s="3">
        <v>2.5</v>
      </c>
      <c r="N58" s="3">
        <f t="shared" si="16"/>
        <v>50.5</v>
      </c>
      <c r="O58" s="3">
        <f t="shared" si="17"/>
        <v>20.5</v>
      </c>
      <c r="P58" s="3"/>
      <c r="Q58" s="3">
        <v>2.5</v>
      </c>
      <c r="R58" s="3">
        <f t="shared" si="18"/>
        <v>47</v>
      </c>
      <c r="S58" s="3">
        <f t="shared" si="19"/>
        <v>17.5</v>
      </c>
      <c r="T58" s="15">
        <v>2.5</v>
      </c>
      <c r="U58" s="15">
        <f t="shared" si="20"/>
        <v>22.8</v>
      </c>
      <c r="AG58" s="3">
        <f t="shared" si="8"/>
        <v>3</v>
      </c>
      <c r="AH58" s="3">
        <f t="shared" si="9"/>
        <v>56</v>
      </c>
      <c r="AI58" s="3">
        <f t="shared" si="21"/>
        <v>29</v>
      </c>
    </row>
    <row r="59" spans="1:35" x14ac:dyDescent="0.25">
      <c r="A59" s="3">
        <v>2.25</v>
      </c>
      <c r="B59" s="3">
        <f t="shared" si="10"/>
        <v>52</v>
      </c>
      <c r="C59" s="3">
        <f t="shared" si="11"/>
        <v>21</v>
      </c>
      <c r="D59" s="3"/>
      <c r="E59" s="3">
        <v>2.25</v>
      </c>
      <c r="F59" s="3">
        <f t="shared" si="12"/>
        <v>54.5</v>
      </c>
      <c r="G59" s="3">
        <f t="shared" si="13"/>
        <v>23.5</v>
      </c>
      <c r="H59" s="3"/>
      <c r="I59" s="3">
        <v>2.25</v>
      </c>
      <c r="J59" s="3">
        <f t="shared" si="14"/>
        <v>54</v>
      </c>
      <c r="K59" s="3">
        <f t="shared" si="15"/>
        <v>25</v>
      </c>
      <c r="L59" s="3"/>
      <c r="M59" s="3">
        <v>2.25</v>
      </c>
      <c r="N59" s="3">
        <f t="shared" si="16"/>
        <v>48</v>
      </c>
      <c r="O59" s="3">
        <f t="shared" si="17"/>
        <v>18</v>
      </c>
      <c r="P59" s="3"/>
      <c r="Q59" s="3">
        <v>2.25</v>
      </c>
      <c r="R59" s="3">
        <f t="shared" si="18"/>
        <v>45</v>
      </c>
      <c r="S59" s="3">
        <f t="shared" si="19"/>
        <v>15.5</v>
      </c>
      <c r="T59" s="15">
        <v>2.25</v>
      </c>
      <c r="U59" s="15">
        <f t="shared" si="20"/>
        <v>20.6</v>
      </c>
      <c r="AG59" s="3">
        <f t="shared" si="8"/>
        <v>2.5</v>
      </c>
      <c r="AH59" s="3">
        <f t="shared" si="9"/>
        <v>50</v>
      </c>
      <c r="AI59" s="3">
        <f t="shared" si="21"/>
        <v>22</v>
      </c>
    </row>
    <row r="60" spans="1:35" x14ac:dyDescent="0.25">
      <c r="A60" s="3">
        <v>2</v>
      </c>
      <c r="B60" s="3">
        <f t="shared" si="10"/>
        <v>48</v>
      </c>
      <c r="C60" s="3">
        <f t="shared" si="11"/>
        <v>17</v>
      </c>
      <c r="D60" s="3"/>
      <c r="E60" s="3">
        <v>2</v>
      </c>
      <c r="F60" s="3">
        <f t="shared" si="12"/>
        <v>51</v>
      </c>
      <c r="G60" s="3">
        <f t="shared" si="13"/>
        <v>20</v>
      </c>
      <c r="H60" s="3"/>
      <c r="I60" s="3">
        <v>2</v>
      </c>
      <c r="J60" s="3">
        <f t="shared" si="14"/>
        <v>50</v>
      </c>
      <c r="K60" s="3">
        <f t="shared" si="15"/>
        <v>21</v>
      </c>
      <c r="L60" s="3"/>
      <c r="M60" s="3">
        <v>2</v>
      </c>
      <c r="N60" s="3">
        <f t="shared" si="16"/>
        <v>45</v>
      </c>
      <c r="O60" s="3">
        <f t="shared" si="17"/>
        <v>15</v>
      </c>
      <c r="P60" s="3"/>
      <c r="Q60" s="3">
        <v>2</v>
      </c>
      <c r="R60" s="3">
        <f t="shared" si="18"/>
        <v>43.5</v>
      </c>
      <c r="S60" s="3">
        <f t="shared" si="19"/>
        <v>14</v>
      </c>
      <c r="T60" s="15">
        <v>2</v>
      </c>
      <c r="U60" s="15">
        <f t="shared" si="20"/>
        <v>17.399999999999999</v>
      </c>
      <c r="AG60" s="3">
        <f t="shared" si="8"/>
        <v>2</v>
      </c>
      <c r="AH60" s="3">
        <f t="shared" si="9"/>
        <v>42</v>
      </c>
      <c r="AI60" s="3">
        <f t="shared" si="21"/>
        <v>19</v>
      </c>
    </row>
    <row r="61" spans="1:35" x14ac:dyDescent="0.25">
      <c r="A61" s="3">
        <v>1.5</v>
      </c>
      <c r="B61" s="3">
        <f t="shared" si="10"/>
        <v>43</v>
      </c>
      <c r="C61" s="3">
        <f t="shared" si="11"/>
        <v>12</v>
      </c>
      <c r="D61" s="3"/>
      <c r="E61" s="3">
        <v>1.5</v>
      </c>
      <c r="F61" s="3">
        <f t="shared" si="12"/>
        <v>45</v>
      </c>
      <c r="G61" s="3">
        <f t="shared" si="13"/>
        <v>14</v>
      </c>
      <c r="H61" s="3"/>
      <c r="I61" s="3">
        <v>1.5</v>
      </c>
      <c r="J61" s="3">
        <f t="shared" si="14"/>
        <v>43</v>
      </c>
      <c r="K61" s="3">
        <f t="shared" si="15"/>
        <v>14</v>
      </c>
      <c r="L61" s="3"/>
      <c r="M61" s="3">
        <v>1.5</v>
      </c>
      <c r="N61" s="3">
        <f t="shared" si="16"/>
        <v>41</v>
      </c>
      <c r="O61" s="3">
        <f t="shared" si="17"/>
        <v>11</v>
      </c>
      <c r="P61" s="3"/>
      <c r="Q61" s="3">
        <v>1.5</v>
      </c>
      <c r="R61" s="3">
        <f t="shared" si="18"/>
        <v>39.5</v>
      </c>
      <c r="S61" s="3">
        <f t="shared" si="19"/>
        <v>10</v>
      </c>
      <c r="T61" s="15">
        <v>1.5</v>
      </c>
      <c r="U61" s="15">
        <f t="shared" si="20"/>
        <v>12.2</v>
      </c>
      <c r="AG61" s="3">
        <f t="shared" si="8"/>
        <v>1.5</v>
      </c>
      <c r="AH61" s="3">
        <f t="shared" si="9"/>
        <v>28</v>
      </c>
      <c r="AI61" s="3"/>
    </row>
    <row r="62" spans="1:35" x14ac:dyDescent="0.25">
      <c r="A62" s="3">
        <v>1</v>
      </c>
      <c r="B62" s="3">
        <f t="shared" si="10"/>
        <v>39</v>
      </c>
      <c r="C62" s="3">
        <f t="shared" si="11"/>
        <v>8</v>
      </c>
      <c r="D62" s="3"/>
      <c r="E62" s="3">
        <v>1</v>
      </c>
      <c r="F62" s="3">
        <f t="shared" si="12"/>
        <v>40</v>
      </c>
      <c r="G62" s="3">
        <f t="shared" si="13"/>
        <v>9</v>
      </c>
      <c r="H62" s="3"/>
      <c r="I62" s="3">
        <v>1</v>
      </c>
      <c r="J62" s="3">
        <f t="shared" si="14"/>
        <v>39</v>
      </c>
      <c r="K62" s="3">
        <f t="shared" si="15"/>
        <v>10</v>
      </c>
      <c r="L62" s="3"/>
      <c r="M62" s="3">
        <v>1</v>
      </c>
      <c r="N62" s="3">
        <f t="shared" si="16"/>
        <v>38</v>
      </c>
      <c r="O62" s="3">
        <f t="shared" si="17"/>
        <v>8</v>
      </c>
      <c r="P62" s="3"/>
      <c r="Q62" s="3">
        <v>1</v>
      </c>
      <c r="R62" s="3">
        <f t="shared" si="18"/>
        <v>36</v>
      </c>
      <c r="S62" s="3">
        <f t="shared" si="19"/>
        <v>6.5</v>
      </c>
      <c r="T62" s="15">
        <v>1</v>
      </c>
      <c r="U62" s="15">
        <f t="shared" si="20"/>
        <v>8.3000000000000007</v>
      </c>
      <c r="AG62" s="3">
        <f t="shared" si="8"/>
        <v>1</v>
      </c>
      <c r="AH62" s="3">
        <f t="shared" si="9"/>
        <v>20</v>
      </c>
      <c r="AI62" s="3"/>
    </row>
    <row r="63" spans="1:35" x14ac:dyDescent="0.25">
      <c r="A63" s="3">
        <v>0.5</v>
      </c>
      <c r="B63" s="3">
        <f t="shared" si="10"/>
        <v>35</v>
      </c>
      <c r="C63" s="3">
        <f t="shared" si="11"/>
        <v>4</v>
      </c>
      <c r="D63" s="3"/>
      <c r="E63" s="3">
        <v>0.5</v>
      </c>
      <c r="F63" s="3">
        <f t="shared" si="12"/>
        <v>36</v>
      </c>
      <c r="G63" s="3">
        <f t="shared" si="13"/>
        <v>5</v>
      </c>
      <c r="H63" s="3"/>
      <c r="I63" s="3">
        <v>0.5</v>
      </c>
      <c r="J63" s="3">
        <f t="shared" si="14"/>
        <v>34</v>
      </c>
      <c r="K63" s="3">
        <f t="shared" si="15"/>
        <v>5</v>
      </c>
      <c r="L63" s="3"/>
      <c r="M63" s="3">
        <v>0.5</v>
      </c>
      <c r="N63" s="3">
        <f t="shared" si="16"/>
        <v>34</v>
      </c>
      <c r="O63" s="3">
        <f t="shared" si="17"/>
        <v>4</v>
      </c>
      <c r="P63" s="3"/>
      <c r="Q63" s="3">
        <v>0.5</v>
      </c>
      <c r="R63" s="3">
        <f t="shared" si="18"/>
        <v>33.5</v>
      </c>
      <c r="S63" s="3">
        <f t="shared" si="19"/>
        <v>4</v>
      </c>
      <c r="T63" s="15">
        <v>0.5</v>
      </c>
      <c r="U63" s="15">
        <f>SUM(C63,G63,K63,O63,S63)/5</f>
        <v>4.4000000000000004</v>
      </c>
      <c r="AG63" s="3">
        <f t="shared" si="8"/>
        <v>0.5</v>
      </c>
      <c r="AH63" s="3">
        <f t="shared" si="9"/>
        <v>10</v>
      </c>
      <c r="AI63" s="3"/>
    </row>
    <row r="64" spans="1:35" x14ac:dyDescent="0.25">
      <c r="A64" s="3">
        <v>0</v>
      </c>
      <c r="B64" s="3">
        <f t="shared" si="10"/>
        <v>31</v>
      </c>
      <c r="C64" s="3">
        <f t="shared" si="11"/>
        <v>0</v>
      </c>
      <c r="D64" s="3"/>
      <c r="E64" s="3">
        <v>0</v>
      </c>
      <c r="F64" s="3">
        <f t="shared" si="12"/>
        <v>31</v>
      </c>
      <c r="G64" s="3">
        <f t="shared" si="13"/>
        <v>0</v>
      </c>
      <c r="H64" s="3"/>
      <c r="I64" s="3">
        <v>0</v>
      </c>
      <c r="J64" s="3">
        <f t="shared" si="14"/>
        <v>29</v>
      </c>
      <c r="K64" s="3">
        <f t="shared" si="15"/>
        <v>0</v>
      </c>
      <c r="L64" s="3"/>
      <c r="M64" s="3">
        <v>0</v>
      </c>
      <c r="N64" s="3">
        <f t="shared" si="16"/>
        <v>30</v>
      </c>
      <c r="O64" s="3">
        <f t="shared" si="17"/>
        <v>0</v>
      </c>
      <c r="P64" s="3"/>
      <c r="Q64" s="3">
        <v>0</v>
      </c>
      <c r="R64" s="3">
        <f t="shared" si="18"/>
        <v>29.5</v>
      </c>
      <c r="S64" s="3">
        <f t="shared" si="19"/>
        <v>0</v>
      </c>
      <c r="T64" s="15">
        <v>0</v>
      </c>
      <c r="U64" s="15">
        <f t="shared" si="20"/>
        <v>0</v>
      </c>
      <c r="AG64" s="3">
        <f t="shared" si="8"/>
        <v>0</v>
      </c>
      <c r="AH64" s="3">
        <f t="shared" si="9"/>
        <v>0</v>
      </c>
      <c r="AI64" s="3"/>
    </row>
    <row r="68" spans="1:43" ht="15.75" x14ac:dyDescent="0.25">
      <c r="A68" s="31" t="s">
        <v>67</v>
      </c>
      <c r="B68" s="31"/>
      <c r="AJ68" t="s">
        <v>68</v>
      </c>
      <c r="AN68" t="s">
        <v>72</v>
      </c>
    </row>
    <row r="69" spans="1:43" x14ac:dyDescent="0.25">
      <c r="A69" s="1" t="s">
        <v>6</v>
      </c>
      <c r="B69" s="1"/>
      <c r="C69" s="1"/>
      <c r="D69" s="1"/>
      <c r="E69" s="1" t="s">
        <v>7</v>
      </c>
      <c r="F69" s="1"/>
      <c r="G69" s="1"/>
      <c r="H69" s="1"/>
      <c r="I69" s="1" t="s">
        <v>8</v>
      </c>
      <c r="J69" s="1"/>
      <c r="K69" s="1" t="s">
        <v>9</v>
      </c>
      <c r="L69" s="1"/>
      <c r="M69" s="1" t="s">
        <v>11</v>
      </c>
      <c r="N69" s="1" t="s">
        <v>12</v>
      </c>
      <c r="O69" s="1"/>
      <c r="P69" s="1" t="s">
        <v>18</v>
      </c>
      <c r="Q69" s="1"/>
      <c r="R69" s="1" t="s">
        <v>22</v>
      </c>
      <c r="S69" s="1"/>
      <c r="T69" s="1" t="s">
        <v>42</v>
      </c>
      <c r="U69" s="1"/>
      <c r="V69" s="1" t="s">
        <v>20</v>
      </c>
      <c r="W69" s="1"/>
      <c r="X69" s="1"/>
      <c r="Y69" s="1"/>
      <c r="Z69" s="1"/>
      <c r="AA69" s="1"/>
      <c r="AK69" t="s">
        <v>4</v>
      </c>
      <c r="AL69" t="s">
        <v>70</v>
      </c>
      <c r="AP69" t="s">
        <v>4</v>
      </c>
      <c r="AQ69" t="s">
        <v>70</v>
      </c>
    </row>
    <row r="70" spans="1:43" x14ac:dyDescent="0.25">
      <c r="A70" s="3" t="s">
        <v>1</v>
      </c>
      <c r="B70" s="3" t="s">
        <v>3</v>
      </c>
      <c r="C70" s="3" t="s">
        <v>2</v>
      </c>
      <c r="D70" s="3"/>
      <c r="E70" s="3" t="s">
        <v>1</v>
      </c>
      <c r="F70" s="3" t="s">
        <v>3</v>
      </c>
      <c r="G70" s="3" t="s">
        <v>2</v>
      </c>
      <c r="I70" t="s">
        <v>64</v>
      </c>
      <c r="J70" t="s">
        <v>62</v>
      </c>
      <c r="K70" t="s">
        <v>63</v>
      </c>
      <c r="M70" t="s">
        <v>17</v>
      </c>
      <c r="N70" t="s">
        <v>17</v>
      </c>
      <c r="P70" t="s">
        <v>13</v>
      </c>
      <c r="R70" t="s">
        <v>23</v>
      </c>
      <c r="S70" t="s">
        <v>49</v>
      </c>
      <c r="T70" t="s">
        <v>50</v>
      </c>
      <c r="V70" t="s">
        <v>65</v>
      </c>
      <c r="AJ70" t="s">
        <v>10</v>
      </c>
      <c r="AK70" t="s">
        <v>71</v>
      </c>
      <c r="AN70" t="s">
        <v>75</v>
      </c>
      <c r="AO70" t="s">
        <v>74</v>
      </c>
      <c r="AP70" t="s">
        <v>73</v>
      </c>
    </row>
    <row r="71" spans="1:43" x14ac:dyDescent="0.25">
      <c r="A71" s="3">
        <v>8</v>
      </c>
      <c r="B71" s="3">
        <v>550</v>
      </c>
      <c r="C71" s="3">
        <f t="shared" ref="C71:C79" si="22">B71-$B$80</f>
        <v>93</v>
      </c>
      <c r="D71" s="3"/>
      <c r="E71" s="3">
        <v>20</v>
      </c>
      <c r="F71" s="3">
        <v>563</v>
      </c>
      <c r="G71" s="3">
        <f t="shared" ref="G71:G91" si="23">F71-$F$92</f>
        <v>101</v>
      </c>
      <c r="I71">
        <v>20</v>
      </c>
      <c r="J71">
        <v>502</v>
      </c>
      <c r="K71">
        <f>J71-$J$78</f>
        <v>502</v>
      </c>
      <c r="M71">
        <v>32</v>
      </c>
      <c r="N71">
        <v>7</v>
      </c>
      <c r="P71">
        <v>330</v>
      </c>
      <c r="R71">
        <v>39</v>
      </c>
      <c r="S71" s="22">
        <f>R71/180*PI()</f>
        <v>0.68067840827778858</v>
      </c>
      <c r="T71">
        <v>6</v>
      </c>
      <c r="V71" s="21">
        <f>$P$71*9.81*$M$71*0.000001</f>
        <v>0.10359360000000001</v>
      </c>
      <c r="AJ71" t="s">
        <v>13</v>
      </c>
      <c r="AK71" t="s">
        <v>14</v>
      </c>
      <c r="AL71" t="s">
        <v>69</v>
      </c>
      <c r="AN71" t="s">
        <v>13</v>
      </c>
      <c r="AO71" t="s">
        <v>13</v>
      </c>
      <c r="AP71" t="s">
        <v>14</v>
      </c>
      <c r="AQ71" t="s">
        <v>69</v>
      </c>
    </row>
    <row r="72" spans="1:43" x14ac:dyDescent="0.25">
      <c r="A72" s="3">
        <v>7</v>
      </c>
      <c r="B72" s="3">
        <v>547</v>
      </c>
      <c r="C72" s="3">
        <f t="shared" si="22"/>
        <v>90</v>
      </c>
      <c r="D72" s="3"/>
      <c r="E72" s="3">
        <v>19</v>
      </c>
      <c r="F72" s="3">
        <v>561</v>
      </c>
      <c r="G72" s="3">
        <f t="shared" si="23"/>
        <v>99</v>
      </c>
      <c r="AJ72">
        <v>0</v>
      </c>
      <c r="AK72" s="21">
        <f xml:space="preserve"> 0.0000000209*AJ72^5 - 0.0000045115*AJ72^4+ 0.0003281543*AJ72^3 - 0.0090530879*AJ72^2 + 0.141958952*AJ72</f>
        <v>0</v>
      </c>
      <c r="AL72" s="26"/>
      <c r="AP72" s="21"/>
      <c r="AQ72" s="27"/>
    </row>
    <row r="73" spans="1:43" x14ac:dyDescent="0.25">
      <c r="A73" s="3">
        <v>6</v>
      </c>
      <c r="B73" s="3">
        <v>543</v>
      </c>
      <c r="C73" s="3">
        <f t="shared" si="22"/>
        <v>86</v>
      </c>
      <c r="D73" s="3"/>
      <c r="E73" s="3">
        <v>18</v>
      </c>
      <c r="F73" s="3">
        <v>560</v>
      </c>
      <c r="G73" s="3">
        <f t="shared" si="23"/>
        <v>98</v>
      </c>
      <c r="P73" t="s">
        <v>21</v>
      </c>
      <c r="AJ73">
        <v>5</v>
      </c>
      <c r="AK73" s="21">
        <f t="shared" ref="AK73:AK95" si="24" xml:space="preserve"> 0.0000000209*AJ73^5 - 0.0000045115*AJ73^4+ 0.0003281543*AJ73^3 - 0.0090530879*AJ73^2 + 0.141958952*AJ73</f>
        <v>0.52173247499999997</v>
      </c>
      <c r="AL73" s="27">
        <f>(AJ73-AJ72)*((AK72+AK73)/2)*0.001+AL72</f>
        <v>1.3043311874999998E-3</v>
      </c>
      <c r="AN73">
        <v>0</v>
      </c>
      <c r="AO73">
        <f>SQRT((60+AN73)^2+15^2)-30</f>
        <v>31.846584384264908</v>
      </c>
      <c r="AP73" s="21">
        <f t="shared" ref="AP73:AP91" si="25">0.0000000184*AO73^5 - 0.0000039193*AO73^4 + 0.0002842726*AO73^3 - 0.0078956222*AO73^2 + 0.1281388115*AO73</f>
        <v>1.8260199499594432</v>
      </c>
      <c r="AQ73" s="27">
        <f t="shared" ref="AQ73:AQ91" si="26">2*(AO73-AO72)*((AP72+AP73)/2)*0.001+AQ72</f>
        <v>5.8152498423734593E-2</v>
      </c>
    </row>
    <row r="74" spans="1:43" x14ac:dyDescent="0.25">
      <c r="A74" s="3">
        <v>5.5</v>
      </c>
      <c r="B74" s="3">
        <v>539</v>
      </c>
      <c r="C74" s="3">
        <f t="shared" si="22"/>
        <v>82</v>
      </c>
      <c r="D74" s="3"/>
      <c r="E74" s="3">
        <v>17</v>
      </c>
      <c r="F74" s="3">
        <v>559</v>
      </c>
      <c r="G74" s="3">
        <f t="shared" si="23"/>
        <v>97</v>
      </c>
      <c r="Q74" t="s">
        <v>19</v>
      </c>
      <c r="T74" t="s">
        <v>61</v>
      </c>
      <c r="U74" t="s">
        <v>51</v>
      </c>
      <c r="AJ74">
        <v>10</v>
      </c>
      <c r="AK74" s="21">
        <f t="shared" si="24"/>
        <v>0.79941002999999999</v>
      </c>
      <c r="AL74" s="27">
        <f t="shared" ref="AL74:AL95" si="27">(AJ74-AJ73)*((AK73+AK74)/2)*0.001+AL73</f>
        <v>4.6071874500000004E-3</v>
      </c>
      <c r="AN74">
        <v>5</v>
      </c>
      <c r="AO74">
        <f t="shared" ref="AO74:AO91" si="28">SQRT((60+AN74)^2+15^2)-30</f>
        <v>36.708320320631671</v>
      </c>
      <c r="AP74" s="21">
        <f t="shared" si="25"/>
        <v>2.2357242875559082</v>
      </c>
      <c r="AQ74" s="27">
        <f t="shared" si="26"/>
        <v>7.7899626347593592E-2</v>
      </c>
    </row>
    <row r="75" spans="1:43" x14ac:dyDescent="0.25">
      <c r="A75" s="3">
        <v>5</v>
      </c>
      <c r="B75" s="3">
        <v>537</v>
      </c>
      <c r="C75" s="3">
        <f t="shared" si="22"/>
        <v>80</v>
      </c>
      <c r="D75" s="3"/>
      <c r="E75" s="3">
        <v>16</v>
      </c>
      <c r="F75" s="3">
        <v>559</v>
      </c>
      <c r="G75" s="3">
        <f t="shared" si="23"/>
        <v>97</v>
      </c>
      <c r="P75" t="s">
        <v>10</v>
      </c>
      <c r="Q75" t="s">
        <v>57</v>
      </c>
      <c r="R75" t="s">
        <v>56</v>
      </c>
      <c r="S75" t="s">
        <v>58</v>
      </c>
      <c r="T75" t="s">
        <v>60</v>
      </c>
      <c r="U75" t="s">
        <v>52</v>
      </c>
      <c r="AJ75">
        <v>15</v>
      </c>
      <c r="AK75" s="21">
        <f t="shared" si="24"/>
        <v>0.98743651499999974</v>
      </c>
      <c r="AL75" s="27">
        <f t="shared" si="27"/>
        <v>9.0743038125000001E-3</v>
      </c>
      <c r="AN75">
        <v>10</v>
      </c>
      <c r="AO75">
        <f t="shared" si="28"/>
        <v>41.589105316381762</v>
      </c>
      <c r="AP75" s="21">
        <f t="shared" si="25"/>
        <v>2.6855561421960026</v>
      </c>
      <c r="AQ75" s="27">
        <f t="shared" si="26"/>
        <v>0.10191933802900528</v>
      </c>
    </row>
    <row r="76" spans="1:43" x14ac:dyDescent="0.25">
      <c r="A76" s="3">
        <v>4.5</v>
      </c>
      <c r="B76" s="3">
        <v>531</v>
      </c>
      <c r="C76" s="3">
        <f t="shared" si="22"/>
        <v>74</v>
      </c>
      <c r="D76" s="3"/>
      <c r="E76" s="3">
        <v>15</v>
      </c>
      <c r="F76" s="3">
        <v>558</v>
      </c>
      <c r="G76" s="3">
        <f t="shared" si="23"/>
        <v>96</v>
      </c>
      <c r="P76" t="s">
        <v>13</v>
      </c>
      <c r="Q76" t="s">
        <v>14</v>
      </c>
      <c r="R76" t="s">
        <v>14</v>
      </c>
      <c r="S76" t="s">
        <v>14</v>
      </c>
      <c r="T76" t="s">
        <v>15</v>
      </c>
      <c r="U76" t="s">
        <v>16</v>
      </c>
      <c r="AJ76">
        <v>20</v>
      </c>
      <c r="AK76" s="21">
        <f t="shared" si="24"/>
        <v>1.1882182800000001</v>
      </c>
      <c r="AL76" s="27">
        <f t="shared" si="27"/>
        <v>1.4513440799999999E-2</v>
      </c>
      <c r="AN76">
        <v>15</v>
      </c>
      <c r="AO76">
        <f t="shared" si="28"/>
        <v>46.485292703891773</v>
      </c>
      <c r="AP76" s="21">
        <f t="shared" si="25"/>
        <v>3.1430850803754922</v>
      </c>
      <c r="AQ76" s="27">
        <f t="shared" si="26"/>
        <v>0.13045745766928077</v>
      </c>
    </row>
    <row r="77" spans="1:43" x14ac:dyDescent="0.25">
      <c r="A77" s="3">
        <v>4</v>
      </c>
      <c r="B77" s="3">
        <v>500</v>
      </c>
      <c r="C77" s="3">
        <f t="shared" si="22"/>
        <v>43</v>
      </c>
      <c r="D77" s="3"/>
      <c r="E77" s="3">
        <v>14</v>
      </c>
      <c r="F77" s="3">
        <v>556</v>
      </c>
      <c r="G77" s="3">
        <f t="shared" si="23"/>
        <v>94</v>
      </c>
      <c r="T77" s="21"/>
      <c r="U77" s="21"/>
      <c r="W77" s="21"/>
      <c r="Z77" s="21"/>
      <c r="AA77" s="21"/>
      <c r="AB77" s="21"/>
      <c r="AD77" s="21"/>
      <c r="AE77" s="21"/>
      <c r="AJ77">
        <v>25</v>
      </c>
      <c r="AK77" s="21">
        <f t="shared" si="24"/>
        <v>1.460001675</v>
      </c>
      <c r="AL77" s="27">
        <f t="shared" si="27"/>
        <v>2.11339906875E-2</v>
      </c>
      <c r="AN77">
        <v>20</v>
      </c>
      <c r="AO77">
        <f t="shared" si="28"/>
        <v>51.394102980498531</v>
      </c>
      <c r="AP77" s="21">
        <f t="shared" si="25"/>
        <v>3.574053547635045</v>
      </c>
      <c r="AQ77" s="27">
        <f t="shared" si="26"/>
        <v>0.16343061679585111</v>
      </c>
    </row>
    <row r="78" spans="1:43" x14ac:dyDescent="0.25">
      <c r="A78" s="3">
        <v>3.5</v>
      </c>
      <c r="B78" s="3">
        <v>490</v>
      </c>
      <c r="C78" s="3">
        <f t="shared" si="22"/>
        <v>33</v>
      </c>
      <c r="D78" s="3"/>
      <c r="E78" s="3">
        <v>13</v>
      </c>
      <c r="F78" s="3">
        <v>554</v>
      </c>
      <c r="G78" s="3">
        <f t="shared" si="23"/>
        <v>92</v>
      </c>
      <c r="P78">
        <v>0</v>
      </c>
      <c r="Q78" s="21">
        <f>0.000027*P78^3-0.003*P78^2+0.1042*P78+2.3732</f>
        <v>2.3732000000000002</v>
      </c>
      <c r="R78" s="21">
        <f t="shared" ref="R78" si="29">0.000075*P78^3-0.0086*P78^2+0.2812*P78+1.6415</f>
        <v>1.6415</v>
      </c>
      <c r="S78" s="21">
        <f>(R78+Q78)/2</f>
        <v>2.0073500000000002</v>
      </c>
      <c r="Z78" s="21"/>
      <c r="AA78" s="21"/>
      <c r="AB78" s="21"/>
      <c r="AD78" s="21"/>
      <c r="AE78" s="21"/>
      <c r="AJ78">
        <v>30</v>
      </c>
      <c r="AK78" s="21">
        <f t="shared" si="24"/>
        <v>1.8247105499999989</v>
      </c>
      <c r="AL78" s="27">
        <f t="shared" si="27"/>
        <v>2.934577125E-2</v>
      </c>
      <c r="AN78">
        <v>25</v>
      </c>
      <c r="AO78">
        <f t="shared" si="28"/>
        <v>56.313382508160345</v>
      </c>
      <c r="AP78" s="21">
        <f t="shared" si="25"/>
        <v>3.9487856941686239</v>
      </c>
      <c r="AQ78" s="27">
        <f t="shared" si="26"/>
        <v>0.20043756586794681</v>
      </c>
    </row>
    <row r="79" spans="1:43" x14ac:dyDescent="0.25">
      <c r="A79" s="3">
        <v>3</v>
      </c>
      <c r="B79" s="3">
        <v>480</v>
      </c>
      <c r="C79" s="3">
        <f t="shared" si="22"/>
        <v>23</v>
      </c>
      <c r="D79" s="3"/>
      <c r="E79" s="3">
        <v>12</v>
      </c>
      <c r="F79" s="3">
        <v>552</v>
      </c>
      <c r="G79" s="3">
        <f t="shared" si="23"/>
        <v>90</v>
      </c>
      <c r="P79">
        <v>5</v>
      </c>
      <c r="Q79" s="21">
        <f t="shared" ref="Q79:Q97" si="30">0.000027*P79^3-0.003*P79^2+0.1042*P79+2.3732</f>
        <v>2.8225750000000001</v>
      </c>
      <c r="R79" s="21">
        <f t="shared" ref="R79:R97" si="31">0.000075*P79^3-0.0086*P79^2+0.2812*P79+1.6415</f>
        <v>2.8418749999999999</v>
      </c>
      <c r="S79" s="21">
        <f t="shared" ref="S79:S98" si="32">(R79+Q79)/2</f>
        <v>2.8322250000000002</v>
      </c>
      <c r="T79" s="21">
        <f>$T$71*(P79-P78)*((S78+S79)/2)*0.001+T78</f>
        <v>7.2593625000000009E-2</v>
      </c>
      <c r="U79" s="21">
        <f t="shared" ref="U79:U95" si="33">SQRT((2*($T79))/(($M$71+$N$71)*0.001))</f>
        <v>1.9294429247842499</v>
      </c>
      <c r="V79" s="21"/>
      <c r="W79" s="21"/>
      <c r="Z79" s="21"/>
      <c r="AA79" s="21"/>
      <c r="AB79" s="21"/>
      <c r="AD79" s="21"/>
      <c r="AE79" s="21"/>
      <c r="AJ79">
        <v>35</v>
      </c>
      <c r="AK79" s="21">
        <f t="shared" si="24"/>
        <v>2.275783755</v>
      </c>
      <c r="AL79" s="27">
        <f t="shared" si="27"/>
        <v>3.9597007012499998E-2</v>
      </c>
      <c r="AN79">
        <v>30</v>
      </c>
      <c r="AO79">
        <f t="shared" si="28"/>
        <v>61.241437954473298</v>
      </c>
      <c r="AP79" s="21">
        <f t="shared" si="25"/>
        <v>4.2487506458224633</v>
      </c>
      <c r="AQ79" s="27">
        <f t="shared" si="26"/>
        <v>0.24083547947458825</v>
      </c>
    </row>
    <row r="80" spans="1:43" x14ac:dyDescent="0.25">
      <c r="A80" s="3">
        <v>2.5</v>
      </c>
      <c r="B80" s="3">
        <v>457</v>
      </c>
      <c r="C80" s="3">
        <f>B80-$B$80</f>
        <v>0</v>
      </c>
      <c r="D80" s="3"/>
      <c r="E80" s="3">
        <v>11</v>
      </c>
      <c r="F80" s="3">
        <v>551</v>
      </c>
      <c r="G80" s="3">
        <f t="shared" si="23"/>
        <v>89</v>
      </c>
      <c r="P80">
        <v>10</v>
      </c>
      <c r="Q80" s="21">
        <f t="shared" si="30"/>
        <v>3.1422000000000003</v>
      </c>
      <c r="R80" s="21">
        <f t="shared" si="31"/>
        <v>3.6684999999999999</v>
      </c>
      <c r="S80" s="21">
        <f t="shared" si="32"/>
        <v>3.4053500000000003</v>
      </c>
      <c r="T80" s="21">
        <f t="shared" ref="T80:T95" si="34">$T$71*(P80-P79)*((S79+S80)/2)*0.001+T79</f>
        <v>0.16615725000000001</v>
      </c>
      <c r="U80" s="21">
        <f>SQRT((2*($T80))/(($M$71+$N$71)*0.001))</f>
        <v>2.9190554320506856</v>
      </c>
      <c r="V80" s="21"/>
      <c r="W80" s="21"/>
      <c r="Z80" s="21"/>
      <c r="AA80" s="21"/>
      <c r="AB80" s="21"/>
      <c r="AD80" s="21"/>
      <c r="AE80" s="21"/>
      <c r="AJ80">
        <v>40</v>
      </c>
      <c r="AK80" s="21">
        <f t="shared" si="24"/>
        <v>2.78601264</v>
      </c>
      <c r="AL80" s="27">
        <f t="shared" si="27"/>
        <v>5.2251498E-2</v>
      </c>
      <c r="AN80">
        <v>35</v>
      </c>
      <c r="AO80">
        <f t="shared" si="28"/>
        <v>66.176920308356728</v>
      </c>
      <c r="AP80" s="21">
        <f t="shared" si="25"/>
        <v>4.4732267590842572</v>
      </c>
      <c r="AQ80" s="27">
        <f t="shared" si="26"/>
        <v>0.28388264504747535</v>
      </c>
    </row>
    <row r="81" spans="1:43" x14ac:dyDescent="0.25">
      <c r="A81" s="3"/>
      <c r="B81" s="3"/>
      <c r="C81" s="3"/>
      <c r="D81" s="3"/>
      <c r="E81" s="3">
        <v>10</v>
      </c>
      <c r="F81" s="3">
        <v>550</v>
      </c>
      <c r="G81" s="3">
        <f t="shared" si="23"/>
        <v>88</v>
      </c>
      <c r="P81">
        <v>15</v>
      </c>
      <c r="Q81" s="21">
        <f t="shared" si="30"/>
        <v>3.352325</v>
      </c>
      <c r="R81" s="21">
        <f t="shared" si="31"/>
        <v>4.1776249999999999</v>
      </c>
      <c r="S81" s="21">
        <f t="shared" si="32"/>
        <v>3.7649749999999997</v>
      </c>
      <c r="T81" s="21">
        <f t="shared" si="34"/>
        <v>0.27371212499999997</v>
      </c>
      <c r="U81" s="21">
        <f t="shared" si="33"/>
        <v>3.7465342959552941</v>
      </c>
      <c r="V81" s="21"/>
      <c r="W81" s="21"/>
      <c r="Z81" s="21"/>
      <c r="AA81" s="21"/>
      <c r="AB81" s="21"/>
      <c r="AD81" s="21"/>
      <c r="AE81" s="21"/>
      <c r="AJ81">
        <v>45</v>
      </c>
      <c r="AK81" s="21">
        <f t="shared" si="24"/>
        <v>3.3153785549999988</v>
      </c>
      <c r="AL81" s="27">
        <f t="shared" si="27"/>
        <v>6.7504975987499993E-2</v>
      </c>
      <c r="AN81">
        <v>40</v>
      </c>
      <c r="AO81">
        <f t="shared" si="28"/>
        <v>71.11874208078342</v>
      </c>
      <c r="AP81" s="21">
        <f t="shared" si="25"/>
        <v>4.646033417516092</v>
      </c>
      <c r="AQ81" s="27">
        <f t="shared" si="26"/>
        <v>0.32894840353662264</v>
      </c>
    </row>
    <row r="82" spans="1:43" x14ac:dyDescent="0.25">
      <c r="A82" s="3"/>
      <c r="B82" s="3"/>
      <c r="C82" s="3"/>
      <c r="D82" s="3"/>
      <c r="E82" s="3">
        <v>9</v>
      </c>
      <c r="F82" s="3">
        <v>547</v>
      </c>
      <c r="G82" s="3">
        <f t="shared" si="23"/>
        <v>85</v>
      </c>
      <c r="P82">
        <v>20</v>
      </c>
      <c r="Q82" s="21">
        <f t="shared" si="30"/>
        <v>3.4732000000000003</v>
      </c>
      <c r="R82" s="21">
        <f t="shared" si="31"/>
        <v>4.4255000000000004</v>
      </c>
      <c r="S82" s="21">
        <f t="shared" si="32"/>
        <v>3.9493500000000004</v>
      </c>
      <c r="T82" s="21">
        <f t="shared" si="34"/>
        <v>0.38942699999999997</v>
      </c>
      <c r="U82" s="21">
        <f t="shared" si="33"/>
        <v>4.468849447521742</v>
      </c>
      <c r="V82" s="21"/>
      <c r="W82" s="21"/>
      <c r="Z82" s="21"/>
      <c r="AA82" s="21"/>
      <c r="AB82" s="21"/>
      <c r="AD82" s="21"/>
      <c r="AE82" s="21"/>
      <c r="AJ82">
        <v>50</v>
      </c>
      <c r="AK82" s="21">
        <f t="shared" si="24"/>
        <v>3.8188903499999993</v>
      </c>
      <c r="AL82" s="27">
        <f t="shared" si="27"/>
        <v>8.5340648249999984E-2</v>
      </c>
      <c r="AN82">
        <v>45</v>
      </c>
      <c r="AO82">
        <f t="shared" si="28"/>
        <v>76.066017177982133</v>
      </c>
      <c r="AP82" s="21">
        <f t="shared" si="25"/>
        <v>4.8223089414920519</v>
      </c>
      <c r="AQ82" s="27">
        <f t="shared" si="26"/>
        <v>0.37579089790109532</v>
      </c>
    </row>
    <row r="83" spans="1:43" x14ac:dyDescent="0.25">
      <c r="A83" s="3"/>
      <c r="B83" s="3"/>
      <c r="C83" s="3"/>
      <c r="D83" s="3"/>
      <c r="E83" s="3">
        <v>8</v>
      </c>
      <c r="F83" s="3">
        <v>545</v>
      </c>
      <c r="G83" s="3">
        <f t="shared" si="23"/>
        <v>83</v>
      </c>
      <c r="P83">
        <v>25</v>
      </c>
      <c r="Q83" s="21">
        <f t="shared" si="30"/>
        <v>3.5250750000000002</v>
      </c>
      <c r="R83" s="21">
        <f t="shared" si="31"/>
        <v>4.468375</v>
      </c>
      <c r="S83" s="21">
        <f t="shared" si="32"/>
        <v>3.9967250000000001</v>
      </c>
      <c r="T83" s="21">
        <f t="shared" si="34"/>
        <v>0.50861812499999992</v>
      </c>
      <c r="U83" s="21">
        <f>SQRT((2*($T83))/(($M$71+$N$71)*0.001))</f>
        <v>5.1071499654142487</v>
      </c>
      <c r="V83" s="21"/>
      <c r="W83" s="21"/>
      <c r="Z83" s="21"/>
      <c r="AA83" s="21"/>
      <c r="AB83" s="21"/>
      <c r="AD83" s="21"/>
      <c r="AE83" s="21"/>
      <c r="AJ83">
        <v>55</v>
      </c>
      <c r="AK83" s="21">
        <f t="shared" si="24"/>
        <v>4.2544218749999994</v>
      </c>
      <c r="AL83" s="27">
        <f t="shared" si="27"/>
        <v>0.10552392881249997</v>
      </c>
      <c r="AN83">
        <v>50</v>
      </c>
      <c r="AO83">
        <f t="shared" si="28"/>
        <v>81.018016555872592</v>
      </c>
      <c r="AP83" s="21">
        <f t="shared" si="25"/>
        <v>5.0953205766910266</v>
      </c>
      <c r="AQ83" s="27">
        <f t="shared" si="26"/>
        <v>0.42490299310528601</v>
      </c>
    </row>
    <row r="84" spans="1:43" x14ac:dyDescent="0.25">
      <c r="A84" s="3"/>
      <c r="B84" s="3"/>
      <c r="C84" s="3"/>
      <c r="D84" s="3"/>
      <c r="E84" s="3">
        <v>7</v>
      </c>
      <c r="F84" s="3">
        <v>540</v>
      </c>
      <c r="G84" s="3">
        <f t="shared" si="23"/>
        <v>78</v>
      </c>
      <c r="P84">
        <v>30</v>
      </c>
      <c r="Q84" s="21">
        <f t="shared" si="30"/>
        <v>3.5282</v>
      </c>
      <c r="R84" s="21">
        <f t="shared" si="31"/>
        <v>4.3624999999999998</v>
      </c>
      <c r="S84" s="21">
        <f t="shared" si="32"/>
        <v>3.9453499999999999</v>
      </c>
      <c r="T84" s="21">
        <f>$T$71*(P84-P83)*((S83+S84)/2)*0.001+T83</f>
        <v>0.62774924999999993</v>
      </c>
      <c r="U84" s="21">
        <f t="shared" si="33"/>
        <v>5.6738231582213796</v>
      </c>
      <c r="V84" s="21"/>
      <c r="W84" s="21"/>
      <c r="Z84" s="21"/>
      <c r="AA84" s="21"/>
      <c r="AB84" s="21"/>
      <c r="AD84" s="21"/>
      <c r="AE84" s="21"/>
      <c r="AJ84">
        <v>60</v>
      </c>
      <c r="AK84" s="21">
        <f t="shared" si="24"/>
        <v>4.5905494799999857</v>
      </c>
      <c r="AL84" s="27">
        <f t="shared" si="27"/>
        <v>0.12763635719999994</v>
      </c>
      <c r="AN84">
        <v>55</v>
      </c>
      <c r="AO84">
        <f t="shared" si="28"/>
        <v>85.974135047432014</v>
      </c>
      <c r="AP84" s="21">
        <f t="shared" si="25"/>
        <v>5.603297182918018</v>
      </c>
      <c r="AQ84" s="27">
        <f t="shared" si="26"/>
        <v>0.47792661041781043</v>
      </c>
    </row>
    <row r="85" spans="1:43" x14ac:dyDescent="0.25">
      <c r="A85" s="3"/>
      <c r="B85" s="3"/>
      <c r="C85" s="3"/>
      <c r="D85" s="3"/>
      <c r="E85" s="3">
        <v>6</v>
      </c>
      <c r="F85" s="3">
        <v>535</v>
      </c>
      <c r="G85" s="3">
        <f t="shared" si="23"/>
        <v>73</v>
      </c>
      <c r="P85">
        <v>35</v>
      </c>
      <c r="Q85" s="21">
        <f t="shared" si="30"/>
        <v>3.5028250000000001</v>
      </c>
      <c r="R85" s="21">
        <f t="shared" si="31"/>
        <v>4.1641249999999994</v>
      </c>
      <c r="S85" s="21">
        <f t="shared" si="32"/>
        <v>3.833475</v>
      </c>
      <c r="T85" s="21">
        <f t="shared" si="34"/>
        <v>0.74443162499999993</v>
      </c>
      <c r="U85" s="21">
        <f t="shared" si="33"/>
        <v>6.1786714404660463</v>
      </c>
      <c r="V85" s="21"/>
      <c r="W85" s="21"/>
      <c r="Z85" s="21"/>
      <c r="AA85" s="21"/>
      <c r="AB85" s="21"/>
      <c r="AD85" s="21"/>
      <c r="AE85" s="21"/>
      <c r="AJ85">
        <v>65</v>
      </c>
      <c r="AK85" s="21">
        <f t="shared" si="24"/>
        <v>4.8143895150000073</v>
      </c>
      <c r="AL85" s="27">
        <f t="shared" si="27"/>
        <v>0.15114870468749991</v>
      </c>
      <c r="AN85">
        <v>60</v>
      </c>
      <c r="AO85">
        <f t="shared" si="28"/>
        <v>90.933866224478251</v>
      </c>
      <c r="AP85" s="21">
        <f t="shared" si="25"/>
        <v>6.5362782398828614</v>
      </c>
      <c r="AQ85" s="27">
        <f t="shared" si="26"/>
        <v>0.53813564111838019</v>
      </c>
    </row>
    <row r="86" spans="1:43" x14ac:dyDescent="0.25">
      <c r="A86" s="3"/>
      <c r="B86" s="3"/>
      <c r="C86" s="3"/>
      <c r="D86" s="3"/>
      <c r="E86" s="3">
        <v>5</v>
      </c>
      <c r="F86" s="3">
        <v>522</v>
      </c>
      <c r="G86" s="3">
        <f t="shared" si="23"/>
        <v>60</v>
      </c>
      <c r="P86">
        <v>40</v>
      </c>
      <c r="Q86" s="21">
        <f t="shared" si="30"/>
        <v>3.4692000000000003</v>
      </c>
      <c r="R86" s="21">
        <f t="shared" si="31"/>
        <v>3.9295</v>
      </c>
      <c r="S86" s="21">
        <f t="shared" si="32"/>
        <v>3.6993499999999999</v>
      </c>
      <c r="T86" s="21">
        <f t="shared" si="34"/>
        <v>0.85742399999999996</v>
      </c>
      <c r="U86" s="21">
        <f t="shared" si="33"/>
        <v>6.6310226615855816</v>
      </c>
      <c r="V86" s="21"/>
      <c r="W86" s="21"/>
      <c r="Z86" s="21"/>
      <c r="AA86" s="21"/>
      <c r="AB86" s="21"/>
      <c r="AD86" s="21"/>
      <c r="AE86" s="21"/>
      <c r="AJ86">
        <v>70</v>
      </c>
      <c r="AK86" s="21">
        <f t="shared" si="24"/>
        <v>4.9394358300000132</v>
      </c>
      <c r="AL86" s="27">
        <f t="shared" si="27"/>
        <v>0.17553326804999997</v>
      </c>
      <c r="AN86">
        <v>65</v>
      </c>
      <c r="AO86">
        <f t="shared" si="28"/>
        <v>95.89678312014172</v>
      </c>
      <c r="AP86" s="21">
        <f t="shared" si="25"/>
        <v>8.1429747511075394</v>
      </c>
      <c r="AQ86" s="27">
        <f t="shared" si="26"/>
        <v>0.610987553803085</v>
      </c>
    </row>
    <row r="87" spans="1:43" x14ac:dyDescent="0.25">
      <c r="A87" s="3"/>
      <c r="B87" s="3"/>
      <c r="C87" s="3"/>
      <c r="D87" s="3"/>
      <c r="E87" s="3">
        <v>4.5</v>
      </c>
      <c r="F87" s="3">
        <v>512</v>
      </c>
      <c r="G87" s="3">
        <f t="shared" si="23"/>
        <v>50</v>
      </c>
      <c r="P87">
        <v>45</v>
      </c>
      <c r="Q87" s="21">
        <f t="shared" si="30"/>
        <v>3.4475750000000001</v>
      </c>
      <c r="R87" s="21">
        <f t="shared" si="31"/>
        <v>3.7148750000000001</v>
      </c>
      <c r="S87" s="21">
        <f t="shared" si="32"/>
        <v>3.5812249999999999</v>
      </c>
      <c r="T87" s="21">
        <f>$T$71*(P87-P86)*((S86+S87)/2)*0.001+T86</f>
        <v>0.96663262499999991</v>
      </c>
      <c r="U87" s="21">
        <f t="shared" si="33"/>
        <v>7.0406607535197887</v>
      </c>
      <c r="V87" s="21"/>
      <c r="W87" s="21"/>
      <c r="Z87" s="21"/>
      <c r="AA87" s="21"/>
      <c r="AB87" s="21"/>
      <c r="AD87" s="21"/>
      <c r="AE87" s="21"/>
      <c r="AJ87">
        <v>75</v>
      </c>
      <c r="AK87" s="21">
        <f t="shared" si="24"/>
        <v>5.0133972750000062</v>
      </c>
      <c r="AL87" s="27">
        <f t="shared" si="27"/>
        <v>0.2004153508125</v>
      </c>
      <c r="AN87">
        <v>70</v>
      </c>
      <c r="AO87">
        <f t="shared" si="28"/>
        <v>100.86252328302402</v>
      </c>
      <c r="AP87" s="21">
        <f t="shared" si="25"/>
        <v>10.737638939131262</v>
      </c>
      <c r="AQ87" s="27">
        <f t="shared" si="26"/>
        <v>0.70474377550456913</v>
      </c>
    </row>
    <row r="88" spans="1:43" x14ac:dyDescent="0.25">
      <c r="A88" s="3"/>
      <c r="B88" s="3"/>
      <c r="C88" s="3"/>
      <c r="D88" s="3"/>
      <c r="E88" s="3">
        <v>4</v>
      </c>
      <c r="F88" s="3">
        <v>497</v>
      </c>
      <c r="G88" s="3">
        <f t="shared" si="23"/>
        <v>35</v>
      </c>
      <c r="P88">
        <v>50</v>
      </c>
      <c r="Q88" s="21">
        <f t="shared" si="30"/>
        <v>3.4582000000000002</v>
      </c>
      <c r="R88" s="21">
        <f t="shared" si="31"/>
        <v>3.5765000000000002</v>
      </c>
      <c r="S88" s="21">
        <f t="shared" si="32"/>
        <v>3.5173500000000004</v>
      </c>
      <c r="T88" s="21">
        <f t="shared" si="34"/>
        <v>1.07311125</v>
      </c>
      <c r="U88" s="21">
        <f t="shared" si="33"/>
        <v>7.4183115433261602</v>
      </c>
      <c r="V88" s="21"/>
      <c r="W88" s="21"/>
      <c r="Z88" s="21"/>
      <c r="AA88" s="21"/>
      <c r="AB88" s="21"/>
      <c r="AD88" s="21"/>
      <c r="AE88" s="21"/>
      <c r="AJ88">
        <v>80</v>
      </c>
      <c r="AK88" s="21">
        <f t="shared" si="24"/>
        <v>5.1260351999999916</v>
      </c>
      <c r="AL88" s="27">
        <f t="shared" si="27"/>
        <v>0.225763932</v>
      </c>
      <c r="AN88">
        <v>75</v>
      </c>
      <c r="AO88">
        <f t="shared" si="28"/>
        <v>105.83077707206124</v>
      </c>
      <c r="AP88" s="21">
        <f t="shared" si="25"/>
        <v>14.706940516061604</v>
      </c>
      <c r="AQ88" s="27">
        <f t="shared" si="26"/>
        <v>0.83115890379328972</v>
      </c>
    </row>
    <row r="89" spans="1:43" x14ac:dyDescent="0.25">
      <c r="A89" s="3"/>
      <c r="B89" s="3"/>
      <c r="C89" s="3"/>
      <c r="D89" s="3"/>
      <c r="E89" s="3">
        <v>3.5</v>
      </c>
      <c r="F89" s="3">
        <v>482</v>
      </c>
      <c r="G89" s="3">
        <f t="shared" si="23"/>
        <v>20</v>
      </c>
      <c r="P89">
        <v>55</v>
      </c>
      <c r="Q89" s="21">
        <f t="shared" si="30"/>
        <v>3.5213249999999987</v>
      </c>
      <c r="R89" s="21">
        <f t="shared" si="31"/>
        <v>3.5706249999999988</v>
      </c>
      <c r="S89" s="21">
        <f t="shared" si="32"/>
        <v>3.5459749999999985</v>
      </c>
      <c r="T89" s="21">
        <f t="shared" si="34"/>
        <v>1.179061125</v>
      </c>
      <c r="U89" s="21">
        <f t="shared" si="33"/>
        <v>7.7759033608271571</v>
      </c>
      <c r="V89" s="21"/>
      <c r="W89" s="21"/>
      <c r="Z89" s="21"/>
      <c r="AA89" s="21"/>
      <c r="AB89" s="21"/>
      <c r="AD89" s="21"/>
      <c r="AE89" s="21"/>
      <c r="AJ89">
        <v>85</v>
      </c>
      <c r="AK89" s="21">
        <f t="shared" si="24"/>
        <v>5.4170009549999794</v>
      </c>
      <c r="AL89" s="27">
        <f t="shared" si="27"/>
        <v>0.25212152238749991</v>
      </c>
      <c r="AN89">
        <v>80</v>
      </c>
      <c r="AO89">
        <f t="shared" si="28"/>
        <v>110.80127840328723</v>
      </c>
      <c r="AP89" s="21">
        <f t="shared" si="25"/>
        <v>20.516847927823001</v>
      </c>
      <c r="AQ89" s="27">
        <f t="shared" si="26"/>
        <v>1.0062387911444408</v>
      </c>
    </row>
    <row r="90" spans="1:43" x14ac:dyDescent="0.25">
      <c r="A90" s="3"/>
      <c r="B90" s="3"/>
      <c r="C90" s="3"/>
      <c r="D90" s="3"/>
      <c r="E90" s="3">
        <v>3</v>
      </c>
      <c r="F90" s="3">
        <v>472</v>
      </c>
      <c r="G90" s="3">
        <f t="shared" si="23"/>
        <v>10</v>
      </c>
      <c r="P90">
        <v>60</v>
      </c>
      <c r="Q90" s="21">
        <f t="shared" si="30"/>
        <v>3.6571999999999991</v>
      </c>
      <c r="R90" s="21">
        <f t="shared" si="31"/>
        <v>3.7534999999999981</v>
      </c>
      <c r="S90" s="21">
        <f t="shared" si="32"/>
        <v>3.7053499999999984</v>
      </c>
      <c r="T90" s="21">
        <f t="shared" si="34"/>
        <v>1.2878309999999999</v>
      </c>
      <c r="U90" s="21">
        <f t="shared" si="33"/>
        <v>8.1266607770113914</v>
      </c>
      <c r="V90" s="21"/>
      <c r="W90" s="21"/>
      <c r="Z90" s="21"/>
      <c r="AA90" s="21"/>
      <c r="AB90" s="21"/>
      <c r="AD90" s="21"/>
      <c r="AE90" s="21"/>
      <c r="AJ90">
        <v>90</v>
      </c>
      <c r="AK90" s="21">
        <f t="shared" si="24"/>
        <v>6.0836733899999942</v>
      </c>
      <c r="AL90" s="27">
        <f t="shared" si="27"/>
        <v>0.28087320824999984</v>
      </c>
      <c r="AN90">
        <v>85</v>
      </c>
      <c r="AO90">
        <f t="shared" si="28"/>
        <v>115.7737973711325</v>
      </c>
      <c r="AP90" s="21">
        <f t="shared" si="25"/>
        <v>28.719513400123347</v>
      </c>
      <c r="AQ90" s="27">
        <f t="shared" si="26"/>
        <v>1.2510675317553377</v>
      </c>
    </row>
    <row r="91" spans="1:43" x14ac:dyDescent="0.25">
      <c r="A91" s="3"/>
      <c r="B91" s="3"/>
      <c r="C91" s="3"/>
      <c r="D91" s="3"/>
      <c r="E91" s="3">
        <v>2.5</v>
      </c>
      <c r="F91" s="3">
        <v>465</v>
      </c>
      <c r="G91" s="3">
        <f t="shared" si="23"/>
        <v>3</v>
      </c>
      <c r="P91">
        <v>65</v>
      </c>
      <c r="Q91" s="21">
        <f t="shared" si="30"/>
        <v>3.8860749999999986</v>
      </c>
      <c r="R91" s="21">
        <f t="shared" si="31"/>
        <v>4.1813749999999947</v>
      </c>
      <c r="S91" s="21">
        <f t="shared" si="32"/>
        <v>4.0337249999999969</v>
      </c>
      <c r="T91" s="21">
        <f t="shared" si="34"/>
        <v>1.403917125</v>
      </c>
      <c r="U91" s="21">
        <f t="shared" si="33"/>
        <v>8.485030936891155</v>
      </c>
      <c r="V91" s="21"/>
      <c r="W91" s="21"/>
      <c r="Z91" s="21"/>
      <c r="AA91" s="21"/>
      <c r="AB91" s="21"/>
      <c r="AD91" s="21"/>
      <c r="AE91" s="21"/>
      <c r="AJ91">
        <v>95</v>
      </c>
      <c r="AK91" s="21">
        <f t="shared" si="24"/>
        <v>7.3889963550000015</v>
      </c>
      <c r="AL91" s="27">
        <f t="shared" si="27"/>
        <v>0.31455488261249981</v>
      </c>
      <c r="AN91">
        <v>90</v>
      </c>
      <c r="AO91">
        <f t="shared" si="28"/>
        <v>120.74813431681335</v>
      </c>
      <c r="AP91" s="21">
        <f t="shared" si="25"/>
        <v>39.960160918701426</v>
      </c>
      <c r="AQ91" s="27">
        <f t="shared" si="26"/>
        <v>1.5927033731367959</v>
      </c>
    </row>
    <row r="92" spans="1:43" x14ac:dyDescent="0.25">
      <c r="A92" s="3"/>
      <c r="B92" s="3"/>
      <c r="C92" s="3"/>
      <c r="D92" s="3"/>
      <c r="E92" s="3">
        <v>2.4</v>
      </c>
      <c r="F92" s="3">
        <v>462</v>
      </c>
      <c r="G92" s="3">
        <f>F92-$F$92</f>
        <v>0</v>
      </c>
      <c r="P92">
        <v>70</v>
      </c>
      <c r="Q92" s="21">
        <f t="shared" si="30"/>
        <v>4.2281999999999993</v>
      </c>
      <c r="R92" s="21">
        <f t="shared" si="31"/>
        <v>4.9104999999999981</v>
      </c>
      <c r="S92" s="21">
        <f t="shared" si="32"/>
        <v>4.5693499999999982</v>
      </c>
      <c r="T92" s="21">
        <f t="shared" si="34"/>
        <v>1.5329632499999999</v>
      </c>
      <c r="U92" s="21">
        <f t="shared" si="33"/>
        <v>8.8664254353149552</v>
      </c>
      <c r="V92" s="21"/>
      <c r="W92" s="21"/>
      <c r="Z92" s="21"/>
      <c r="AA92" s="21"/>
      <c r="AB92" s="21"/>
      <c r="AD92" s="21"/>
      <c r="AE92" s="21"/>
      <c r="AJ92">
        <v>100</v>
      </c>
      <c r="AK92" s="21">
        <f t="shared" si="24"/>
        <v>9.6693161999999742</v>
      </c>
      <c r="AL92" s="27">
        <f t="shared" si="27"/>
        <v>0.35720066399999972</v>
      </c>
    </row>
    <row r="93" spans="1:43" ht="18" x14ac:dyDescent="0.35">
      <c r="P93">
        <v>75</v>
      </c>
      <c r="Q93" s="21">
        <f t="shared" si="30"/>
        <v>4.7038250000000001</v>
      </c>
      <c r="R93" s="21">
        <f t="shared" si="31"/>
        <v>5.997124999999996</v>
      </c>
      <c r="S93" s="21">
        <f t="shared" si="32"/>
        <v>5.3504749999999976</v>
      </c>
      <c r="T93" s="21">
        <f t="shared" si="34"/>
        <v>1.6817606249999999</v>
      </c>
      <c r="U93" s="21">
        <f t="shared" si="33"/>
        <v>9.2867720234419782</v>
      </c>
      <c r="V93" s="25" t="s">
        <v>53</v>
      </c>
      <c r="W93" s="25" t="s">
        <v>59</v>
      </c>
      <c r="Z93" s="21"/>
      <c r="AA93" s="21"/>
      <c r="AB93" s="21"/>
      <c r="AD93" s="21"/>
      <c r="AE93" s="21"/>
      <c r="AJ93">
        <v>105</v>
      </c>
      <c r="AK93" s="21">
        <f t="shared" si="24"/>
        <v>13.34221927500003</v>
      </c>
      <c r="AL93" s="27">
        <f t="shared" si="27"/>
        <v>0.41472950268749975</v>
      </c>
    </row>
    <row r="94" spans="1:43" x14ac:dyDescent="0.25">
      <c r="P94">
        <v>80</v>
      </c>
      <c r="Q94" s="21">
        <f t="shared" si="30"/>
        <v>5.3332000000000015</v>
      </c>
      <c r="R94" s="21">
        <f t="shared" si="31"/>
        <v>7.4975000000000014</v>
      </c>
      <c r="S94" s="21">
        <f t="shared" si="32"/>
        <v>6.4153500000000019</v>
      </c>
      <c r="T94" s="21">
        <f t="shared" si="34"/>
        <v>1.8582479999999999</v>
      </c>
      <c r="U94" s="21">
        <f t="shared" si="33"/>
        <v>9.7619039756990649</v>
      </c>
      <c r="V94" s="23" t="s">
        <v>55</v>
      </c>
      <c r="W94" s="23" t="s">
        <v>55</v>
      </c>
      <c r="Z94" s="21"/>
      <c r="AA94" s="21"/>
      <c r="AB94" s="21"/>
      <c r="AD94" s="21"/>
      <c r="AE94" s="21"/>
      <c r="AJ94">
        <v>110</v>
      </c>
      <c r="AK94" s="21">
        <f t="shared" si="24"/>
        <v>18.914369429999965</v>
      </c>
      <c r="AL94" s="27">
        <f t="shared" si="27"/>
        <v>0.49537097444999978</v>
      </c>
    </row>
    <row r="95" spans="1:43" x14ac:dyDescent="0.25">
      <c r="P95">
        <v>85</v>
      </c>
      <c r="Q95" s="21">
        <f t="shared" si="30"/>
        <v>6.136574999999997</v>
      </c>
      <c r="R95" s="21">
        <f t="shared" si="31"/>
        <v>9.4678749999999994</v>
      </c>
      <c r="S95" s="21">
        <f t="shared" si="32"/>
        <v>7.8022249999999982</v>
      </c>
      <c r="T95" s="21">
        <f t="shared" si="34"/>
        <v>2.0715116249999999</v>
      </c>
      <c r="U95" s="21">
        <f t="shared" si="33"/>
        <v>10.306860112789703</v>
      </c>
      <c r="V95" s="23" t="s">
        <v>54</v>
      </c>
      <c r="W95" s="24" t="s">
        <v>16</v>
      </c>
      <c r="Z95" s="21"/>
      <c r="AA95" s="21"/>
      <c r="AB95" s="21"/>
      <c r="AD95" s="21"/>
      <c r="AE95" s="21"/>
      <c r="AJ95">
        <v>115</v>
      </c>
      <c r="AK95" s="21">
        <f t="shared" si="24"/>
        <v>26.989345514999904</v>
      </c>
      <c r="AL95" s="27">
        <f t="shared" si="27"/>
        <v>0.61013026181249952</v>
      </c>
    </row>
    <row r="96" spans="1:43" x14ac:dyDescent="0.25">
      <c r="P96">
        <v>90</v>
      </c>
      <c r="Q96" s="21">
        <f t="shared" si="30"/>
        <v>7.1341999999999999</v>
      </c>
      <c r="R96" s="21">
        <f t="shared" si="31"/>
        <v>11.964500000000001</v>
      </c>
      <c r="S96" s="21">
        <f t="shared" si="32"/>
        <v>9.5493500000000004</v>
      </c>
      <c r="T96" s="21">
        <f>$T$71*(P96-P95)*((S95+S96)/2)*0.001+T95</f>
        <v>2.3317852499999998</v>
      </c>
      <c r="U96" s="21">
        <f>SQRT((2*($T96))/(($M$71+$N$71)*0.001))</f>
        <v>10.93520602317262</v>
      </c>
      <c r="V96" s="21">
        <f>($M$71/2*0.001*($U96)^2)-$V$71</f>
        <v>1.8096660923076922</v>
      </c>
      <c r="W96" s="21">
        <f>SQRT((2*($V96)/($M$71*0.001)))</f>
        <v>10.635042584269739</v>
      </c>
      <c r="Z96" s="21"/>
      <c r="AA96" s="21"/>
      <c r="AB96" s="21"/>
      <c r="AD96" s="21"/>
      <c r="AE96" s="21"/>
    </row>
    <row r="97" spans="1:28" x14ac:dyDescent="0.25">
      <c r="P97">
        <v>95</v>
      </c>
      <c r="Q97" s="21">
        <f t="shared" si="30"/>
        <v>8.3463250000000002</v>
      </c>
      <c r="R97" s="21">
        <f t="shared" si="31"/>
        <v>15.043625000000002</v>
      </c>
      <c r="S97" s="21">
        <f t="shared" si="32"/>
        <v>11.694975000000001</v>
      </c>
      <c r="T97" s="21">
        <f>$T$71*(P97-P96)*((S96+S97)/2)*0.001+T96</f>
        <v>2.6504501249999999</v>
      </c>
      <c r="U97" s="21"/>
      <c r="V97" s="21"/>
      <c r="W97" s="21"/>
      <c r="X97" s="21"/>
      <c r="Y97" s="21"/>
      <c r="AA97" s="21"/>
      <c r="AB97" s="21"/>
    </row>
    <row r="98" spans="1:28" x14ac:dyDescent="0.25">
      <c r="P98">
        <v>100</v>
      </c>
      <c r="Q98" s="21">
        <f>0.000027*P98^3-0.003*P98^2+0.1042*P98+2.3732</f>
        <v>9.7932000000000006</v>
      </c>
      <c r="R98" s="21">
        <f t="shared" ref="R98" si="35">0.000075*P98^3-0.0086*P98^2+0.2812*P98+1.6415</f>
        <v>18.761500000000002</v>
      </c>
      <c r="S98" s="21">
        <f t="shared" si="32"/>
        <v>14.277350000000002</v>
      </c>
    </row>
    <row r="100" spans="1:28" x14ac:dyDescent="0.25">
      <c r="U100" t="s">
        <v>24</v>
      </c>
      <c r="V100">
        <f>$W$96*COS($S$71)*(($W$96*SIN($S$71)+SQRT(($W$96*SIN($S$71))^2+2*9.81*$P$71*0.001))/9.81)</f>
        <v>11.671293661396152</v>
      </c>
    </row>
    <row r="102" spans="1:28" ht="15.75" thickBot="1" x14ac:dyDescent="0.3"/>
    <row r="103" spans="1:28" ht="15.75" thickBot="1" x14ac:dyDescent="0.3">
      <c r="P103" s="12" t="s">
        <v>39</v>
      </c>
      <c r="Q103" s="13"/>
      <c r="R103" s="13"/>
      <c r="S103" s="7"/>
      <c r="T103" s="8" t="s">
        <v>37</v>
      </c>
      <c r="U103" s="7" t="s">
        <v>36</v>
      </c>
      <c r="V103" s="9"/>
    </row>
    <row r="104" spans="1:28" ht="15.75" thickBot="1" x14ac:dyDescent="0.3">
      <c r="P104" s="14"/>
      <c r="Q104" s="15"/>
      <c r="R104" s="15"/>
      <c r="S104" s="10"/>
      <c r="T104" s="15"/>
      <c r="U104" s="11"/>
      <c r="V104" s="16"/>
    </row>
    <row r="105" spans="1:28" ht="15.75" thickBot="1" x14ac:dyDescent="0.3">
      <c r="P105" s="7" t="s">
        <v>33</v>
      </c>
      <c r="Q105" s="7" t="s">
        <v>35</v>
      </c>
      <c r="R105" s="7" t="s">
        <v>34</v>
      </c>
      <c r="S105" s="7"/>
      <c r="T105" s="17"/>
      <c r="U105" s="10"/>
      <c r="V105" s="18" t="s">
        <v>38</v>
      </c>
    </row>
    <row r="106" spans="1:28" x14ac:dyDescent="0.25">
      <c r="A106" s="28" t="s">
        <v>76</v>
      </c>
      <c r="B106" s="28"/>
      <c r="C106" s="28"/>
      <c r="D106" s="28"/>
      <c r="E106" s="28"/>
      <c r="F106" s="28"/>
      <c r="G106" s="28"/>
      <c r="H106" s="28"/>
      <c r="I106" s="28"/>
      <c r="J106" s="28"/>
      <c r="P106" s="6">
        <v>100</v>
      </c>
      <c r="Q106" s="6">
        <v>41.999186012599559</v>
      </c>
      <c r="R106" s="6">
        <f>Q106/180*PI()</f>
        <v>0.73302407907741096</v>
      </c>
      <c r="T106">
        <f>P106*$M$71*9.81*0.000001</f>
        <v>3.1391999999999996E-2</v>
      </c>
      <c r="U106" s="6">
        <f>SQRT((2*($T$96-T106))/(($M$71+$N$71)*0.001))</f>
        <v>10.861348195108405</v>
      </c>
      <c r="V106">
        <f>(COS(R106)*U106)*((SIN(R106)*U106+SQRT(SIN(R106)^2+2*9.81*P106*0.001))/9.81)</f>
        <v>7.2569830070036163</v>
      </c>
    </row>
    <row r="107" spans="1:28" x14ac:dyDescent="0.25">
      <c r="A107" t="s">
        <v>26</v>
      </c>
      <c r="B107" t="s">
        <v>27</v>
      </c>
      <c r="C107" t="s">
        <v>28</v>
      </c>
      <c r="D107" t="s">
        <v>29</v>
      </c>
      <c r="E107" t="s">
        <v>30</v>
      </c>
      <c r="F107" t="s">
        <v>77</v>
      </c>
      <c r="P107" s="6">
        <v>105</v>
      </c>
      <c r="Q107" s="6">
        <v>41.907916079703725</v>
      </c>
      <c r="R107" s="6">
        <f>Q107/180*PI()</f>
        <v>0.73143111824030438</v>
      </c>
      <c r="T107">
        <f t="shared" ref="T107:T170" si="36">P107*$M$71*9.81*0.000001</f>
        <v>3.2961599999999994E-2</v>
      </c>
      <c r="U107" s="6">
        <f t="shared" ref="U107:U170" si="37">SQRT((2*($T$96-T107))/(($M$71+$N$71)*0.001))</f>
        <v>10.857642115472967</v>
      </c>
      <c r="V107">
        <f>(COS(R107)*U107)*(SIN(R107)*U107+SQRT(SIN(R107)^2+2*9.81*P107*0.001))/9.81</f>
        <v>7.27762024358569</v>
      </c>
    </row>
    <row r="108" spans="1:28" x14ac:dyDescent="0.25">
      <c r="A108" s="3">
        <v>181</v>
      </c>
      <c r="B108" s="3">
        <v>188</v>
      </c>
      <c r="C108" s="3">
        <v>175</v>
      </c>
      <c r="D108" s="3">
        <v>157</v>
      </c>
      <c r="E108" s="3">
        <v>153</v>
      </c>
      <c r="F108">
        <v>35</v>
      </c>
      <c r="P108" s="6">
        <v>110</v>
      </c>
      <c r="Q108" s="6">
        <v>41.818816270109949</v>
      </c>
      <c r="R108" s="6">
        <f t="shared" ref="R108:R171" si="38">Q108/180*PI()</f>
        <v>0.72987603319999295</v>
      </c>
      <c r="T108">
        <f t="shared" si="36"/>
        <v>3.4531200000000005E-2</v>
      </c>
      <c r="U108" s="6">
        <f t="shared" si="37"/>
        <v>10.85393477039548</v>
      </c>
      <c r="V108">
        <f>(COS(R108)*U108)*(SIN(R108)*U108+SQRT(SIN(R108)^2+2*9.81*P108*0.001))/9.81</f>
        <v>7.297780996238652</v>
      </c>
    </row>
    <row r="109" spans="1:28" x14ac:dyDescent="0.25">
      <c r="A109" s="3">
        <v>180</v>
      </c>
      <c r="B109" s="3">
        <v>187</v>
      </c>
      <c r="C109" s="3">
        <v>174.5</v>
      </c>
      <c r="D109" s="3">
        <v>156.5</v>
      </c>
      <c r="E109" s="3">
        <v>152</v>
      </c>
      <c r="P109" s="6">
        <v>115</v>
      </c>
      <c r="Q109" s="6">
        <v>41.731734358584788</v>
      </c>
      <c r="R109" s="6">
        <f t="shared" si="38"/>
        <v>0.72835616712494855</v>
      </c>
      <c r="T109">
        <f t="shared" si="36"/>
        <v>3.6100800000000002E-2</v>
      </c>
      <c r="U109" s="6">
        <f t="shared" si="37"/>
        <v>10.850226158578801</v>
      </c>
      <c r="V109">
        <f t="shared" ref="V109:V170" si="39">(COS(R109)*U109)*(SIN(R109)*U109+SQRT(SIN(R109)^2+2*9.81*P109*0.001))/9.81</f>
        <v>7.3174906167564444</v>
      </c>
    </row>
    <row r="110" spans="1:28" x14ac:dyDescent="0.25">
      <c r="A110" s="3">
        <v>179</v>
      </c>
      <c r="B110" s="3">
        <v>186</v>
      </c>
      <c r="C110" s="3">
        <v>174</v>
      </c>
      <c r="D110" s="3">
        <v>156</v>
      </c>
      <c r="E110" s="3">
        <v>151</v>
      </c>
      <c r="P110" s="6">
        <v>120</v>
      </c>
      <c r="Q110" s="6">
        <v>41.646532921356958</v>
      </c>
      <c r="R110" s="6">
        <f t="shared" si="38"/>
        <v>0.72686912151789163</v>
      </c>
      <c r="T110">
        <f t="shared" si="36"/>
        <v>3.76704E-2</v>
      </c>
      <c r="U110" s="6">
        <f t="shared" si="37"/>
        <v>10.846516278723568</v>
      </c>
      <c r="V110">
        <f t="shared" si="39"/>
        <v>7.3367722364380876</v>
      </c>
    </row>
    <row r="111" spans="1:28" x14ac:dyDescent="0.25">
      <c r="A111" s="3">
        <v>178</v>
      </c>
      <c r="B111" s="3">
        <v>185</v>
      </c>
      <c r="C111" s="3">
        <v>173</v>
      </c>
      <c r="D111" s="3">
        <v>155</v>
      </c>
      <c r="E111" s="3">
        <v>150</v>
      </c>
      <c r="P111" s="6">
        <v>125</v>
      </c>
      <c r="Q111" s="6">
        <v>41.563087275400115</v>
      </c>
      <c r="R111" s="6">
        <f t="shared" si="38"/>
        <v>0.72541272024949111</v>
      </c>
      <c r="T111">
        <f t="shared" si="36"/>
        <v>3.9239999999999997E-2</v>
      </c>
      <c r="U111" s="6">
        <f t="shared" si="37"/>
        <v>10.842805129528202</v>
      </c>
      <c r="V111">
        <f t="shared" si="39"/>
        <v>7.3556470272963539</v>
      </c>
    </row>
    <row r="112" spans="1:28" x14ac:dyDescent="0.25">
      <c r="A112" s="3">
        <v>177</v>
      </c>
      <c r="B112" s="3">
        <v>184</v>
      </c>
      <c r="C112" s="3">
        <v>171.5</v>
      </c>
      <c r="D112" s="3">
        <v>153.5</v>
      </c>
      <c r="E112" s="3">
        <v>149</v>
      </c>
      <c r="P112" s="6">
        <v>130</v>
      </c>
      <c r="Q112" s="6">
        <v>41.481287511143876</v>
      </c>
      <c r="R112" s="6">
        <f t="shared" si="38"/>
        <v>0.72398504503586458</v>
      </c>
      <c r="T112">
        <f t="shared" si="36"/>
        <v>4.0809599999999994E-2</v>
      </c>
      <c r="U112" s="6">
        <f t="shared" si="37"/>
        <v>10.839092709688886</v>
      </c>
      <c r="V112">
        <f t="shared" si="39"/>
        <v>7.3741344536492672</v>
      </c>
    </row>
    <row r="113" spans="1:22" x14ac:dyDescent="0.25">
      <c r="A113" s="3">
        <v>175</v>
      </c>
      <c r="B113" s="3">
        <v>182.5</v>
      </c>
      <c r="C113" s="3">
        <v>170</v>
      </c>
      <c r="D113" s="3">
        <v>152</v>
      </c>
      <c r="E113" s="3">
        <v>147.5</v>
      </c>
      <c r="P113" s="6">
        <v>135</v>
      </c>
      <c r="Q113" s="6">
        <v>41.401032109325385</v>
      </c>
      <c r="R113" s="6">
        <f t="shared" si="38"/>
        <v>0.72258432403162098</v>
      </c>
      <c r="T113">
        <f t="shared" si="36"/>
        <v>4.2379200000000006E-2</v>
      </c>
      <c r="U113" s="6">
        <f t="shared" si="37"/>
        <v>10.83537901789958</v>
      </c>
      <c r="V113">
        <f t="shared" si="39"/>
        <v>7.3922524279262571</v>
      </c>
    </row>
    <row r="114" spans="1:22" x14ac:dyDescent="0.25">
      <c r="A114" s="3">
        <v>174</v>
      </c>
      <c r="B114" s="3">
        <v>180</v>
      </c>
      <c r="C114" s="3">
        <v>168</v>
      </c>
      <c r="D114" s="3">
        <v>150.5</v>
      </c>
      <c r="E114" s="3">
        <v>146</v>
      </c>
      <c r="P114" s="6">
        <v>140</v>
      </c>
      <c r="Q114" s="6">
        <v>41.322229052419722</v>
      </c>
      <c r="R114" s="6">
        <f t="shared" si="38"/>
        <v>0.72120895122798068</v>
      </c>
      <c r="T114">
        <f t="shared" si="36"/>
        <v>4.3948800000000003E-2</v>
      </c>
      <c r="U114" s="6">
        <f t="shared" si="37"/>
        <v>10.831664052851997</v>
      </c>
      <c r="V114">
        <f>(COS(R114)*U114)*(SIN(R114)*U114+SQRT(SIN(R114)^2+2*9.81*P114*0.001))/9.81</f>
        <v>7.4100174929306988</v>
      </c>
    </row>
    <row r="115" spans="1:22" x14ac:dyDescent="0.25">
      <c r="A115" s="3">
        <v>171</v>
      </c>
      <c r="B115" s="3">
        <v>178</v>
      </c>
      <c r="C115" s="3">
        <v>165.5</v>
      </c>
      <c r="D115" s="3">
        <v>148</v>
      </c>
      <c r="E115" s="3">
        <v>143.5</v>
      </c>
      <c r="P115" s="6">
        <v>145</v>
      </c>
      <c r="Q115" s="6">
        <v>41.244794215677523</v>
      </c>
      <c r="R115" s="6">
        <f t="shared" si="38"/>
        <v>0.71985745837108495</v>
      </c>
      <c r="T115">
        <f t="shared" si="36"/>
        <v>4.5518400000000001E-2</v>
      </c>
      <c r="U115" s="6">
        <f t="shared" si="37"/>
        <v>10.82794781323561</v>
      </c>
      <c r="V115">
        <f t="shared" si="39"/>
        <v>7.4274449607650137</v>
      </c>
    </row>
    <row r="116" spans="1:22" x14ac:dyDescent="0.25">
      <c r="A116" s="3">
        <v>167</v>
      </c>
      <c r="B116" s="3">
        <v>174</v>
      </c>
      <c r="C116" s="3">
        <v>161</v>
      </c>
      <c r="D116" s="3">
        <v>143.5</v>
      </c>
      <c r="E116" s="3">
        <v>139</v>
      </c>
      <c r="P116" s="6">
        <v>150</v>
      </c>
      <c r="Q116" s="6">
        <v>41.168650647625526</v>
      </c>
      <c r="R116" s="6">
        <f t="shared" si="38"/>
        <v>0.71852850240436128</v>
      </c>
      <c r="T116">
        <f t="shared" si="36"/>
        <v>4.7087999999999998E-2</v>
      </c>
      <c r="U116" s="6">
        <f t="shared" si="37"/>
        <v>10.824230297737643</v>
      </c>
      <c r="V116">
        <f t="shared" si="39"/>
        <v>7.4445490387476774</v>
      </c>
    </row>
    <row r="117" spans="1:22" x14ac:dyDescent="0.25">
      <c r="A117" s="3">
        <v>159</v>
      </c>
      <c r="B117" s="3">
        <v>166</v>
      </c>
      <c r="C117" s="3">
        <v>155</v>
      </c>
      <c r="D117" s="3">
        <v>135.5</v>
      </c>
      <c r="E117" s="3">
        <v>131</v>
      </c>
      <c r="P117" s="6">
        <v>155</v>
      </c>
      <c r="Q117" s="6">
        <v>41.093727574393519</v>
      </c>
      <c r="R117" s="6">
        <f t="shared" si="38"/>
        <v>0.71722084809074993</v>
      </c>
      <c r="T117">
        <f t="shared" si="36"/>
        <v>4.8657600000000002E-2</v>
      </c>
      <c r="U117" s="6">
        <f t="shared" si="37"/>
        <v>10.82051150504306</v>
      </c>
      <c r="V117">
        <f t="shared" si="39"/>
        <v>7.4613429363527048</v>
      </c>
    </row>
    <row r="118" spans="1:22" x14ac:dyDescent="0.25">
      <c r="A118" s="3">
        <v>144</v>
      </c>
      <c r="B118" s="3">
        <v>150</v>
      </c>
      <c r="C118" s="3">
        <v>141</v>
      </c>
      <c r="D118" s="3">
        <v>121</v>
      </c>
      <c r="E118" s="3">
        <v>115.5</v>
      </c>
      <c r="P118" s="6">
        <v>160</v>
      </c>
      <c r="Q118" s="6">
        <v>41.019959917237287</v>
      </c>
      <c r="R118" s="6">
        <f t="shared" si="38"/>
        <v>0.71593335959189131</v>
      </c>
      <c r="T118">
        <f t="shared" si="36"/>
        <v>5.02272E-2</v>
      </c>
      <c r="U118" s="6">
        <f t="shared" si="37"/>
        <v>10.816791433834569</v>
      </c>
      <c r="V118">
        <f t="shared" si="39"/>
        <v>7.4778389621271018</v>
      </c>
    </row>
    <row r="119" spans="1:22" x14ac:dyDescent="0.25">
      <c r="A119" s="3">
        <v>133</v>
      </c>
      <c r="B119" s="3">
        <v>138</v>
      </c>
      <c r="C119" s="3">
        <v>131</v>
      </c>
      <c r="D119" s="3">
        <v>113.5</v>
      </c>
      <c r="E119" s="3">
        <v>108</v>
      </c>
      <c r="P119" s="6">
        <v>165</v>
      </c>
      <c r="Q119" s="6">
        <v>40.947287598383824</v>
      </c>
      <c r="R119" s="6">
        <f t="shared" si="38"/>
        <v>0.71466498835283931</v>
      </c>
      <c r="T119">
        <f t="shared" si="36"/>
        <v>5.1796800000000004E-2</v>
      </c>
      <c r="U119" s="6">
        <f t="shared" si="37"/>
        <v>10.813070082792612</v>
      </c>
      <c r="V119">
        <f t="shared" si="39"/>
        <v>7.4940486067174588</v>
      </c>
    </row>
    <row r="120" spans="1:22" x14ac:dyDescent="0.25">
      <c r="A120" s="3">
        <v>125</v>
      </c>
      <c r="B120" s="3">
        <v>134</v>
      </c>
      <c r="C120" s="3">
        <v>128</v>
      </c>
      <c r="D120" s="3">
        <v>106</v>
      </c>
      <c r="E120" s="3">
        <v>104</v>
      </c>
      <c r="P120" s="6">
        <v>170</v>
      </c>
      <c r="Q120" s="6">
        <v>40.875655044554172</v>
      </c>
      <c r="R120" s="6">
        <f t="shared" si="38"/>
        <v>0.71341476443689977</v>
      </c>
      <c r="T120">
        <f t="shared" si="36"/>
        <v>5.3366400000000001E-2</v>
      </c>
      <c r="U120" s="6">
        <f t="shared" si="37"/>
        <v>10.809347450595356</v>
      </c>
      <c r="V120">
        <f t="shared" si="39"/>
        <v>7.5099826171149724</v>
      </c>
    </row>
    <row r="121" spans="1:22" x14ac:dyDescent="0.25">
      <c r="A121" s="3">
        <v>118</v>
      </c>
      <c r="B121" s="3">
        <v>125</v>
      </c>
      <c r="C121" s="3">
        <v>120</v>
      </c>
      <c r="D121" s="3">
        <v>103</v>
      </c>
      <c r="E121" s="3">
        <v>100</v>
      </c>
      <c r="P121" s="6">
        <v>175</v>
      </c>
      <c r="Q121" s="6">
        <v>40.805010736160824</v>
      </c>
      <c r="R121" s="6">
        <f t="shared" si="38"/>
        <v>0.71218178865764159</v>
      </c>
      <c r="T121">
        <f t="shared" si="36"/>
        <v>5.4935999999999999E-2</v>
      </c>
      <c r="U121" s="6">
        <f t="shared" si="37"/>
        <v>10.805623535918693</v>
      </c>
      <c r="V121">
        <f t="shared" si="39"/>
        <v>7.5256510623225026</v>
      </c>
    </row>
    <row r="122" spans="1:22" x14ac:dyDescent="0.25">
      <c r="A122" s="3">
        <v>111</v>
      </c>
      <c r="B122" s="3">
        <v>115</v>
      </c>
      <c r="C122" s="3">
        <v>112</v>
      </c>
      <c r="D122" s="3">
        <v>100</v>
      </c>
      <c r="E122" s="3">
        <v>95.5</v>
      </c>
      <c r="P122" s="6">
        <v>180</v>
      </c>
      <c r="Q122" s="6">
        <v>40.735306811419633</v>
      </c>
      <c r="R122" s="6">
        <f t="shared" si="38"/>
        <v>0.71096522566934539</v>
      </c>
      <c r="T122">
        <f t="shared" si="36"/>
        <v>5.6505600000000003E-2</v>
      </c>
      <c r="U122" s="6">
        <f t="shared" si="37"/>
        <v>10.801898337436235</v>
      </c>
      <c r="V122">
        <f t="shared" si="39"/>
        <v>7.541063391738656</v>
      </c>
    </row>
    <row r="123" spans="1:22" x14ac:dyDescent="0.25">
      <c r="A123" s="3">
        <v>108</v>
      </c>
      <c r="B123" s="3">
        <v>112</v>
      </c>
      <c r="C123" s="3">
        <v>109</v>
      </c>
      <c r="D123" s="3">
        <v>98</v>
      </c>
      <c r="E123" s="3">
        <v>93</v>
      </c>
      <c r="P123" s="6">
        <v>185</v>
      </c>
      <c r="Q123" s="6">
        <v>40.666498718326196</v>
      </c>
      <c r="R123" s="6">
        <f t="shared" si="38"/>
        <v>0.70976429789284623</v>
      </c>
      <c r="T123">
        <f t="shared" si="36"/>
        <v>5.80752E-2</v>
      </c>
      <c r="U123" s="6">
        <f t="shared" si="37"/>
        <v>10.798171853819301</v>
      </c>
      <c r="V123">
        <f t="shared" si="39"/>
        <v>7.5562284872297392</v>
      </c>
    </row>
    <row r="124" spans="1:22" x14ac:dyDescent="0.25">
      <c r="A124" s="3">
        <v>102</v>
      </c>
      <c r="B124" s="3">
        <v>105</v>
      </c>
      <c r="C124" s="3">
        <v>104</v>
      </c>
      <c r="D124" s="3">
        <v>94.5</v>
      </c>
      <c r="E124" s="3">
        <v>90</v>
      </c>
      <c r="P124" s="6">
        <v>190</v>
      </c>
      <c r="Q124" s="6">
        <v>40.598544907246151</v>
      </c>
      <c r="R124" s="6">
        <f t="shared" si="38"/>
        <v>0.70857828015022117</v>
      </c>
      <c r="T124">
        <f t="shared" si="36"/>
        <v>5.9644799999999998E-2</v>
      </c>
      <c r="U124" s="6">
        <f t="shared" si="37"/>
        <v>10.794444083736924</v>
      </c>
      <c r="V124">
        <f t="shared" si="39"/>
        <v>7.5711547097000587</v>
      </c>
    </row>
    <row r="125" spans="1:22" x14ac:dyDescent="0.25">
      <c r="A125" s="3">
        <v>96</v>
      </c>
      <c r="B125" s="3">
        <v>99</v>
      </c>
      <c r="C125" s="3">
        <v>98.5</v>
      </c>
      <c r="D125" s="3">
        <v>91</v>
      </c>
      <c r="E125" s="3">
        <v>88</v>
      </c>
      <c r="P125" s="6">
        <v>195</v>
      </c>
      <c r="Q125" s="6">
        <v>40.531406558789719</v>
      </c>
      <c r="R125" s="6">
        <f t="shared" si="38"/>
        <v>0.70740649491530516</v>
      </c>
      <c r="T125">
        <f t="shared" si="36"/>
        <v>6.1214400000000002E-2</v>
      </c>
      <c r="U125" s="6">
        <f t="shared" si="37"/>
        <v>10.79071502585583</v>
      </c>
      <c r="V125">
        <f t="shared" si="39"/>
        <v>7.5858499408570905</v>
      </c>
    </row>
    <row r="126" spans="1:22" x14ac:dyDescent="0.25">
      <c r="A126" s="3">
        <v>92</v>
      </c>
      <c r="B126" s="3">
        <v>96</v>
      </c>
      <c r="C126" s="3">
        <v>94</v>
      </c>
      <c r="D126" s="3">
        <v>87</v>
      </c>
      <c r="E126" s="3">
        <v>85</v>
      </c>
      <c r="P126" s="6">
        <v>200</v>
      </c>
      <c r="Q126" s="6">
        <v>40.465047341999046</v>
      </c>
      <c r="R126" s="6">
        <f t="shared" si="38"/>
        <v>0.70624830809326333</v>
      </c>
      <c r="T126">
        <f t="shared" si="36"/>
        <v>6.2783999999999993E-2</v>
      </c>
      <c r="U126" s="6">
        <f t="shared" si="37"/>
        <v>10.786984678840442</v>
      </c>
      <c r="V126">
        <f t="shared" si="39"/>
        <v>7.6003216207620188</v>
      </c>
    </row>
    <row r="127" spans="1:22" x14ac:dyDescent="0.25">
      <c r="A127" s="3">
        <v>88</v>
      </c>
      <c r="B127" s="3">
        <v>92</v>
      </c>
      <c r="C127" s="3">
        <v>92</v>
      </c>
      <c r="D127" s="3">
        <v>85.5</v>
      </c>
      <c r="E127" s="3">
        <v>82</v>
      </c>
      <c r="P127" s="6">
        <v>205</v>
      </c>
      <c r="Q127" s="6">
        <v>40.399433199116586</v>
      </c>
      <c r="R127" s="6">
        <f t="shared" si="38"/>
        <v>0.70510312526409036</v>
      </c>
      <c r="T127">
        <f t="shared" si="36"/>
        <v>6.4353599999999997E-2</v>
      </c>
      <c r="U127" s="6">
        <f t="shared" si="37"/>
        <v>10.78325304135288</v>
      </c>
      <c r="V127">
        <f t="shared" si="39"/>
        <v>7.6145767816766217</v>
      </c>
    </row>
    <row r="128" spans="1:22" x14ac:dyDescent="0.25">
      <c r="A128" s="3">
        <v>87</v>
      </c>
      <c r="B128" s="3">
        <v>89.5</v>
      </c>
      <c r="C128" s="3">
        <v>89</v>
      </c>
      <c r="D128" s="3">
        <v>83</v>
      </c>
      <c r="E128" s="3">
        <v>80</v>
      </c>
      <c r="P128" s="6">
        <v>210</v>
      </c>
      <c r="Q128" s="6">
        <v>40.334523006166961</v>
      </c>
      <c r="R128" s="6">
        <f t="shared" si="38"/>
        <v>0.7039702286790146</v>
      </c>
      <c r="T128">
        <f t="shared" si="36"/>
        <v>6.5923199999999987E-2</v>
      </c>
      <c r="U128" s="6">
        <f t="shared" si="37"/>
        <v>10.779520112052941</v>
      </c>
      <c r="V128">
        <f t="shared" si="39"/>
        <v>7.6286219829812252</v>
      </c>
    </row>
    <row r="129" spans="1:22" x14ac:dyDescent="0.25">
      <c r="A129" s="3">
        <v>83</v>
      </c>
      <c r="B129" s="3">
        <v>86</v>
      </c>
      <c r="C129" s="3">
        <v>85</v>
      </c>
      <c r="D129" s="3">
        <v>80</v>
      </c>
      <c r="E129" s="3">
        <v>78.5</v>
      </c>
      <c r="P129" s="6">
        <v>215</v>
      </c>
      <c r="Q129" s="6">
        <v>40.270290968452017</v>
      </c>
      <c r="R129" s="6">
        <f t="shared" si="38"/>
        <v>0.70284916813562359</v>
      </c>
      <c r="T129">
        <f t="shared" si="36"/>
        <v>6.7492800000000006E-2</v>
      </c>
      <c r="U129" s="6">
        <f t="shared" si="37"/>
        <v>10.775785889598099</v>
      </c>
      <c r="V129">
        <f t="shared" si="39"/>
        <v>7.642463571112418</v>
      </c>
    </row>
    <row r="130" spans="1:22" x14ac:dyDescent="0.25">
      <c r="A130" s="3">
        <v>78</v>
      </c>
      <c r="B130" s="3">
        <v>80</v>
      </c>
      <c r="C130" s="3">
        <v>78</v>
      </c>
      <c r="D130" s="3">
        <v>76</v>
      </c>
      <c r="E130" s="3">
        <v>74.5</v>
      </c>
      <c r="P130" s="6">
        <v>220</v>
      </c>
      <c r="Q130" s="6">
        <v>40.206759596680286</v>
      </c>
      <c r="R130" s="6">
        <f t="shared" si="38"/>
        <v>0.70174033651989831</v>
      </c>
      <c r="T130">
        <f t="shared" si="36"/>
        <v>6.906240000000001E-2</v>
      </c>
      <c r="U130" s="6">
        <f t="shared" si="37"/>
        <v>10.772050372643511</v>
      </c>
      <c r="V130">
        <f t="shared" si="39"/>
        <v>7.6561080728122501</v>
      </c>
    </row>
    <row r="131" spans="1:22" x14ac:dyDescent="0.25">
      <c r="A131" s="3">
        <v>74</v>
      </c>
      <c r="B131" s="3">
        <v>75</v>
      </c>
      <c r="C131" s="3">
        <v>74</v>
      </c>
      <c r="D131" s="3">
        <v>73</v>
      </c>
      <c r="E131" s="3">
        <v>71</v>
      </c>
      <c r="P131" s="6">
        <v>225</v>
      </c>
      <c r="Q131" s="6">
        <v>40.14382203682824</v>
      </c>
      <c r="R131" s="6">
        <f t="shared" si="38"/>
        <v>0.70064186887730906</v>
      </c>
      <c r="T131">
        <f t="shared" si="36"/>
        <v>7.0632E-2</v>
      </c>
      <c r="U131" s="6">
        <f t="shared" si="37"/>
        <v>10.768313559841992</v>
      </c>
      <c r="V131">
        <f t="shared" si="39"/>
        <v>7.6695603127052676</v>
      </c>
    </row>
    <row r="132" spans="1:22" x14ac:dyDescent="0.25">
      <c r="A132" s="3">
        <v>70</v>
      </c>
      <c r="B132" s="3">
        <v>71</v>
      </c>
      <c r="C132" s="3">
        <v>69</v>
      </c>
      <c r="D132" s="3">
        <v>69</v>
      </c>
      <c r="E132" s="3">
        <v>68.5</v>
      </c>
      <c r="P132" s="6">
        <v>230</v>
      </c>
      <c r="Q132" s="6">
        <v>40.081486302593618</v>
      </c>
      <c r="R132" s="6">
        <f t="shared" si="38"/>
        <v>0.69955390507326687</v>
      </c>
      <c r="T132">
        <f t="shared" si="36"/>
        <v>7.2201600000000005E-2</v>
      </c>
      <c r="U132" s="6">
        <f t="shared" si="37"/>
        <v>10.76457544984402</v>
      </c>
      <c r="V132">
        <f t="shared" si="39"/>
        <v>7.6828260419485463</v>
      </c>
    </row>
    <row r="133" spans="1:22" x14ac:dyDescent="0.25">
      <c r="A133" s="3">
        <v>66</v>
      </c>
      <c r="B133" s="3">
        <v>66</v>
      </c>
      <c r="C133" s="3">
        <v>64</v>
      </c>
      <c r="D133" s="3">
        <v>65</v>
      </c>
      <c r="E133" s="3">
        <v>64.5</v>
      </c>
      <c r="P133" s="6">
        <v>235</v>
      </c>
      <c r="Q133" s="6">
        <v>40.019729617275566</v>
      </c>
      <c r="R133" s="6">
        <f t="shared" si="38"/>
        <v>0.69847604757934878</v>
      </c>
      <c r="T133">
        <f t="shared" si="36"/>
        <v>7.3771199999999995E-2</v>
      </c>
      <c r="U133" s="6">
        <f t="shared" si="37"/>
        <v>10.760836041297734</v>
      </c>
      <c r="V133">
        <f t="shared" si="39"/>
        <v>7.6959104090102963</v>
      </c>
    </row>
    <row r="134" spans="1:22" x14ac:dyDescent="0.25">
      <c r="P134" s="6">
        <v>240</v>
      </c>
      <c r="Q134" s="6">
        <v>39.958528921826833</v>
      </c>
      <c r="R134" s="6">
        <f t="shared" si="38"/>
        <v>0.69740789393925806</v>
      </c>
      <c r="T134">
        <f t="shared" si="36"/>
        <v>7.5340799999999999E-2</v>
      </c>
      <c r="U134" s="6">
        <f t="shared" si="37"/>
        <v>10.757095332848918</v>
      </c>
      <c r="V134">
        <f t="shared" si="39"/>
        <v>7.7088183008880113</v>
      </c>
    </row>
    <row r="135" spans="1:22" x14ac:dyDescent="0.25">
      <c r="P135" s="6">
        <v>245</v>
      </c>
      <c r="Q135" s="6">
        <v>39.897862223339139</v>
      </c>
      <c r="R135" s="6">
        <f t="shared" si="38"/>
        <v>0.69634906030433319</v>
      </c>
      <c r="T135">
        <f t="shared" si="36"/>
        <v>7.6910400000000004E-2</v>
      </c>
      <c r="U135" s="6">
        <f t="shared" si="37"/>
        <v>10.753353323141004</v>
      </c>
      <c r="V135">
        <f t="shared" si="39"/>
        <v>7.7215543744807462</v>
      </c>
    </row>
    <row r="136" spans="1:22" x14ac:dyDescent="0.25">
      <c r="P136" s="6">
        <v>250</v>
      </c>
      <c r="Q136" s="6">
        <v>39.837710039604033</v>
      </c>
      <c r="R136" s="6">
        <f t="shared" si="38"/>
        <v>0.69529920664589095</v>
      </c>
      <c r="T136">
        <f t="shared" si="36"/>
        <v>7.8479999999999994E-2</v>
      </c>
      <c r="U136" s="6">
        <f t="shared" si="37"/>
        <v>10.749610010815061</v>
      </c>
      <c r="V136">
        <f t="shared" si="39"/>
        <v>7.7341230890499961</v>
      </c>
    </row>
    <row r="137" spans="1:22" x14ac:dyDescent="0.25">
      <c r="P137" s="6">
        <v>255</v>
      </c>
      <c r="Q137" s="6">
        <v>39.778052940819954</v>
      </c>
      <c r="R137" s="6">
        <f t="shared" si="38"/>
        <v>0.69425799384992126</v>
      </c>
      <c r="T137">
        <f t="shared" si="36"/>
        <v>8.0049599999999999E-2</v>
      </c>
      <c r="U137" s="6">
        <f t="shared" si="37"/>
        <v>10.74586539450979</v>
      </c>
      <c r="V137">
        <f t="shared" si="39"/>
        <v>7.746528692441875</v>
      </c>
    </row>
    <row r="138" spans="1:22" x14ac:dyDescent="0.25">
      <c r="P138" s="6">
        <v>260</v>
      </c>
      <c r="Q138" s="6">
        <v>39.718872162346138</v>
      </c>
      <c r="R138" s="6">
        <f t="shared" si="38"/>
        <v>0.6932250944116598</v>
      </c>
      <c r="T138">
        <f t="shared" si="36"/>
        <v>8.1619199999999989E-2</v>
      </c>
      <c r="U138" s="6">
        <f t="shared" si="37"/>
        <v>10.742119472861525</v>
      </c>
      <c r="V138">
        <f t="shared" si="39"/>
        <v>7.7587752409151731</v>
      </c>
    </row>
    <row r="139" spans="1:22" x14ac:dyDescent="0.25">
      <c r="P139" s="6">
        <v>265</v>
      </c>
      <c r="Q139" s="6">
        <v>39.66015046371863</v>
      </c>
      <c r="R139" s="6">
        <f t="shared" si="38"/>
        <v>0.69220020742824595</v>
      </c>
      <c r="T139">
        <f t="shared" si="36"/>
        <v>8.3188799999999993E-2</v>
      </c>
      <c r="U139" s="6">
        <f t="shared" si="37"/>
        <v>10.738372244504212</v>
      </c>
      <c r="V139">
        <f t="shared" si="39"/>
        <v>7.7708666215785938</v>
      </c>
    </row>
    <row r="140" spans="1:22" x14ac:dyDescent="0.25">
      <c r="P140" s="6">
        <v>270</v>
      </c>
      <c r="Q140" s="6">
        <v>39.601871074138373</v>
      </c>
      <c r="R140" s="6">
        <f t="shared" si="38"/>
        <v>0.69118304019401799</v>
      </c>
      <c r="T140">
        <f t="shared" si="36"/>
        <v>8.4758400000000012E-2</v>
      </c>
      <c r="U140" s="6">
        <f t="shared" si="37"/>
        <v>10.734623708069424</v>
      </c>
      <c r="V140">
        <f t="shared" si="39"/>
        <v>7.7828065511050699</v>
      </c>
    </row>
    <row r="141" spans="1:22" x14ac:dyDescent="0.25">
      <c r="P141" s="6">
        <v>275</v>
      </c>
      <c r="Q141" s="6">
        <v>39.544018501085837</v>
      </c>
      <c r="R141" s="6">
        <f t="shared" si="38"/>
        <v>0.6901733223135007</v>
      </c>
      <c r="T141">
        <f t="shared" si="36"/>
        <v>8.6328000000000002E-2</v>
      </c>
      <c r="U141" s="6">
        <f t="shared" si="37"/>
        <v>10.730873862186334</v>
      </c>
      <c r="V141">
        <f t="shared" si="39"/>
        <v>7.7945985959698882</v>
      </c>
    </row>
    <row r="142" spans="1:22" x14ac:dyDescent="0.25">
      <c r="P142" s="6">
        <v>280</v>
      </c>
      <c r="Q142" s="6">
        <v>39.48657720663077</v>
      </c>
      <c r="R142" s="6">
        <f t="shared" si="38"/>
        <v>0.68917078259865228</v>
      </c>
      <c r="T142">
        <f t="shared" si="36"/>
        <v>8.7897600000000006E-2</v>
      </c>
      <c r="U142" s="6">
        <f t="shared" si="37"/>
        <v>10.727122705481724</v>
      </c>
      <c r="V142">
        <f t="shared" si="39"/>
        <v>7.8062461657111015</v>
      </c>
    </row>
    <row r="143" spans="1:22" x14ac:dyDescent="0.25">
      <c r="P143" s="6">
        <v>285</v>
      </c>
      <c r="Q143" s="6">
        <v>39.429532836908479</v>
      </c>
      <c r="R143" s="6">
        <f t="shared" si="38"/>
        <v>0.68817517052727328</v>
      </c>
      <c r="T143">
        <f t="shared" si="36"/>
        <v>8.9467200000000011E-2</v>
      </c>
      <c r="U143" s="6">
        <f t="shared" si="37"/>
        <v>10.723370236579973</v>
      </c>
      <c r="V143">
        <f t="shared" si="39"/>
        <v>7.8177525370248793</v>
      </c>
    </row>
    <row r="144" spans="1:22" x14ac:dyDescent="0.25">
      <c r="P144" s="6">
        <v>290</v>
      </c>
      <c r="Q144" s="6">
        <v>39.372871477336616</v>
      </c>
      <c r="R144" s="6">
        <f t="shared" si="38"/>
        <v>0.68718624324408784</v>
      </c>
      <c r="T144">
        <f t="shared" si="36"/>
        <v>9.1036800000000001E-2</v>
      </c>
      <c r="U144" s="6">
        <f t="shared" si="37"/>
        <v>10.719616454103054</v>
      </c>
      <c r="V144">
        <f t="shared" si="39"/>
        <v>7.8291208527876766</v>
      </c>
    </row>
    <row r="145" spans="15:24" x14ac:dyDescent="0.25">
      <c r="P145" s="6">
        <v>295</v>
      </c>
      <c r="Q145" s="6">
        <v>39.316580079298681</v>
      </c>
      <c r="R145" s="6">
        <f t="shared" si="38"/>
        <v>0.68620377300777524</v>
      </c>
      <c r="T145">
        <f t="shared" si="36"/>
        <v>9.2606400000000005E-2</v>
      </c>
      <c r="U145" s="6">
        <f t="shared" si="37"/>
        <v>10.715861356670521</v>
      </c>
      <c r="V145">
        <f t="shared" si="39"/>
        <v>7.8403541352111992</v>
      </c>
    </row>
    <row r="146" spans="15:24" x14ac:dyDescent="0.25">
      <c r="P146" s="6">
        <v>300</v>
      </c>
      <c r="Q146" s="6">
        <v>39.260645671752819</v>
      </c>
      <c r="R146" s="6">
        <f t="shared" si="38"/>
        <v>0.68522753343094756</v>
      </c>
      <c r="T146">
        <f t="shared" si="36"/>
        <v>9.4175999999999996E-2</v>
      </c>
      <c r="U146" s="6">
        <f t="shared" si="37"/>
        <v>10.712104942899519</v>
      </c>
      <c r="V146">
        <f t="shared" si="39"/>
        <v>7.8514552827573434</v>
      </c>
    </row>
    <row r="147" spans="15:24" x14ac:dyDescent="0.25">
      <c r="P147" s="6">
        <v>305</v>
      </c>
      <c r="Q147" s="6">
        <v>39.205056309168953</v>
      </c>
      <c r="R147" s="6">
        <f t="shared" si="38"/>
        <v>0.68425731602477413</v>
      </c>
      <c r="T147">
        <f t="shared" si="36"/>
        <v>9.57456E-2</v>
      </c>
      <c r="U147" s="6">
        <f t="shared" si="37"/>
        <v>10.708347211404755</v>
      </c>
      <c r="V147">
        <f t="shared" si="39"/>
        <v>7.8624270891777845</v>
      </c>
    </row>
    <row r="148" spans="15:24" x14ac:dyDescent="0.25">
      <c r="P148" s="6">
        <v>310</v>
      </c>
      <c r="Q148" s="6">
        <v>39.149800153958267</v>
      </c>
      <c r="R148" s="6">
        <f t="shared" si="38"/>
        <v>0.68329291418435478</v>
      </c>
      <c r="T148">
        <f t="shared" si="36"/>
        <v>9.7315200000000004E-2</v>
      </c>
      <c r="U148" s="6">
        <f t="shared" si="37"/>
        <v>10.704588160798512</v>
      </c>
      <c r="V148">
        <f t="shared" si="39"/>
        <v>7.8732722376701139</v>
      </c>
    </row>
    <row r="149" spans="15:24" x14ac:dyDescent="0.25">
      <c r="P149" s="6">
        <v>315</v>
      </c>
      <c r="Q149" s="6">
        <v>39.09486602820963</v>
      </c>
      <c r="R149" s="6">
        <f t="shared" si="38"/>
        <v>0.68233413281833633</v>
      </c>
      <c r="T149">
        <f t="shared" si="36"/>
        <v>9.8884799999999995E-2</v>
      </c>
      <c r="U149" s="6">
        <f t="shared" si="37"/>
        <v>10.700827789690637</v>
      </c>
      <c r="V149">
        <f t="shared" si="39"/>
        <v>7.8839933139764176</v>
      </c>
    </row>
    <row r="150" spans="15:24" x14ac:dyDescent="0.25">
      <c r="P150" s="6">
        <v>320</v>
      </c>
      <c r="Q150" s="6">
        <v>39.377690812502586</v>
      </c>
      <c r="R150" s="6">
        <f t="shared" si="38"/>
        <v>0.68727035651049118</v>
      </c>
      <c r="T150">
        <f t="shared" si="36"/>
        <v>0.1004544</v>
      </c>
      <c r="U150" s="6">
        <f t="shared" si="37"/>
        <v>10.697066096688525</v>
      </c>
      <c r="V150">
        <f t="shared" si="39"/>
        <v>7.8988373633117615</v>
      </c>
    </row>
    <row r="151" spans="15:24" ht="15.75" thickBot="1" x14ac:dyDescent="0.3">
      <c r="P151" s="6">
        <v>325</v>
      </c>
      <c r="Q151" s="6">
        <v>38.985921157995747</v>
      </c>
      <c r="R151" s="6">
        <f t="shared" si="38"/>
        <v>0.68043268612994623</v>
      </c>
      <c r="T151">
        <f t="shared" si="36"/>
        <v>0.10202399999999999</v>
      </c>
      <c r="U151" s="6">
        <f t="shared" si="37"/>
        <v>10.693303080397131</v>
      </c>
      <c r="V151">
        <f t="shared" si="39"/>
        <v>7.90507312075413</v>
      </c>
    </row>
    <row r="152" spans="15:24" ht="15.75" thickBot="1" x14ac:dyDescent="0.3">
      <c r="O152" s="19"/>
      <c r="P152" s="7">
        <v>330</v>
      </c>
      <c r="Q152" s="7">
        <v>38.931889718650702</v>
      </c>
      <c r="R152" s="7">
        <f t="shared" si="38"/>
        <v>0.6794896596137836</v>
      </c>
      <c r="S152" s="8"/>
      <c r="T152" s="8">
        <f t="shared" si="36"/>
        <v>0.10359360000000001</v>
      </c>
      <c r="U152" s="6">
        <f t="shared" si="37"/>
        <v>10.689538739418948</v>
      </c>
      <c r="V152" s="8">
        <f t="shared" si="39"/>
        <v>7.9154365604679473</v>
      </c>
      <c r="W152" s="9"/>
      <c r="X152" t="s">
        <v>40</v>
      </c>
    </row>
    <row r="153" spans="15:24" ht="15.75" thickBot="1" x14ac:dyDescent="0.3">
      <c r="P153" s="6">
        <v>335</v>
      </c>
      <c r="Q153" s="6">
        <v>38.878140284010129</v>
      </c>
      <c r="R153" s="5">
        <f t="shared" si="38"/>
        <v>0.67855155500822006</v>
      </c>
      <c r="T153">
        <f t="shared" si="36"/>
        <v>0.10516320000000001</v>
      </c>
      <c r="U153" s="6">
        <f t="shared" si="37"/>
        <v>10.685773072354014</v>
      </c>
      <c r="V153">
        <f t="shared" si="39"/>
        <v>7.9256853750594178</v>
      </c>
    </row>
    <row r="154" spans="15:24" ht="15.75" thickBot="1" x14ac:dyDescent="0.3">
      <c r="P154" s="6">
        <v>340</v>
      </c>
      <c r="Q154" s="6">
        <v>39.206398314387322</v>
      </c>
      <c r="R154" s="5">
        <f t="shared" si="38"/>
        <v>0.68428073843441362</v>
      </c>
      <c r="T154">
        <f t="shared" si="36"/>
        <v>0.1067328</v>
      </c>
      <c r="U154" s="6">
        <f t="shared" si="37"/>
        <v>10.682006077799892</v>
      </c>
      <c r="V154">
        <f t="shared" si="39"/>
        <v>7.9407886521367477</v>
      </c>
    </row>
    <row r="155" spans="15:24" ht="15.75" thickBot="1" x14ac:dyDescent="0.3">
      <c r="P155" s="6">
        <v>345</v>
      </c>
      <c r="Q155" s="6">
        <v>39.164566392413093</v>
      </c>
      <c r="R155" s="5">
        <f t="shared" si="38"/>
        <v>0.68355063366352597</v>
      </c>
      <c r="T155">
        <f t="shared" si="36"/>
        <v>0.10830240000000001</v>
      </c>
      <c r="U155" s="6">
        <f t="shared" si="37"/>
        <v>10.678237754351676</v>
      </c>
      <c r="V155">
        <f t="shared" si="39"/>
        <v>7.9510046486431998</v>
      </c>
    </row>
    <row r="156" spans="15:24" ht="15.75" thickBot="1" x14ac:dyDescent="0.3">
      <c r="P156" s="6">
        <v>350</v>
      </c>
      <c r="Q156" s="6">
        <v>39.12310993064601</v>
      </c>
      <c r="R156" s="5">
        <f t="shared" si="38"/>
        <v>0.68282708190946328</v>
      </c>
      <c r="T156">
        <f t="shared" si="36"/>
        <v>0.109872</v>
      </c>
      <c r="U156" s="6">
        <f t="shared" si="37"/>
        <v>10.674468100601979</v>
      </c>
      <c r="V156">
        <f t="shared" si="39"/>
        <v>7.9611160588168302</v>
      </c>
    </row>
    <row r="157" spans="15:24" ht="15.75" thickBot="1" x14ac:dyDescent="0.3">
      <c r="P157" s="6">
        <v>355</v>
      </c>
      <c r="Q157" s="6">
        <v>39.082037453732866</v>
      </c>
      <c r="R157" s="5">
        <f t="shared" si="38"/>
        <v>0.68211023195537945</v>
      </c>
      <c r="T157">
        <f t="shared" si="36"/>
        <v>0.1114416</v>
      </c>
      <c r="U157" s="6">
        <f t="shared" si="37"/>
        <v>10.670697115140927</v>
      </c>
      <c r="V157">
        <f t="shared" si="39"/>
        <v>7.9711250499318584</v>
      </c>
    </row>
    <row r="158" spans="15:24" ht="15.75" thickBot="1" x14ac:dyDescent="0.3">
      <c r="P158" s="6">
        <v>360</v>
      </c>
      <c r="Q158" s="5">
        <v>39.041323510120634</v>
      </c>
      <c r="R158" s="5">
        <f t="shared" si="38"/>
        <v>0.68139963958787475</v>
      </c>
      <c r="T158">
        <f t="shared" si="36"/>
        <v>0.11301120000000001</v>
      </c>
      <c r="U158" s="6">
        <f t="shared" si="37"/>
        <v>10.666924796556158</v>
      </c>
      <c r="V158">
        <f t="shared" si="39"/>
        <v>7.9810333252053676</v>
      </c>
    </row>
    <row r="159" spans="15:24" ht="15.75" thickBot="1" x14ac:dyDescent="0.3">
      <c r="P159" s="6">
        <v>365</v>
      </c>
      <c r="Q159" s="6">
        <v>39.000966068769699</v>
      </c>
      <c r="R159" s="5">
        <f t="shared" si="38"/>
        <v>0.68069526935862046</v>
      </c>
      <c r="T159">
        <f t="shared" si="36"/>
        <v>0.1145808</v>
      </c>
      <c r="U159" s="6">
        <f t="shared" si="37"/>
        <v>10.663151143432803</v>
      </c>
      <c r="V159">
        <f t="shared" si="39"/>
        <v>7.9908427968202105</v>
      </c>
    </row>
    <row r="160" spans="15:24" ht="15.75" thickBot="1" x14ac:dyDescent="0.3">
      <c r="P160" s="6">
        <v>370</v>
      </c>
      <c r="Q160" s="6">
        <v>38.960957288455155</v>
      </c>
      <c r="R160" s="5">
        <f t="shared" si="38"/>
        <v>0.67999698441242451</v>
      </c>
      <c r="T160">
        <f t="shared" si="36"/>
        <v>0.1161504</v>
      </c>
      <c r="U160" s="6">
        <f t="shared" si="37"/>
        <v>10.659376154353499</v>
      </c>
      <c r="V160">
        <f t="shared" si="39"/>
        <v>8.0005552475513486</v>
      </c>
    </row>
    <row r="161" spans="16:22" ht="15.75" thickBot="1" x14ac:dyDescent="0.3">
      <c r="P161" s="6">
        <v>375</v>
      </c>
      <c r="Q161" s="6">
        <v>38.921289624352994</v>
      </c>
      <c r="R161" s="5">
        <f t="shared" si="38"/>
        <v>0.67930465306726673</v>
      </c>
      <c r="T161">
        <f t="shared" si="36"/>
        <v>0.11771999999999999</v>
      </c>
      <c r="U161" s="6">
        <f t="shared" si="37"/>
        <v>10.655599827898365</v>
      </c>
      <c r="V161">
        <f t="shared" si="39"/>
        <v>8.0101724047639919</v>
      </c>
    </row>
    <row r="162" spans="16:22" ht="15.75" thickBot="1" x14ac:dyDescent="0.3">
      <c r="P162" s="6">
        <v>380</v>
      </c>
      <c r="Q162" s="6">
        <v>38.881956376665869</v>
      </c>
      <c r="R162" s="5">
        <f t="shared" si="38"/>
        <v>0.67861815838962392</v>
      </c>
      <c r="T162">
        <f t="shared" si="36"/>
        <v>0.1192896</v>
      </c>
      <c r="U162" s="6">
        <f t="shared" si="37"/>
        <v>10.651822162645008</v>
      </c>
      <c r="V162">
        <f t="shared" si="39"/>
        <v>8.0196959495872555</v>
      </c>
    </row>
    <row r="163" spans="16:22" ht="15.75" thickBot="1" x14ac:dyDescent="0.3">
      <c r="P163" s="6">
        <v>385</v>
      </c>
      <c r="Q163" s="6">
        <v>38.842950155531945</v>
      </c>
      <c r="R163" s="5">
        <f t="shared" si="38"/>
        <v>0.67793737140207588</v>
      </c>
      <c r="T163">
        <f t="shared" si="36"/>
        <v>0.1208592</v>
      </c>
      <c r="U163" s="6">
        <f t="shared" si="37"/>
        <v>10.648043157168507</v>
      </c>
      <c r="V163">
        <f t="shared" si="39"/>
        <v>8.0291275009565624</v>
      </c>
    </row>
    <row r="164" spans="16:22" ht="15.75" thickBot="1" x14ac:dyDescent="0.3">
      <c r="P164" s="6">
        <v>390</v>
      </c>
      <c r="Q164" s="6">
        <v>38.804264751533836</v>
      </c>
      <c r="R164" s="5">
        <f t="shared" si="38"/>
        <v>0.67726218372984481</v>
      </c>
      <c r="T164">
        <f t="shared" si="36"/>
        <v>0.1224288</v>
      </c>
      <c r="U164" s="6">
        <f t="shared" si="37"/>
        <v>10.644262810041415</v>
      </c>
      <c r="V164">
        <f t="shared" si="39"/>
        <v>8.0384686403489933</v>
      </c>
    </row>
    <row r="165" spans="16:22" ht="15.75" thickBot="1" x14ac:dyDescent="0.3">
      <c r="P165" s="6">
        <v>395</v>
      </c>
      <c r="Q165" s="5">
        <v>38.765893588225012</v>
      </c>
      <c r="R165" s="5">
        <f t="shared" si="38"/>
        <v>0.67659248059228527</v>
      </c>
      <c r="T165">
        <f t="shared" si="36"/>
        <v>0.12399840000000001</v>
      </c>
      <c r="U165" s="6">
        <f t="shared" si="37"/>
        <v>10.640481119833748</v>
      </c>
      <c r="V165">
        <f t="shared" si="39"/>
        <v>8.0477208953467461</v>
      </c>
    </row>
    <row r="166" spans="16:22" ht="15.75" thickBot="1" x14ac:dyDescent="0.3">
      <c r="P166" s="6">
        <v>400</v>
      </c>
      <c r="Q166" s="6">
        <v>38.72783027378518</v>
      </c>
      <c r="R166" s="5">
        <f t="shared" si="38"/>
        <v>0.67592815043108834</v>
      </c>
      <c r="T166">
        <f t="shared" si="36"/>
        <v>0.12556799999999999</v>
      </c>
      <c r="U166" s="6">
        <f t="shared" si="37"/>
        <v>10.636698085112981</v>
      </c>
      <c r="V166">
        <f t="shared" si="39"/>
        <v>8.0568857482851843</v>
      </c>
    </row>
    <row r="167" spans="16:22" ht="15.75" thickBot="1" x14ac:dyDescent="0.3">
      <c r="P167" s="6">
        <v>405</v>
      </c>
      <c r="Q167" s="6">
        <v>38.690068719352993</v>
      </c>
      <c r="R167" s="5">
        <f t="shared" si="38"/>
        <v>0.67526908697557564</v>
      </c>
      <c r="T167">
        <f t="shared" si="36"/>
        <v>0.12713759999999999</v>
      </c>
      <c r="U167" s="6">
        <f t="shared" si="37"/>
        <v>10.632913704444038</v>
      </c>
      <c r="V167">
        <f t="shared" si="39"/>
        <v>8.065964639647996</v>
      </c>
    </row>
    <row r="168" spans="16:22" ht="15.75" thickBot="1" x14ac:dyDescent="0.3">
      <c r="P168" s="6">
        <v>410</v>
      </c>
      <c r="Q168" s="6">
        <v>38.6526031638235</v>
      </c>
      <c r="R168" s="5">
        <f t="shared" si="38"/>
        <v>0.67461518967549727</v>
      </c>
      <c r="T168">
        <f t="shared" si="36"/>
        <v>0.12870719999999999</v>
      </c>
      <c r="U168" s="6">
        <f t="shared" si="37"/>
        <v>10.629127976389292</v>
      </c>
      <c r="V168">
        <f t="shared" si="39"/>
        <v>8.074958970245623</v>
      </c>
    </row>
    <row r="169" spans="16:22" ht="15.75" thickBot="1" x14ac:dyDescent="0.3">
      <c r="P169" s="6">
        <v>415</v>
      </c>
      <c r="Q169" s="6">
        <v>38.615427975136505</v>
      </c>
      <c r="R169" s="5">
        <f t="shared" si="38"/>
        <v>0.67396636023285905</v>
      </c>
      <c r="T169">
        <f t="shared" si="36"/>
        <v>0.1302768</v>
      </c>
      <c r="U169" s="6">
        <f t="shared" si="37"/>
        <v>10.625340899508553</v>
      </c>
      <c r="V169">
        <f t="shared" si="39"/>
        <v>8.0838701005359592</v>
      </c>
    </row>
    <row r="170" spans="16:22" ht="15.75" thickBot="1" x14ac:dyDescent="0.3">
      <c r="P170" s="6">
        <v>420</v>
      </c>
      <c r="Q170" s="6">
        <v>79</v>
      </c>
      <c r="R170" s="5">
        <f t="shared" si="38"/>
        <v>1.3788101090755203</v>
      </c>
      <c r="T170">
        <f t="shared" si="36"/>
        <v>0.13184639999999997</v>
      </c>
      <c r="U170" s="6">
        <f t="shared" si="37"/>
        <v>10.621552472359062</v>
      </c>
      <c r="V170">
        <f t="shared" si="39"/>
        <v>2.7808000478289245</v>
      </c>
    </row>
    <row r="171" spans="16:22" ht="15.75" thickBot="1" x14ac:dyDescent="0.3">
      <c r="P171" s="6">
        <v>425</v>
      </c>
      <c r="Q171" s="6">
        <v>80</v>
      </c>
      <c r="R171" s="5">
        <f t="shared" si="38"/>
        <v>1.3962634015954636</v>
      </c>
      <c r="T171">
        <f t="shared" ref="T171:T186" si="40">P171*$M$71*9.81*0.000001</f>
        <v>0.13341600000000001</v>
      </c>
      <c r="U171" s="6">
        <f t="shared" ref="U171:U186" si="41">SQRT((2*($T$96-T171))/(($M$71+$N$71)*0.001))</f>
        <v>10.617762693495491</v>
      </c>
      <c r="V171">
        <f t="shared" ref="V171:V186" si="42">(COS(R171)*U171)*(SIN(R171)*U171+SQRT(SIN(R171)^2+2*9.81*P171*0.001))/9.81</f>
        <v>2.5386710194479667</v>
      </c>
    </row>
    <row r="172" spans="16:22" ht="15.75" thickBot="1" x14ac:dyDescent="0.3">
      <c r="P172" s="6">
        <v>430</v>
      </c>
      <c r="Q172" s="5">
        <v>81</v>
      </c>
      <c r="R172" s="5">
        <f t="shared" ref="R172:R186" si="43">Q172/180*PI()</f>
        <v>1.4137166941154069</v>
      </c>
      <c r="T172">
        <f t="shared" si="40"/>
        <v>0.13498560000000001</v>
      </c>
      <c r="U172" s="6">
        <f t="shared" si="41"/>
        <v>10.613971561469924</v>
      </c>
      <c r="V172">
        <f t="shared" si="42"/>
        <v>2.2936101121691848</v>
      </c>
    </row>
    <row r="173" spans="16:22" ht="15.75" thickBot="1" x14ac:dyDescent="0.3">
      <c r="P173" s="6">
        <v>435</v>
      </c>
      <c r="Q173" s="6">
        <v>82</v>
      </c>
      <c r="R173" s="5">
        <f t="shared" si="43"/>
        <v>1.4311699866353502</v>
      </c>
      <c r="T173">
        <f t="shared" si="40"/>
        <v>0.13655520000000002</v>
      </c>
      <c r="U173" s="6">
        <f t="shared" si="41"/>
        <v>10.610179074831866</v>
      </c>
      <c r="V173">
        <f t="shared" si="42"/>
        <v>2.0458795420115909</v>
      </c>
    </row>
    <row r="174" spans="16:22" ht="15.75" thickBot="1" x14ac:dyDescent="0.3">
      <c r="P174" s="6">
        <v>440</v>
      </c>
      <c r="Q174" s="6">
        <v>83</v>
      </c>
      <c r="R174" s="5">
        <f t="shared" si="43"/>
        <v>1.4486232791552935</v>
      </c>
      <c r="T174">
        <f t="shared" si="40"/>
        <v>0.13812480000000002</v>
      </c>
      <c r="U174" s="6">
        <f t="shared" si="41"/>
        <v>10.606385232128224</v>
      </c>
      <c r="V174">
        <f t="shared" si="42"/>
        <v>1.7957438043355389</v>
      </c>
    </row>
    <row r="175" spans="16:22" ht="15.75" thickBot="1" x14ac:dyDescent="0.3">
      <c r="P175" s="6">
        <v>445</v>
      </c>
      <c r="Q175" s="6">
        <v>84</v>
      </c>
      <c r="R175" s="5">
        <f t="shared" si="43"/>
        <v>1.4660765716752369</v>
      </c>
      <c r="T175">
        <f t="shared" si="40"/>
        <v>0.1396944</v>
      </c>
      <c r="U175" s="6">
        <f t="shared" si="41"/>
        <v>10.602590031903308</v>
      </c>
      <c r="V175">
        <f t="shared" si="42"/>
        <v>1.5434693610128019</v>
      </c>
    </row>
    <row r="176" spans="16:22" ht="15.75" thickBot="1" x14ac:dyDescent="0.3">
      <c r="P176" s="6">
        <v>450</v>
      </c>
      <c r="Q176" s="6">
        <v>85</v>
      </c>
      <c r="R176" s="5">
        <f t="shared" si="43"/>
        <v>1.48352986419518</v>
      </c>
      <c r="T176">
        <f t="shared" si="40"/>
        <v>0.141264</v>
      </c>
      <c r="U176" s="6">
        <f t="shared" si="41"/>
        <v>10.598793472698818</v>
      </c>
      <c r="V176">
        <f t="shared" si="42"/>
        <v>1.2893243258065727</v>
      </c>
    </row>
    <row r="177" spans="16:22" ht="15.75" thickBot="1" x14ac:dyDescent="0.3">
      <c r="P177" s="6">
        <v>455</v>
      </c>
      <c r="Q177" s="6">
        <v>86</v>
      </c>
      <c r="R177" s="5">
        <f t="shared" si="43"/>
        <v>1.5009831567151235</v>
      </c>
      <c r="T177">
        <f t="shared" si="40"/>
        <v>0.14283360000000001</v>
      </c>
      <c r="U177" s="6">
        <f t="shared" si="41"/>
        <v>10.594995553053845</v>
      </c>
      <c r="V177">
        <f t="shared" si="42"/>
        <v>1.0335781483623696</v>
      </c>
    </row>
    <row r="178" spans="16:22" ht="15.75" thickBot="1" x14ac:dyDescent="0.3">
      <c r="P178" s="6">
        <v>460</v>
      </c>
      <c r="Q178" s="6">
        <v>87</v>
      </c>
      <c r="R178" s="5">
        <f t="shared" si="43"/>
        <v>1.5184364492350666</v>
      </c>
      <c r="T178">
        <f t="shared" si="40"/>
        <v>0.14440320000000001</v>
      </c>
      <c r="U178" s="6">
        <f t="shared" si="41"/>
        <v>10.59119627150486</v>
      </c>
      <c r="V178">
        <f t="shared" si="42"/>
        <v>0.77650129721152006</v>
      </c>
    </row>
    <row r="179" spans="16:22" ht="15.75" thickBot="1" x14ac:dyDescent="0.3">
      <c r="P179" s="6">
        <v>465</v>
      </c>
      <c r="Q179" s="5">
        <v>88</v>
      </c>
      <c r="R179" s="5">
        <f t="shared" si="43"/>
        <v>1.5358897417550099</v>
      </c>
      <c r="T179">
        <f t="shared" si="40"/>
        <v>0.14597280000000001</v>
      </c>
      <c r="U179" s="6">
        <f t="shared" si="41"/>
        <v>10.587395626585707</v>
      </c>
      <c r="V179">
        <f t="shared" si="42"/>
        <v>0.51836494218880369</v>
      </c>
    </row>
    <row r="180" spans="16:22" ht="15.75" thickBot="1" x14ac:dyDescent="0.3">
      <c r="P180" s="6">
        <v>470</v>
      </c>
      <c r="Q180" s="6">
        <v>89</v>
      </c>
      <c r="R180" s="5">
        <f t="shared" si="43"/>
        <v>1.5533430342749532</v>
      </c>
      <c r="T180">
        <f t="shared" si="40"/>
        <v>0.14754239999999999</v>
      </c>
      <c r="U180" s="6">
        <f t="shared" si="41"/>
        <v>10.583593616827596</v>
      </c>
      <c r="V180">
        <f t="shared" si="42"/>
        <v>0.25944063666575584</v>
      </c>
    </row>
    <row r="181" spans="16:22" ht="15.75" thickBot="1" x14ac:dyDescent="0.3">
      <c r="P181" s="6">
        <v>475</v>
      </c>
      <c r="Q181" s="6">
        <v>90</v>
      </c>
      <c r="R181" s="5">
        <f t="shared" si="43"/>
        <v>1.5707963267948966</v>
      </c>
      <c r="T181">
        <f t="shared" si="40"/>
        <v>0.14911199999999999</v>
      </c>
      <c r="U181" s="6">
        <f t="shared" si="41"/>
        <v>10.579790240759101</v>
      </c>
      <c r="V181">
        <f t="shared" si="42"/>
        <v>9.1117111211203759E-16</v>
      </c>
    </row>
    <row r="182" spans="16:22" ht="15.75" thickBot="1" x14ac:dyDescent="0.3">
      <c r="P182" s="6">
        <v>480</v>
      </c>
      <c r="Q182" s="6">
        <v>91</v>
      </c>
      <c r="R182" s="5">
        <f t="shared" si="43"/>
        <v>1.5882496193148399</v>
      </c>
      <c r="T182">
        <f t="shared" si="40"/>
        <v>0.1506816</v>
      </c>
      <c r="U182" s="6">
        <f t="shared" si="41"/>
        <v>10.575985496906149</v>
      </c>
      <c r="V182">
        <f t="shared" si="42"/>
        <v>-0.25968559940015978</v>
      </c>
    </row>
    <row r="183" spans="16:22" ht="15.75" thickBot="1" x14ac:dyDescent="0.3">
      <c r="P183" s="6">
        <v>485</v>
      </c>
      <c r="Q183" s="6">
        <v>92</v>
      </c>
      <c r="R183" s="5">
        <f t="shared" si="43"/>
        <v>1.605702911834783</v>
      </c>
      <c r="T183">
        <f t="shared" si="40"/>
        <v>0.1522512</v>
      </c>
      <c r="U183" s="6">
        <f t="shared" si="41"/>
        <v>10.572179383792015</v>
      </c>
      <c r="V183">
        <f t="shared" si="42"/>
        <v>-0.51934535999857312</v>
      </c>
    </row>
    <row r="184" spans="16:22" ht="15.75" thickBot="1" x14ac:dyDescent="0.3">
      <c r="P184" s="6">
        <v>490</v>
      </c>
      <c r="Q184" s="6">
        <v>93</v>
      </c>
      <c r="R184" s="5">
        <f t="shared" si="43"/>
        <v>1.6231562043547265</v>
      </c>
      <c r="T184">
        <f t="shared" si="40"/>
        <v>0.15382080000000001</v>
      </c>
      <c r="U184" s="6">
        <f t="shared" si="41"/>
        <v>10.568371899937313</v>
      </c>
      <c r="V184">
        <f t="shared" si="42"/>
        <v>-0.77870936164645133</v>
      </c>
    </row>
    <row r="185" spans="16:22" ht="15.75" thickBot="1" x14ac:dyDescent="0.3">
      <c r="P185" s="6">
        <v>495</v>
      </c>
      <c r="Q185" s="6">
        <v>94</v>
      </c>
      <c r="R185" s="5">
        <f t="shared" si="43"/>
        <v>1.6406094968746698</v>
      </c>
      <c r="T185">
        <f t="shared" si="40"/>
        <v>0.15539039999999998</v>
      </c>
      <c r="U185" s="6">
        <f t="shared" si="41"/>
        <v>10.564563043859993</v>
      </c>
      <c r="V185">
        <f t="shared" si="42"/>
        <v>-1.0375088782976503</v>
      </c>
    </row>
    <row r="186" spans="16:22" ht="15.75" thickBot="1" x14ac:dyDescent="0.3">
      <c r="P186" s="5">
        <v>500</v>
      </c>
      <c r="Q186" s="5">
        <v>37.214575566145463</v>
      </c>
      <c r="R186" s="5">
        <f t="shared" si="43"/>
        <v>0.64951687336147113</v>
      </c>
      <c r="T186">
        <f t="shared" si="40"/>
        <v>0.15695999999999999</v>
      </c>
      <c r="U186" s="6">
        <f t="shared" si="41"/>
        <v>10.560752814075329</v>
      </c>
      <c r="V186">
        <f t="shared" si="42"/>
        <v>8.2106710969541101</v>
      </c>
    </row>
  </sheetData>
  <mergeCells count="11">
    <mergeCell ref="AI35:AI36"/>
    <mergeCell ref="AH37:AH38"/>
    <mergeCell ref="AI37:AI38"/>
    <mergeCell ref="A68:B68"/>
    <mergeCell ref="A1:B1"/>
    <mergeCell ref="AG6:AG7"/>
    <mergeCell ref="AH6:AH7"/>
    <mergeCell ref="A34:B34"/>
    <mergeCell ref="AH35:AH36"/>
    <mergeCell ref="AG35:AG36"/>
    <mergeCell ref="AG37:AG3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16</xdr:col>
                    <xdr:colOff>295275</xdr:colOff>
                    <xdr:row>68</xdr:row>
                    <xdr:rowOff>38100</xdr:rowOff>
                  </from>
                  <to>
                    <xdr:col>16</xdr:col>
                    <xdr:colOff>676275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18</xdr:col>
                    <xdr:colOff>704850</xdr:colOff>
                    <xdr:row>68</xdr:row>
                    <xdr:rowOff>28575</xdr:rowOff>
                  </from>
                  <to>
                    <xdr:col>18</xdr:col>
                    <xdr:colOff>1114425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20</xdr:col>
                    <xdr:colOff>104775</xdr:colOff>
                    <xdr:row>68</xdr:row>
                    <xdr:rowOff>28575</xdr:rowOff>
                  </from>
                  <to>
                    <xdr:col>20</xdr:col>
                    <xdr:colOff>485775</xdr:colOff>
                    <xdr:row>72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2F51-943D-4643-A920-3ED8965FBD1D}">
  <dimension ref="A1:A5"/>
  <sheetViews>
    <sheetView workbookViewId="0"/>
  </sheetViews>
  <sheetFormatPr defaultRowHeight="15" x14ac:dyDescent="0.25"/>
  <cols>
    <col min="1" max="1" width="15" bestFit="1" customWidth="1"/>
  </cols>
  <sheetData>
    <row r="1" spans="1:1" x14ac:dyDescent="0.25">
      <c r="A1" t="s">
        <v>44</v>
      </c>
    </row>
    <row r="2" spans="1:1" x14ac:dyDescent="0.25">
      <c r="A2" t="s">
        <v>42</v>
      </c>
    </row>
    <row r="3" spans="1:1" x14ac:dyDescent="0.25">
      <c r="A3">
        <v>2</v>
      </c>
    </row>
    <row r="4" spans="1:1" x14ac:dyDescent="0.25">
      <c r="A4" t="s">
        <v>43</v>
      </c>
    </row>
    <row r="5" spans="1:1" x14ac:dyDescent="0.25">
      <c r="A5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Målinger med rampe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Dybdal Booth</dc:creator>
  <cp:lastModifiedBy>Rasmus Mortensen</cp:lastModifiedBy>
  <dcterms:created xsi:type="dcterms:W3CDTF">2015-06-05T18:19:34Z</dcterms:created>
  <dcterms:modified xsi:type="dcterms:W3CDTF">2023-01-22T17:52:24Z</dcterms:modified>
</cp:coreProperties>
</file>