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DTU\Github\DTU-projekter\Mekanisk produktanalyse\Projekt 2\"/>
    </mc:Choice>
  </mc:AlternateContent>
  <xr:revisionPtr revIDLastSave="0" documentId="13_ncr:1_{308853AF-789B-4743-B4DF-B0A26FDC9C3B}" xr6:coauthVersionLast="47" xr6:coauthVersionMax="47" xr10:uidLastSave="{00000000-0000-0000-0000-000000000000}"/>
  <bookViews>
    <workbookView xWindow="3540" yWindow="428" windowWidth="21570" windowHeight="15022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2" i="1" l="1"/>
  <c r="U79" i="1"/>
  <c r="AB98" i="1" s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T79" i="1" s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G93" i="1"/>
  <c r="C8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K72" i="1"/>
  <c r="C73" i="1"/>
  <c r="C74" i="1"/>
  <c r="C75" i="1"/>
  <c r="C76" i="1"/>
  <c r="C77" i="1"/>
  <c r="C78" i="1"/>
  <c r="C79" i="1"/>
  <c r="C80" i="1"/>
  <c r="C72" i="1"/>
  <c r="C65" i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AB101" i="1" l="1"/>
  <c r="AA83" i="1"/>
  <c r="AA84" i="1"/>
  <c r="AA85" i="1"/>
  <c r="AA96" i="1"/>
  <c r="AA97" i="1"/>
  <c r="AB79" i="1"/>
  <c r="AB87" i="1"/>
  <c r="AB88" i="1"/>
  <c r="AB89" i="1"/>
  <c r="AA87" i="1"/>
  <c r="AA95" i="1"/>
  <c r="AA86" i="1"/>
  <c r="AA98" i="1"/>
  <c r="AA101" i="1" s="1"/>
  <c r="AB90" i="1"/>
  <c r="AB91" i="1"/>
  <c r="AA88" i="1"/>
  <c r="AB80" i="1"/>
  <c r="AB92" i="1"/>
  <c r="AA89" i="1"/>
  <c r="AB81" i="1"/>
  <c r="AB93" i="1"/>
  <c r="AA90" i="1"/>
  <c r="AB82" i="1"/>
  <c r="AB94" i="1"/>
  <c r="AA91" i="1"/>
  <c r="AB83" i="1"/>
  <c r="AB95" i="1"/>
  <c r="AA80" i="1"/>
  <c r="AA92" i="1"/>
  <c r="AB84" i="1"/>
  <c r="AB96" i="1"/>
  <c r="AA81" i="1"/>
  <c r="AA93" i="1"/>
  <c r="AB85" i="1"/>
  <c r="AB97" i="1"/>
  <c r="AA79" i="1"/>
  <c r="AA82" i="1"/>
  <c r="AA94" i="1"/>
  <c r="AB86" i="1"/>
  <c r="Z79" i="1"/>
  <c r="Y79" i="1"/>
  <c r="W79" i="1"/>
  <c r="T80" i="1"/>
  <c r="S79" i="1"/>
  <c r="S80" i="1" l="1"/>
  <c r="X79" i="1"/>
  <c r="Y80" i="1"/>
  <c r="Z80" i="1"/>
  <c r="T81" i="1"/>
  <c r="T82" i="1"/>
  <c r="X80" i="1" l="1"/>
  <c r="W80" i="1"/>
  <c r="Y82" i="1"/>
  <c r="Z82" i="1"/>
  <c r="S81" i="1"/>
  <c r="S82" i="1" s="1"/>
  <c r="Y81" i="1"/>
  <c r="Z81" i="1"/>
  <c r="T83" i="1"/>
  <c r="X82" i="1" l="1"/>
  <c r="W82" i="1"/>
  <c r="Y83" i="1"/>
  <c r="Z83" i="1"/>
  <c r="X81" i="1"/>
  <c r="W81" i="1"/>
  <c r="S83" i="1"/>
  <c r="T84" i="1"/>
  <c r="Z84" i="1" l="1"/>
  <c r="Y84" i="1"/>
  <c r="X83" i="1"/>
  <c r="W83" i="1"/>
  <c r="S84" i="1"/>
  <c r="T85" i="1"/>
  <c r="Z85" i="1" l="1"/>
  <c r="Y85" i="1"/>
  <c r="X84" i="1"/>
  <c r="W84" i="1"/>
  <c r="S85" i="1"/>
  <c r="T86" i="1"/>
  <c r="Z86" i="1" l="1"/>
  <c r="Y86" i="1"/>
  <c r="X85" i="1"/>
  <c r="W85" i="1"/>
  <c r="S86" i="1"/>
  <c r="T87" i="1"/>
  <c r="Z87" i="1" l="1"/>
  <c r="Y87" i="1"/>
  <c r="X86" i="1"/>
  <c r="W86" i="1"/>
  <c r="S87" i="1"/>
  <c r="T88" i="1"/>
  <c r="Y88" i="1" l="1"/>
  <c r="Z88" i="1"/>
  <c r="X87" i="1"/>
  <c r="W87" i="1"/>
  <c r="S88" i="1"/>
  <c r="T89" i="1"/>
  <c r="Y89" i="1" l="1"/>
  <c r="Z89" i="1"/>
  <c r="X88" i="1"/>
  <c r="W88" i="1"/>
  <c r="S89" i="1"/>
  <c r="T90" i="1"/>
  <c r="Y90" i="1" l="1"/>
  <c r="Z90" i="1"/>
  <c r="X89" i="1"/>
  <c r="W89" i="1"/>
  <c r="S90" i="1"/>
  <c r="T91" i="1"/>
  <c r="Y91" i="1" l="1"/>
  <c r="Z91" i="1"/>
  <c r="X90" i="1"/>
  <c r="W90" i="1"/>
  <c r="S91" i="1"/>
  <c r="T92" i="1"/>
  <c r="Y92" i="1" l="1"/>
  <c r="Z92" i="1"/>
  <c r="X91" i="1"/>
  <c r="W91" i="1"/>
  <c r="S92" i="1"/>
  <c r="T93" i="1"/>
  <c r="Y93" i="1" l="1"/>
  <c r="Z93" i="1"/>
  <c r="X92" i="1"/>
  <c r="W92" i="1"/>
  <c r="S93" i="1"/>
  <c r="T94" i="1"/>
  <c r="Y94" i="1" l="1"/>
  <c r="Z94" i="1"/>
  <c r="X93" i="1"/>
  <c r="W93" i="1"/>
  <c r="S94" i="1"/>
  <c r="T95" i="1"/>
  <c r="Y95" i="1" l="1"/>
  <c r="Z95" i="1"/>
  <c r="X94" i="1"/>
  <c r="W94" i="1"/>
  <c r="S95" i="1"/>
  <c r="T96" i="1"/>
  <c r="X95" i="1" l="1"/>
  <c r="W95" i="1"/>
  <c r="Z96" i="1"/>
  <c r="Y96" i="1"/>
  <c r="T97" i="1"/>
  <c r="S96" i="1"/>
  <c r="X96" i="1" l="1"/>
  <c r="W96" i="1"/>
  <c r="Z97" i="1"/>
  <c r="Y97" i="1"/>
  <c r="S97" i="1"/>
  <c r="T98" i="1"/>
  <c r="Z98" i="1" l="1"/>
  <c r="Z101" i="1" s="1"/>
  <c r="Y98" i="1"/>
  <c r="Y101" i="1" s="1"/>
  <c r="X97" i="1"/>
  <c r="W97" i="1"/>
  <c r="S98" i="1"/>
  <c r="X98" i="1" l="1"/>
  <c r="X101" i="1" s="1"/>
  <c r="W98" i="1"/>
  <c r="W101" i="1" s="1"/>
</calcChain>
</file>

<file path=xl/sharedStrings.xml><?xml version="1.0" encoding="utf-8"?>
<sst xmlns="http://schemas.openxmlformats.org/spreadsheetml/2006/main" count="99" uniqueCount="40">
  <si>
    <t>enkeltløkke</t>
  </si>
  <si>
    <t>ubelastet længde</t>
  </si>
  <si>
    <t>kraft</t>
  </si>
  <si>
    <t>forlængelse</t>
  </si>
  <si>
    <t>målt længde</t>
  </si>
  <si>
    <t>Kraft</t>
  </si>
  <si>
    <t>Dobbeltløkke</t>
  </si>
  <si>
    <t>Brugt elastik</t>
  </si>
  <si>
    <t>Frisk elastik</t>
  </si>
  <si>
    <t>1 frisk + 1 brugt elastik</t>
  </si>
  <si>
    <t>nulpunkt: 11N</t>
  </si>
  <si>
    <t>Bevægelse</t>
  </si>
  <si>
    <t>F Brugt</t>
  </si>
  <si>
    <t>F ny</t>
  </si>
  <si>
    <t>F Ny Akum</t>
  </si>
  <si>
    <t>F Bru Akum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</si>
  <si>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</si>
  <si>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</si>
  <si>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</si>
  <si>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</si>
  <si>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</si>
  <si>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</si>
  <si>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</si>
  <si>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</si>
  <si>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</si>
  <si>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</si>
  <si>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</si>
  <si>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</si>
  <si>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</si>
  <si>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Energitab rampe</t>
  </si>
  <si>
    <t>3.3 Affyringsplatform</t>
  </si>
  <si>
    <t>Måleserie, hastighed fra affyringsplatform</t>
  </si>
  <si>
    <t>E pot</t>
  </si>
  <si>
    <t>[Nm][J]</t>
  </si>
  <si>
    <t>Akumuleret kraft Ekin</t>
  </si>
  <si>
    <t>Hop vinkel</t>
  </si>
  <si>
    <t>grader</t>
  </si>
  <si>
    <t>tid hop</t>
  </si>
  <si>
    <t>X max hop</t>
  </si>
  <si>
    <t>Hop højde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</si>
</sst>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affyringsplatform</a:t>
            </a:r>
          </a:p>
        </c:rich>
      </c:tx>
      <c:layout>
        <c:manualLayout>
          <c:xMode val="edge"/>
          <c:yMode val="edge"/>
          <c:x val="0.2892048731666072"/>
          <c:y val="2.303905864220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'Ark1'!$G$72:$G$93</c:f>
              <c:numCache>
                <c:formatCode>General</c:formatCode>
                <c:ptCount val="22"/>
                <c:pt idx="0">
                  <c:v>101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90</c:v>
                </c:pt>
                <c:pt idx="9">
                  <c:v>89</c:v>
                </c:pt>
                <c:pt idx="10">
                  <c:v>88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73</c:v>
                </c:pt>
                <c:pt idx="15">
                  <c:v>60</c:v>
                </c:pt>
                <c:pt idx="16">
                  <c:v>50</c:v>
                </c:pt>
                <c:pt idx="17">
                  <c:v>35</c:v>
                </c:pt>
                <c:pt idx="18">
                  <c:v>20</c:v>
                </c:pt>
                <c:pt idx="19">
                  <c:v>10</c:v>
                </c:pt>
                <c:pt idx="20">
                  <c:v>3</c:v>
                </c:pt>
                <c:pt idx="21">
                  <c:v>1</c:v>
                </c:pt>
              </c:numCache>
            </c:numRef>
          </c:xVal>
          <c:yVal>
            <c:numRef>
              <c:f>'Ark1'!$E$72:$E$93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affyringsplatform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'Ark1'!$C$72:$C$81</c:f>
              <c:strCach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'Ark1'!$C$72:$C$81</c:f>
              <c:numCache>
                <c:formatCode>General</c:formatCod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numCache>
            </c:numRef>
          </c:xVal>
          <c:yVal>
            <c:numRef>
              <c:f>'Ark1'!$A$72:$A$81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P72" inc="5" max="500" min="10" page="10" val="390"/>
</file>

<file path=xl/ctrlProps/ctrlProp2.xml><?xml version="1.0" encoding="utf-8"?>
<formControlPr xmlns="http://schemas.microsoft.com/office/spreadsheetml/2009/9/main" objectType="Spin" dx="39" fmlaLink="R72" max="60" min="15" page="10" val="3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370635</xdr:colOff>
      <xdr:row>72</xdr:row>
      <xdr:rowOff>89811</xdr:rowOff>
    </xdr:from>
    <xdr:to>
      <xdr:col>14</xdr:col>
      <xdr:colOff>408737</xdr:colOff>
      <xdr:row>87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B971A-1FD7-DE86-B34B-7C19DE47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368012</xdr:colOff>
      <xdr:row>87</xdr:row>
      <xdr:rowOff>168853</xdr:rowOff>
    </xdr:from>
    <xdr:to>
      <xdr:col>14</xdr:col>
      <xdr:colOff>406114</xdr:colOff>
      <xdr:row>103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CA727-36E7-4436-A8CB-E1EEC1F0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571500</xdr:colOff>
          <xdr:row>77</xdr:row>
          <xdr:rowOff>27277</xdr:rowOff>
        </xdr:from>
        <xdr:to>
          <xdr:col>31</xdr:col>
          <xdr:colOff>30307</xdr:colOff>
          <xdr:row>81</xdr:row>
          <xdr:rowOff>21647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580158</xdr:colOff>
          <xdr:row>82</xdr:row>
          <xdr:rowOff>22512</xdr:rowOff>
        </xdr:from>
        <xdr:to>
          <xdr:col>31</xdr:col>
          <xdr:colOff>69272</xdr:colOff>
          <xdr:row>86</xdr:row>
          <xdr:rowOff>8659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O71" zoomScale="110" zoomScaleNormal="110" workbookViewId="0">
      <selection activeCell="P72" sqref="P72"/>
    </sheetView>
  </sheetViews>
  <sheetFormatPr defaultRowHeight="14.25" x14ac:dyDescent="0.45"/>
  <sheetData>
    <row r="1" spans="1:19" x14ac:dyDescent="0.45">
      <c r="A1" t="s">
        <v>0</v>
      </c>
    </row>
    <row r="2" spans="1:19" x14ac:dyDescent="0.4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45">
      <c r="A3">
        <v>44</v>
      </c>
      <c r="I3">
        <v>47</v>
      </c>
      <c r="M3">
        <v>58</v>
      </c>
      <c r="Q3">
        <v>50</v>
      </c>
    </row>
    <row r="5" spans="1:19" x14ac:dyDescent="0.4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4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4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4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4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4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4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4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4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4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4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4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4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4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4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4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4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4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4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4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4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4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4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4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4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4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4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45">
      <c r="A35" t="s">
        <v>6</v>
      </c>
    </row>
    <row r="36" spans="1:19" x14ac:dyDescent="0.4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4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4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4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4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4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4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4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4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4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4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4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4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4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4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4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4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4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4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4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4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4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4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4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4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4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4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4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31" x14ac:dyDescent="0.4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  <row r="67" spans="1:3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9" spans="1:31" x14ac:dyDescent="0.45">
      <c r="A69" t="s">
        <v>30</v>
      </c>
    </row>
    <row r="70" spans="1:31" x14ac:dyDescent="0.45">
      <c r="A70" t="s">
        <v>7</v>
      </c>
      <c r="E70" t="s">
        <v>8</v>
      </c>
      <c r="I70" t="s">
        <v>9</v>
      </c>
      <c r="K70" t="s">
        <v>10</v>
      </c>
      <c r="M70" t="s">
        <v>16</v>
      </c>
      <c r="N70" t="s">
        <v>17</v>
      </c>
      <c r="P70" t="s">
        <v>27</v>
      </c>
      <c r="R70" t="s">
        <v>35</v>
      </c>
    </row>
    <row r="71" spans="1:31" x14ac:dyDescent="0.45">
      <c r="A71" t="s">
        <v>2</v>
      </c>
      <c r="B71" t="s">
        <v>4</v>
      </c>
      <c r="C71" t="s">
        <v>3</v>
      </c>
      <c r="E71" t="s">
        <v>2</v>
      </c>
      <c r="F71" t="s">
        <v>4</v>
      </c>
      <c r="G71" t="s">
        <v>3</v>
      </c>
      <c r="I71" t="s">
        <v>2</v>
      </c>
      <c r="J71" t="s">
        <v>4</v>
      </c>
      <c r="K71" t="s">
        <v>3</v>
      </c>
      <c r="M71" t="s">
        <v>26</v>
      </c>
      <c r="N71" t="s">
        <v>26</v>
      </c>
      <c r="P71" t="s">
        <v>21</v>
      </c>
      <c r="R71" t="s">
        <v>36</v>
      </c>
    </row>
    <row r="72" spans="1:31" x14ac:dyDescent="0.45">
      <c r="A72">
        <v>8</v>
      </c>
      <c r="B72">
        <v>550</v>
      </c>
      <c r="C72">
        <f>B72-$B$81</f>
        <v>93</v>
      </c>
      <c r="E72">
        <v>20</v>
      </c>
      <c r="F72">
        <v>563</v>
      </c>
      <c r="G72">
        <f>F72-$F$93</f>
        <v>101</v>
      </c>
      <c r="I72">
        <v>20</v>
      </c>
      <c r="J72">
        <v>502</v>
      </c>
      <c r="K72">
        <f>J72-$J$81</f>
        <v>502</v>
      </c>
      <c r="M72">
        <v>32</v>
      </c>
      <c r="N72">
        <v>6</v>
      </c>
      <c r="P72">
        <v>390</v>
      </c>
      <c r="R72">
        <v>39</v>
      </c>
      <c r="S72">
        <f>R72/180*PI()</f>
        <v>0.68067840827778858</v>
      </c>
    </row>
    <row r="73" spans="1:31" x14ac:dyDescent="0.45">
      <c r="A73">
        <v>7</v>
      </c>
      <c r="B73">
        <v>547</v>
      </c>
      <c r="C73">
        <f t="shared" ref="C73:C80" si="10">B73-$B$81</f>
        <v>90</v>
      </c>
      <c r="E73">
        <v>19</v>
      </c>
      <c r="F73">
        <v>561</v>
      </c>
      <c r="G73">
        <f t="shared" ref="G73:G92" si="11">F73-$F$93</f>
        <v>99</v>
      </c>
    </row>
    <row r="74" spans="1:31" x14ac:dyDescent="0.45">
      <c r="A74">
        <v>6</v>
      </c>
      <c r="B74">
        <v>543</v>
      </c>
      <c r="C74">
        <f t="shared" si="10"/>
        <v>86</v>
      </c>
      <c r="E74">
        <v>18</v>
      </c>
      <c r="F74">
        <v>560</v>
      </c>
      <c r="G74">
        <f t="shared" si="11"/>
        <v>98</v>
      </c>
      <c r="P74" t="s">
        <v>31</v>
      </c>
    </row>
    <row r="75" spans="1:31" x14ac:dyDescent="0.45">
      <c r="A75">
        <v>5.5</v>
      </c>
      <c r="B75">
        <v>539</v>
      </c>
      <c r="C75">
        <f t="shared" si="10"/>
        <v>82</v>
      </c>
      <c r="E75">
        <v>17</v>
      </c>
      <c r="F75">
        <v>559</v>
      </c>
      <c r="G75">
        <f t="shared" si="11"/>
        <v>97</v>
      </c>
      <c r="Q75" t="s">
        <v>28</v>
      </c>
      <c r="S75" t="s">
        <v>34</v>
      </c>
      <c r="U75" t="s">
        <v>29</v>
      </c>
      <c r="W75" t="s">
        <v>7</v>
      </c>
      <c r="Y75" t="s">
        <v>20</v>
      </c>
      <c r="AA75" t="s">
        <v>25</v>
      </c>
    </row>
    <row r="76" spans="1:31" x14ac:dyDescent="0.45">
      <c r="A76">
        <v>5</v>
      </c>
      <c r="B76">
        <v>537</v>
      </c>
      <c r="C76">
        <f t="shared" si="10"/>
        <v>80</v>
      </c>
      <c r="E76">
        <v>16</v>
      </c>
      <c r="F76">
        <v>559</v>
      </c>
      <c r="G76">
        <f t="shared" si="11"/>
        <v>97</v>
      </c>
      <c r="P76" t="s">
        <v>11</v>
      </c>
      <c r="Q76" t="s">
        <v>12</v>
      </c>
      <c r="R76" t="s">
        <v>13</v>
      </c>
      <c r="S76" t="s">
        <v>15</v>
      </c>
      <c r="T76" t="s">
        <v>14</v>
      </c>
      <c r="U76" t="s">
        <v>32</v>
      </c>
      <c r="W76" t="s">
        <v>18</v>
      </c>
      <c r="X76" t="s">
        <v>19</v>
      </c>
      <c r="Y76" t="s">
        <v>18</v>
      </c>
      <c r="Z76" t="s">
        <v>19</v>
      </c>
      <c r="AA76" t="s">
        <v>18</v>
      </c>
      <c r="AB76" t="s">
        <v>19</v>
      </c>
    </row>
    <row r="77" spans="1:31" x14ac:dyDescent="0.45">
      <c r="A77">
        <v>4.5</v>
      </c>
      <c r="B77">
        <v>531</v>
      </c>
      <c r="C77">
        <f t="shared" si="10"/>
        <v>74</v>
      </c>
      <c r="E77">
        <v>15</v>
      </c>
      <c r="F77">
        <v>558</v>
      </c>
      <c r="G77">
        <f t="shared" si="11"/>
        <v>96</v>
      </c>
      <c r="P77" t="s">
        <v>21</v>
      </c>
      <c r="Q77" t="s">
        <v>22</v>
      </c>
      <c r="R77" t="s">
        <v>22</v>
      </c>
      <c r="S77" t="s">
        <v>23</v>
      </c>
      <c r="T77" t="s">
        <v>23</v>
      </c>
      <c r="U77" t="s">
        <v>33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E77" t="s">
        <v>39</v>
      </c>
    </row>
    <row r="78" spans="1:31" x14ac:dyDescent="0.45">
      <c r="A78">
        <v>4</v>
      </c>
      <c r="B78">
        <v>500</v>
      </c>
      <c r="C78">
        <f t="shared" si="10"/>
        <v>43</v>
      </c>
      <c r="E78">
        <v>14</v>
      </c>
      <c r="F78">
        <v>556</v>
      </c>
      <c r="G78">
        <f t="shared" si="11"/>
        <v>94</v>
      </c>
      <c r="P78">
        <v>0</v>
      </c>
      <c r="Q78">
        <f>0.00003*P78^3-0.0031*P78^2+0.1115*P78+2.2599</f>
        <v>2.2599</v>
      </c>
      <c r="R78">
        <f>0.00008*P78^3-0.0088*P78^2+0.2956*P78+1.4681</f>
        <v>1.4681</v>
      </c>
    </row>
    <row r="79" spans="1:31" x14ac:dyDescent="0.45">
      <c r="A79">
        <v>3.5</v>
      </c>
      <c r="B79">
        <v>490</v>
      </c>
      <c r="C79">
        <f t="shared" si="10"/>
        <v>33</v>
      </c>
      <c r="E79">
        <v>13</v>
      </c>
      <c r="F79">
        <v>554</v>
      </c>
      <c r="G79">
        <f t="shared" si="11"/>
        <v>92</v>
      </c>
      <c r="P79">
        <v>5</v>
      </c>
      <c r="Q79">
        <f t="shared" ref="Q79:Q98" si="12">0.00003*P79^3-0.0031*P79^2+0.1115*P79+2.2599</f>
        <v>2.7436500000000001</v>
      </c>
      <c r="R79">
        <f t="shared" ref="R79:R98" si="13">0.00008*P79^3-0.0088*P79^2+0.2956*P79+1.4681</f>
        <v>2.7360999999999995</v>
      </c>
      <c r="S79">
        <f>(P79-P78)*((Q78+Q79)/2)*0.001+S78</f>
        <v>1.2508875000000003E-2</v>
      </c>
      <c r="T79">
        <f>(P79-P78)*((R78+R79)/2)*0.001+T78</f>
        <v>1.0510499999999999E-2</v>
      </c>
      <c r="U79">
        <f>$P$72*9.81*$M$72*0.000001</f>
        <v>0.1224288</v>
      </c>
      <c r="W79" t="e">
        <f>SQRT((2*($S79-$U$79))/($M$72*0.001))</f>
        <v>#NUM!</v>
      </c>
      <c r="X79" t="e">
        <f>SQRT((2*($S79-$U$79))/(($M$72+$N$72)*0.001))</f>
        <v>#NUM!</v>
      </c>
      <c r="Y79" t="e">
        <f>SQRT((2*($T79-$U$79))/($M$72*0.001))</f>
        <v>#NUM!</v>
      </c>
      <c r="Z79" t="e">
        <f>SQRT((2*($T79-$U$79))/(($M$72+$N$72)*0.001))</f>
        <v>#NUM!</v>
      </c>
      <c r="AA79" t="e">
        <f>SQRT((4*($T79-$U$79))/($M$72*0.001))</f>
        <v>#NUM!</v>
      </c>
      <c r="AB79" t="e">
        <f>SQRT((4*($T79-$U$79))/(($M$72+$N$72)*0.001))</f>
        <v>#NUM!</v>
      </c>
    </row>
    <row r="80" spans="1:31" x14ac:dyDescent="0.45">
      <c r="A80">
        <v>3</v>
      </c>
      <c r="B80">
        <v>480</v>
      </c>
      <c r="C80">
        <f t="shared" si="10"/>
        <v>23</v>
      </c>
      <c r="E80">
        <v>12</v>
      </c>
      <c r="F80">
        <v>552</v>
      </c>
      <c r="G80">
        <f t="shared" si="11"/>
        <v>90</v>
      </c>
      <c r="P80">
        <v>10</v>
      </c>
      <c r="Q80">
        <f t="shared" si="12"/>
        <v>3.0949</v>
      </c>
      <c r="R80">
        <f t="shared" si="13"/>
        <v>3.6240999999999994</v>
      </c>
      <c r="S80">
        <f t="shared" ref="S80:S98" si="14">(P80-P79)*((Q79+Q80)/2)*0.001+S79</f>
        <v>2.7105250000000001E-2</v>
      </c>
      <c r="T80">
        <f t="shared" ref="T80:T98" si="15">(P80-P79)*((R79+R80)/2)*0.001+T79</f>
        <v>2.6410999999999997E-2</v>
      </c>
      <c r="W80" t="e">
        <f t="shared" ref="W80:W98" si="16">SQRT((2*($S80-$U$79))/($M$72*0.001))</f>
        <v>#NUM!</v>
      </c>
      <c r="X80" t="e">
        <f t="shared" ref="X80:X98" si="17">SQRT((2*($S80-$U$79))/(($M$72+$N$72)*0.001))</f>
        <v>#NUM!</v>
      </c>
      <c r="Y80" t="e">
        <f t="shared" ref="Y80:Y98" si="18">SQRT((2*($T80-$U$79))/($M$72*0.001))</f>
        <v>#NUM!</v>
      </c>
      <c r="Z80" t="e">
        <f t="shared" ref="Z80:Z98" si="19">SQRT((2*($T80-$U$79))/(($M$72+$N$72)*0.001))</f>
        <v>#NUM!</v>
      </c>
      <c r="AA80" t="e">
        <f t="shared" ref="AA80:AA98" si="20">SQRT((4*($T80-$U$79))/($M$72*0.001))</f>
        <v>#NUM!</v>
      </c>
      <c r="AB80" t="e">
        <f t="shared" ref="AB80:AB98" si="21">SQRT((4*($T80-$U$79))/(($M$72+$N$72)*0.001))</f>
        <v>#NUM!</v>
      </c>
    </row>
    <row r="81" spans="1:31" x14ac:dyDescent="0.45">
      <c r="A81">
        <v>2.5</v>
      </c>
      <c r="B81">
        <v>457</v>
      </c>
      <c r="C81">
        <f>B81-$B$81+1</f>
        <v>1</v>
      </c>
      <c r="E81">
        <v>11</v>
      </c>
      <c r="F81">
        <v>551</v>
      </c>
      <c r="G81">
        <f t="shared" si="11"/>
        <v>89</v>
      </c>
      <c r="P81">
        <v>15</v>
      </c>
      <c r="Q81">
        <f t="shared" si="12"/>
        <v>3.3361499999999999</v>
      </c>
      <c r="R81">
        <f t="shared" si="13"/>
        <v>4.192099999999999</v>
      </c>
      <c r="S81">
        <f t="shared" si="14"/>
        <v>4.3182875000000003E-2</v>
      </c>
      <c r="T81">
        <f t="shared" si="15"/>
        <v>4.5951499999999992E-2</v>
      </c>
      <c r="W81" t="e">
        <f t="shared" si="16"/>
        <v>#NUM!</v>
      </c>
      <c r="X81" t="e">
        <f t="shared" si="17"/>
        <v>#NUM!</v>
      </c>
      <c r="Y81" t="e">
        <f t="shared" si="18"/>
        <v>#NUM!</v>
      </c>
      <c r="Z81" t="e">
        <f t="shared" si="19"/>
        <v>#NUM!</v>
      </c>
      <c r="AA81" t="e">
        <f t="shared" si="20"/>
        <v>#NUM!</v>
      </c>
      <c r="AB81" t="e">
        <f t="shared" si="21"/>
        <v>#NUM!</v>
      </c>
    </row>
    <row r="82" spans="1:31" x14ac:dyDescent="0.45">
      <c r="E82">
        <v>10</v>
      </c>
      <c r="F82">
        <v>550</v>
      </c>
      <c r="G82">
        <f t="shared" si="11"/>
        <v>88</v>
      </c>
      <c r="P82">
        <v>20</v>
      </c>
      <c r="Q82">
        <f t="shared" si="12"/>
        <v>3.4899</v>
      </c>
      <c r="R82">
        <f t="shared" si="13"/>
        <v>4.5000999999999989</v>
      </c>
      <c r="S82">
        <f t="shared" si="14"/>
        <v>6.024800000000001E-2</v>
      </c>
      <c r="T82">
        <f t="shared" si="15"/>
        <v>6.7681999999999992E-2</v>
      </c>
      <c r="W82" t="e">
        <f t="shared" si="16"/>
        <v>#NUM!</v>
      </c>
      <c r="X82" t="e">
        <f t="shared" si="17"/>
        <v>#NUM!</v>
      </c>
      <c r="Y82" t="e">
        <f t="shared" si="18"/>
        <v>#NUM!</v>
      </c>
      <c r="Z82" t="e">
        <f t="shared" si="19"/>
        <v>#NUM!</v>
      </c>
      <c r="AA82" t="e">
        <f t="shared" si="20"/>
        <v>#NUM!</v>
      </c>
      <c r="AB82" t="e">
        <f t="shared" si="21"/>
        <v>#NUM!</v>
      </c>
      <c r="AE82" t="s">
        <v>35</v>
      </c>
    </row>
    <row r="83" spans="1:31" x14ac:dyDescent="0.45">
      <c r="E83">
        <v>9</v>
      </c>
      <c r="F83">
        <v>547</v>
      </c>
      <c r="G83">
        <f t="shared" si="11"/>
        <v>85</v>
      </c>
      <c r="P83">
        <v>25</v>
      </c>
      <c r="Q83">
        <f t="shared" si="12"/>
        <v>3.5786500000000001</v>
      </c>
      <c r="R83">
        <f t="shared" si="13"/>
        <v>4.6080999999999994</v>
      </c>
      <c r="S83">
        <f t="shared" si="14"/>
        <v>7.7919375000000013E-2</v>
      </c>
      <c r="T83">
        <f t="shared" si="15"/>
        <v>9.0452499999999991E-2</v>
      </c>
      <c r="W83" t="e">
        <f t="shared" si="16"/>
        <v>#NUM!</v>
      </c>
      <c r="X83" t="e">
        <f t="shared" si="17"/>
        <v>#NUM!</v>
      </c>
      <c r="Y83" t="e">
        <f t="shared" si="18"/>
        <v>#NUM!</v>
      </c>
      <c r="Z83" t="e">
        <f t="shared" si="19"/>
        <v>#NUM!</v>
      </c>
      <c r="AA83" t="e">
        <f t="shared" si="20"/>
        <v>#NUM!</v>
      </c>
      <c r="AB83" t="e">
        <f t="shared" si="21"/>
        <v>#NUM!</v>
      </c>
    </row>
    <row r="84" spans="1:31" x14ac:dyDescent="0.45">
      <c r="E84">
        <v>8</v>
      </c>
      <c r="F84">
        <v>545</v>
      </c>
      <c r="G84">
        <f t="shared" si="11"/>
        <v>83</v>
      </c>
      <c r="P84">
        <v>30</v>
      </c>
      <c r="Q84">
        <f t="shared" si="12"/>
        <v>3.6249000000000002</v>
      </c>
      <c r="R84">
        <f t="shared" si="13"/>
        <v>4.5760999999999976</v>
      </c>
      <c r="S84">
        <f t="shared" si="14"/>
        <v>9.592825000000002E-2</v>
      </c>
      <c r="T84">
        <f t="shared" si="15"/>
        <v>0.11341299999999999</v>
      </c>
      <c r="W84" t="e">
        <f t="shared" si="16"/>
        <v>#NUM!</v>
      </c>
      <c r="X84" t="e">
        <f t="shared" si="17"/>
        <v>#NUM!</v>
      </c>
      <c r="Y84" t="e">
        <f t="shared" si="18"/>
        <v>#NUM!</v>
      </c>
      <c r="Z84" t="e">
        <f t="shared" si="19"/>
        <v>#NUM!</v>
      </c>
      <c r="AA84" t="e">
        <f t="shared" si="20"/>
        <v>#NUM!</v>
      </c>
      <c r="AB84" t="e">
        <f t="shared" si="21"/>
        <v>#NUM!</v>
      </c>
    </row>
    <row r="85" spans="1:31" x14ac:dyDescent="0.45">
      <c r="E85">
        <v>7</v>
      </c>
      <c r="F85">
        <v>540</v>
      </c>
      <c r="G85">
        <f t="shared" si="11"/>
        <v>78</v>
      </c>
      <c r="P85">
        <v>35</v>
      </c>
      <c r="Q85">
        <f t="shared" si="12"/>
        <v>3.6511500000000003</v>
      </c>
      <c r="R85">
        <f t="shared" si="13"/>
        <v>4.4640999999999966</v>
      </c>
      <c r="S85">
        <f t="shared" si="14"/>
        <v>0.11411837500000002</v>
      </c>
      <c r="T85">
        <f t="shared" si="15"/>
        <v>0.13601349999999998</v>
      </c>
      <c r="W85" t="e">
        <f t="shared" si="16"/>
        <v>#NUM!</v>
      </c>
      <c r="X85" t="e">
        <f t="shared" si="17"/>
        <v>#NUM!</v>
      </c>
      <c r="Y85">
        <f t="shared" si="18"/>
        <v>0.92143570041538903</v>
      </c>
      <c r="Z85">
        <f t="shared" si="19"/>
        <v>0.84556738970132628</v>
      </c>
      <c r="AA85">
        <f t="shared" si="20"/>
        <v>1.3031068643821953</v>
      </c>
      <c r="AB85">
        <f t="shared" si="21"/>
        <v>1.1958128704160318</v>
      </c>
    </row>
    <row r="86" spans="1:31" x14ac:dyDescent="0.45">
      <c r="E86">
        <v>6</v>
      </c>
      <c r="F86">
        <v>535</v>
      </c>
      <c r="G86">
        <f t="shared" si="11"/>
        <v>73</v>
      </c>
      <c r="P86">
        <v>40</v>
      </c>
      <c r="Q86">
        <f t="shared" si="12"/>
        <v>3.6798999999999999</v>
      </c>
      <c r="R86">
        <f t="shared" si="13"/>
        <v>4.332099999999997</v>
      </c>
      <c r="S86">
        <f t="shared" si="14"/>
        <v>0.13244600000000001</v>
      </c>
      <c r="T86">
        <f t="shared" si="15"/>
        <v>0.15800399999999998</v>
      </c>
      <c r="W86">
        <f t="shared" si="16"/>
        <v>0.79124901263761482</v>
      </c>
      <c r="X86">
        <f t="shared" si="17"/>
        <v>0.7260998916344632</v>
      </c>
      <c r="Y86">
        <f t="shared" si="18"/>
        <v>1.4911237373202797</v>
      </c>
      <c r="Z86">
        <f t="shared" si="19"/>
        <v>1.3683489859565869</v>
      </c>
      <c r="AA86">
        <f t="shared" si="20"/>
        <v>2.1087674124947959</v>
      </c>
      <c r="AB86">
        <f t="shared" si="21"/>
        <v>1.935137693999277</v>
      </c>
    </row>
    <row r="87" spans="1:31" x14ac:dyDescent="0.45">
      <c r="E87">
        <v>5</v>
      </c>
      <c r="F87">
        <v>522</v>
      </c>
      <c r="G87">
        <f t="shared" si="11"/>
        <v>60</v>
      </c>
      <c r="P87">
        <v>45</v>
      </c>
      <c r="Q87">
        <f t="shared" si="12"/>
        <v>3.7336500000000004</v>
      </c>
      <c r="R87">
        <f t="shared" si="13"/>
        <v>4.2401</v>
      </c>
      <c r="S87">
        <f t="shared" si="14"/>
        <v>0.15097987500000001</v>
      </c>
      <c r="T87">
        <f t="shared" si="15"/>
        <v>0.17943449999999997</v>
      </c>
      <c r="W87">
        <f t="shared" si="16"/>
        <v>1.335830149195623</v>
      </c>
      <c r="X87">
        <f t="shared" si="17"/>
        <v>1.2258418160165434</v>
      </c>
      <c r="Y87">
        <f t="shared" si="18"/>
        <v>1.8875529793889223</v>
      </c>
      <c r="Z87">
        <f t="shared" si="19"/>
        <v>1.7321374079442999</v>
      </c>
      <c r="AA87">
        <f t="shared" si="20"/>
        <v>2.6694030231495574</v>
      </c>
      <c r="AB87">
        <f t="shared" si="21"/>
        <v>2.4496122142086074</v>
      </c>
    </row>
    <row r="88" spans="1:31" x14ac:dyDescent="0.45">
      <c r="E88">
        <v>4.5</v>
      </c>
      <c r="F88">
        <v>512</v>
      </c>
      <c r="G88">
        <f t="shared" si="11"/>
        <v>50</v>
      </c>
      <c r="P88">
        <v>50</v>
      </c>
      <c r="Q88">
        <f t="shared" si="12"/>
        <v>3.8349000000000002</v>
      </c>
      <c r="R88">
        <f t="shared" si="13"/>
        <v>4.2480999999999991</v>
      </c>
      <c r="S88">
        <f t="shared" si="14"/>
        <v>0.16990125</v>
      </c>
      <c r="T88">
        <f t="shared" si="15"/>
        <v>0.20065499999999997</v>
      </c>
      <c r="W88">
        <f t="shared" si="16"/>
        <v>1.7225063497705893</v>
      </c>
      <c r="X88">
        <f t="shared" si="17"/>
        <v>1.5806802333172891</v>
      </c>
      <c r="Y88">
        <f t="shared" si="18"/>
        <v>2.2111394121583556</v>
      </c>
      <c r="Z88">
        <f t="shared" si="19"/>
        <v>2.0290806837217268</v>
      </c>
      <c r="AA88">
        <f t="shared" si="20"/>
        <v>3.1270233449720193</v>
      </c>
      <c r="AB88">
        <f t="shared" si="21"/>
        <v>2.8695534220685386</v>
      </c>
    </row>
    <row r="89" spans="1:31" x14ac:dyDescent="0.45">
      <c r="E89">
        <v>4</v>
      </c>
      <c r="F89">
        <v>497</v>
      </c>
      <c r="G89">
        <f t="shared" si="11"/>
        <v>35</v>
      </c>
      <c r="P89">
        <v>55</v>
      </c>
      <c r="Q89">
        <f t="shared" si="12"/>
        <v>4.0061500000000008</v>
      </c>
      <c r="R89">
        <f t="shared" si="13"/>
        <v>4.4160999999999984</v>
      </c>
      <c r="S89">
        <f t="shared" si="14"/>
        <v>0.18950387500000002</v>
      </c>
      <c r="T89">
        <f t="shared" si="15"/>
        <v>0.22231549999999997</v>
      </c>
      <c r="W89">
        <f t="shared" si="16"/>
        <v>2.0474843558620908</v>
      </c>
      <c r="X89">
        <f t="shared" si="17"/>
        <v>1.878900504354384</v>
      </c>
      <c r="Y89">
        <f t="shared" si="18"/>
        <v>2.498583348619773</v>
      </c>
      <c r="Z89">
        <f t="shared" si="19"/>
        <v>2.2928573302414836</v>
      </c>
      <c r="AA89">
        <f t="shared" si="20"/>
        <v>3.5335304583376659</v>
      </c>
      <c r="AB89">
        <f t="shared" si="21"/>
        <v>3.2425899330140724</v>
      </c>
    </row>
    <row r="90" spans="1:31" x14ac:dyDescent="0.45">
      <c r="E90">
        <v>3.5</v>
      </c>
      <c r="F90">
        <v>482</v>
      </c>
      <c r="G90">
        <f t="shared" si="11"/>
        <v>20</v>
      </c>
      <c r="P90">
        <v>60</v>
      </c>
      <c r="Q90">
        <f t="shared" si="12"/>
        <v>4.2699000000000007</v>
      </c>
      <c r="R90">
        <f t="shared" si="13"/>
        <v>4.8040999999999947</v>
      </c>
      <c r="S90">
        <f t="shared" si="14"/>
        <v>0.21019400000000002</v>
      </c>
      <c r="T90">
        <f t="shared" si="15"/>
        <v>0.24536599999999995</v>
      </c>
      <c r="W90">
        <f t="shared" si="16"/>
        <v>2.3420770696115021</v>
      </c>
      <c r="X90">
        <f t="shared" si="17"/>
        <v>2.14923731882535</v>
      </c>
      <c r="Y90">
        <f t="shared" si="18"/>
        <v>2.7719262255695036</v>
      </c>
      <c r="Z90">
        <f t="shared" si="19"/>
        <v>2.5436939570963362</v>
      </c>
      <c r="AA90">
        <f t="shared" si="20"/>
        <v>3.9200956620980554</v>
      </c>
      <c r="AB90">
        <f t="shared" si="21"/>
        <v>3.5973264926521247</v>
      </c>
    </row>
    <row r="91" spans="1:31" x14ac:dyDescent="0.45">
      <c r="E91">
        <v>3</v>
      </c>
      <c r="F91">
        <v>472</v>
      </c>
      <c r="G91">
        <f t="shared" si="11"/>
        <v>10</v>
      </c>
      <c r="P91">
        <v>65</v>
      </c>
      <c r="Q91">
        <f t="shared" si="12"/>
        <v>4.6486499999999999</v>
      </c>
      <c r="R91">
        <f t="shared" si="13"/>
        <v>5.4721000000000011</v>
      </c>
      <c r="S91">
        <f t="shared" si="14"/>
        <v>0.23249037500000003</v>
      </c>
      <c r="T91">
        <f t="shared" si="15"/>
        <v>0.27105649999999992</v>
      </c>
      <c r="W91">
        <f t="shared" si="16"/>
        <v>2.6227558859909172</v>
      </c>
      <c r="X91">
        <f t="shared" si="17"/>
        <v>2.406805865391767</v>
      </c>
      <c r="Y91">
        <f t="shared" si="18"/>
        <v>3.0478240188698553</v>
      </c>
      <c r="Z91">
        <f t="shared" si="19"/>
        <v>2.7968751359894108</v>
      </c>
      <c r="AA91">
        <f t="shared" si="20"/>
        <v>4.310274063212221</v>
      </c>
      <c r="AB91">
        <f t="shared" si="21"/>
        <v>3.9553787495803192</v>
      </c>
    </row>
    <row r="92" spans="1:31" x14ac:dyDescent="0.45">
      <c r="E92">
        <v>2.5</v>
      </c>
      <c r="F92">
        <v>465</v>
      </c>
      <c r="G92">
        <f t="shared" si="11"/>
        <v>3</v>
      </c>
      <c r="P92">
        <v>70</v>
      </c>
      <c r="Q92">
        <f t="shared" si="12"/>
        <v>5.1649000000000012</v>
      </c>
      <c r="R92">
        <f t="shared" si="13"/>
        <v>6.4800999999999931</v>
      </c>
      <c r="S92">
        <f t="shared" si="14"/>
        <v>0.25702425000000001</v>
      </c>
      <c r="T92">
        <f t="shared" si="15"/>
        <v>0.3009369999999999</v>
      </c>
      <c r="W92">
        <f t="shared" si="16"/>
        <v>2.9003819791537802</v>
      </c>
      <c r="X92">
        <f t="shared" si="17"/>
        <v>2.6615730410100675</v>
      </c>
      <c r="Y92">
        <f t="shared" si="18"/>
        <v>3.340174022412604</v>
      </c>
      <c r="Z92">
        <f t="shared" si="19"/>
        <v>3.065153898428695</v>
      </c>
      <c r="AA92">
        <f t="shared" si="20"/>
        <v>4.7237194031821987</v>
      </c>
      <c r="AB92">
        <f t="shared" si="21"/>
        <v>4.3347822139186247</v>
      </c>
    </row>
    <row r="93" spans="1:31" x14ac:dyDescent="0.45">
      <c r="E93">
        <v>2.4</v>
      </c>
      <c r="F93">
        <v>462</v>
      </c>
      <c r="G93">
        <f>F93-$F$93+1</f>
        <v>1</v>
      </c>
      <c r="P93">
        <v>75</v>
      </c>
      <c r="Q93">
        <f t="shared" si="12"/>
        <v>5.8411500000000007</v>
      </c>
      <c r="R93">
        <f t="shared" si="13"/>
        <v>7.8880999999999979</v>
      </c>
      <c r="S93">
        <f t="shared" si="14"/>
        <v>0.28453937500000004</v>
      </c>
      <c r="T93">
        <f t="shared" si="15"/>
        <v>0.33685749999999987</v>
      </c>
      <c r="W93">
        <f t="shared" si="16"/>
        <v>3.1830662791559967</v>
      </c>
      <c r="X93">
        <f t="shared" si="17"/>
        <v>2.9209819455648458</v>
      </c>
      <c r="Y93">
        <f t="shared" si="18"/>
        <v>3.6608460429250491</v>
      </c>
      <c r="Z93">
        <f t="shared" si="19"/>
        <v>3.3594227260991691</v>
      </c>
      <c r="AA93">
        <f t="shared" si="20"/>
        <v>5.1772181236644821</v>
      </c>
      <c r="AB93">
        <f t="shared" si="21"/>
        <v>4.7509411809938404</v>
      </c>
    </row>
    <row r="94" spans="1:31" x14ac:dyDescent="0.45">
      <c r="P94">
        <v>80</v>
      </c>
      <c r="Q94">
        <f t="shared" si="12"/>
        <v>6.6999000000000013</v>
      </c>
      <c r="R94">
        <f t="shared" si="13"/>
        <v>9.7560999999999964</v>
      </c>
      <c r="S94">
        <f t="shared" si="14"/>
        <v>0.31589200000000006</v>
      </c>
      <c r="T94">
        <f t="shared" si="15"/>
        <v>0.38096799999999986</v>
      </c>
      <c r="W94">
        <f t="shared" si="16"/>
        <v>3.4772762329156426</v>
      </c>
      <c r="X94">
        <f t="shared" si="17"/>
        <v>3.1909675153800188</v>
      </c>
      <c r="Y94">
        <f t="shared" si="18"/>
        <v>4.0197885516529341</v>
      </c>
      <c r="Z94">
        <f t="shared" si="19"/>
        <v>3.6888109623277616</v>
      </c>
      <c r="AA94">
        <f t="shared" si="20"/>
        <v>5.6848394876196799</v>
      </c>
      <c r="AB94">
        <f t="shared" si="21"/>
        <v>5.216766491954469</v>
      </c>
    </row>
    <row r="95" spans="1:31" x14ac:dyDescent="0.45">
      <c r="P95">
        <v>85</v>
      </c>
      <c r="Q95">
        <f t="shared" si="12"/>
        <v>7.7636500000000019</v>
      </c>
      <c r="R95">
        <f t="shared" si="13"/>
        <v>12.144099999999995</v>
      </c>
      <c r="S95">
        <f t="shared" si="14"/>
        <v>0.3520508750000001</v>
      </c>
      <c r="T95">
        <f t="shared" si="15"/>
        <v>0.43571849999999984</v>
      </c>
      <c r="W95">
        <f t="shared" si="16"/>
        <v>3.7883214868197239</v>
      </c>
      <c r="X95">
        <f t="shared" si="17"/>
        <v>3.4764022161454591</v>
      </c>
      <c r="Y95">
        <f t="shared" si="18"/>
        <v>4.4249978813554236</v>
      </c>
      <c r="Z95">
        <f t="shared" si="19"/>
        <v>4.0606565453073422</v>
      </c>
      <c r="AA95">
        <f t="shared" si="20"/>
        <v>6.2578920172850516</v>
      </c>
      <c r="AB95">
        <f t="shared" si="21"/>
        <v>5.7426355585127222</v>
      </c>
    </row>
    <row r="96" spans="1:31" x14ac:dyDescent="0.45">
      <c r="P96">
        <v>90</v>
      </c>
      <c r="Q96">
        <f t="shared" si="12"/>
        <v>9.0549000000000017</v>
      </c>
      <c r="R96">
        <f t="shared" si="13"/>
        <v>15.112100000000005</v>
      </c>
      <c r="S96">
        <f t="shared" si="14"/>
        <v>0.39409725000000012</v>
      </c>
      <c r="T96">
        <f t="shared" si="15"/>
        <v>0.50385899999999983</v>
      </c>
      <c r="W96">
        <f t="shared" si="16"/>
        <v>4.1205919629344532</v>
      </c>
      <c r="X96">
        <f t="shared" si="17"/>
        <v>3.7813145166309847</v>
      </c>
      <c r="Y96">
        <f t="shared" si="18"/>
        <v>4.8825595234466919</v>
      </c>
      <c r="Z96">
        <f t="shared" si="19"/>
        <v>4.480543904952893</v>
      </c>
      <c r="AA96">
        <f t="shared" si="20"/>
        <v>6.9049818971522283</v>
      </c>
      <c r="AB96">
        <f t="shared" si="21"/>
        <v>6.3364459571924892</v>
      </c>
    </row>
    <row r="97" spans="16:28" x14ac:dyDescent="0.45">
      <c r="P97">
        <v>95</v>
      </c>
      <c r="Q97">
        <f t="shared" si="12"/>
        <v>10.596150000000002</v>
      </c>
      <c r="R97">
        <f t="shared" si="13"/>
        <v>18.720099999999999</v>
      </c>
      <c r="S97">
        <f t="shared" si="14"/>
        <v>0.44322487500000013</v>
      </c>
      <c r="T97">
        <f t="shared" si="15"/>
        <v>0.58843949999999978</v>
      </c>
      <c r="W97">
        <f t="shared" si="16"/>
        <v>4.4776952428118655</v>
      </c>
      <c r="X97">
        <f t="shared" si="17"/>
        <v>4.1090149607136288</v>
      </c>
      <c r="Y97">
        <f t="shared" si="18"/>
        <v>5.3968202443661202</v>
      </c>
      <c r="Z97">
        <f t="shared" si="19"/>
        <v>4.9524619077150316</v>
      </c>
      <c r="AA97">
        <f t="shared" si="20"/>
        <v>7.6322563832722476</v>
      </c>
      <c r="AB97">
        <f t="shared" si="21"/>
        <v>7.0038387970267291</v>
      </c>
    </row>
    <row r="98" spans="16:28" x14ac:dyDescent="0.45">
      <c r="P98">
        <v>100</v>
      </c>
      <c r="Q98">
        <f t="shared" si="12"/>
        <v>12.4099</v>
      </c>
      <c r="R98">
        <f t="shared" si="13"/>
        <v>23.028099999999998</v>
      </c>
      <c r="S98">
        <f t="shared" si="14"/>
        <v>0.50074000000000018</v>
      </c>
      <c r="T98">
        <f t="shared" si="15"/>
        <v>0.69280999999999981</v>
      </c>
      <c r="W98">
        <f t="shared" si="16"/>
        <v>4.862555912274944</v>
      </c>
      <c r="X98">
        <f t="shared" si="17"/>
        <v>4.4621873324047812</v>
      </c>
      <c r="Y98">
        <f t="shared" si="18"/>
        <v>5.9706636984509514</v>
      </c>
      <c r="Z98">
        <f t="shared" si="19"/>
        <v>5.4790567762977895</v>
      </c>
      <c r="AA98">
        <f t="shared" si="20"/>
        <v>8.4437935787180383</v>
      </c>
      <c r="AB98">
        <f t="shared" si="21"/>
        <v>7.748556402052543</v>
      </c>
    </row>
    <row r="101" spans="16:28" x14ac:dyDescent="0.45">
      <c r="U101" t="s">
        <v>38</v>
      </c>
      <c r="W101">
        <f>(COS($S$72)*W98)*(SIN($S$72)*W98+SQRT(SIN($S$72)^2+2*9.81*$P$72*0.001))/9.81</f>
        <v>2.2715781925048542</v>
      </c>
      <c r="X101">
        <f>(COS($S$72)*X98)*(SIN($S$72)*X98+SQRT(SIN($S$72)^2+2*9.81*$P$72*0.001))/9.81</f>
        <v>1.9954768602382873</v>
      </c>
      <c r="Y101">
        <f>(COS($S$72)*Y98)*(SIN($S$72)*Y98+SQRT(SIN($S$72)^2+2*9.81*$P$72*0.001))/9.81</f>
        <v>3.1190838436050305</v>
      </c>
      <c r="Z101">
        <f>(COS($S$72)*Z98)*(SIN($S$72)*Z98+SQRT(SIN($S$72)^2+2*9.81*$P$72*0.001))/9.81</f>
        <v>2.7279821171982448</v>
      </c>
      <c r="AA101">
        <f>(COS($S$72)*AA98)*(SIN($S$72)*AA98+SQRT(SIN($S$72)^2+2*9.81*$P$72*0.001))/9.81</f>
        <v>5.4521446253189003</v>
      </c>
      <c r="AB101">
        <f>(COS($S$72)*AB98)*(SIN($S$72)*AB98+SQRT(SIN($S$72)^2+2*9.81*$P$72*0.001))/9.81</f>
        <v>4.7346600040647031</v>
      </c>
    </row>
    <row r="103" spans="16:28" x14ac:dyDescent="0.45">
      <c r="U103" t="s">
        <v>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29</xdr:col>
                    <xdr:colOff>571500</xdr:colOff>
                    <xdr:row>77</xdr:row>
                    <xdr:rowOff>28575</xdr:rowOff>
                  </from>
                  <to>
                    <xdr:col>31</xdr:col>
                    <xdr:colOff>28575</xdr:colOff>
                    <xdr:row>81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29</xdr:col>
                    <xdr:colOff>581025</xdr:colOff>
                    <xdr:row>82</xdr:row>
                    <xdr:rowOff>23813</xdr:rowOff>
                  </from>
                  <to>
                    <xdr:col>31</xdr:col>
                    <xdr:colOff>71438</xdr:colOff>
                    <xdr:row>86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Maks Bragt</cp:lastModifiedBy>
  <dcterms:created xsi:type="dcterms:W3CDTF">2015-06-05T18:19:34Z</dcterms:created>
  <dcterms:modified xsi:type="dcterms:W3CDTF">2023-01-17T13:05:34Z</dcterms:modified>
</cp:coreProperties>
</file>