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2\"/>
    </mc:Choice>
  </mc:AlternateContent>
  <xr:revisionPtr revIDLastSave="0" documentId="13_ncr:1_{2499DDC7-1FBD-4338-9C20-E3F847A9D245}" xr6:coauthVersionLast="47" xr6:coauthVersionMax="47" xr10:uidLastSave="{00000000-0000-0000-0000-000000000000}"/>
  <bookViews>
    <workbookView xWindow="2085" yWindow="8" windowWidth="26775" windowHeight="14430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2" i="1" l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L73" i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98" i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S85" i="1"/>
  <c r="S98" i="1"/>
  <c r="S81" i="1"/>
  <c r="S96" i="1"/>
  <c r="S78" i="1"/>
  <c r="S84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92" i="1"/>
  <c r="V3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6" i="1" l="1"/>
  <c r="S87" i="1"/>
  <c r="S82" i="1"/>
  <c r="S95" i="1"/>
  <c r="S83" i="1"/>
  <c r="S79" i="1"/>
  <c r="T79" i="1" s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39" i="1"/>
  <c r="U55" i="1"/>
  <c r="U43" i="1"/>
  <c r="U16" i="1"/>
  <c r="U54" i="1"/>
  <c r="U48" i="1"/>
  <c r="U27" i="1"/>
  <c r="U49" i="1"/>
  <c r="U19" i="1"/>
  <c r="U20" i="1"/>
  <c r="U56" i="1"/>
  <c r="U53" i="1"/>
  <c r="U41" i="1"/>
  <c r="U30" i="1"/>
  <c r="U52" i="1"/>
  <c r="U64" i="1"/>
  <c r="U40" i="1"/>
  <c r="U44" i="1"/>
  <c r="U7" i="1"/>
  <c r="U21" i="1"/>
  <c r="U63" i="1"/>
  <c r="U51" i="1"/>
  <c r="U50" i="1"/>
  <c r="U25" i="1"/>
  <c r="U61" i="1"/>
  <c r="U12" i="1"/>
  <c r="U10" i="1"/>
  <c r="U26" i="1"/>
  <c r="U28" i="1"/>
  <c r="U42" i="1"/>
  <c r="U60" i="1"/>
  <c r="U62" i="1"/>
  <c r="U9" i="1"/>
  <c r="U59" i="1"/>
  <c r="U47" i="1"/>
  <c r="U14" i="1"/>
  <c r="U8" i="1"/>
  <c r="U22" i="1"/>
  <c r="U23" i="1"/>
  <c r="U24" i="1"/>
  <c r="U58" i="1"/>
  <c r="U46" i="1"/>
  <c r="U13" i="1"/>
  <c r="U31" i="1"/>
  <c r="U57" i="1"/>
  <c r="U45" i="1"/>
  <c r="T80" i="1" l="1"/>
  <c r="U80" i="1" s="1"/>
  <c r="U79" i="1"/>
  <c r="T81" i="1" l="1"/>
  <c r="U81" i="1" s="1"/>
  <c r="T82" i="1" l="1"/>
  <c r="T83" i="1" s="1"/>
  <c r="U83" i="1" s="1"/>
  <c r="T84" i="1" l="1"/>
  <c r="T85" i="1" s="1"/>
  <c r="T86" i="1" s="1"/>
  <c r="T87" i="1" s="1"/>
  <c r="U82" i="1"/>
  <c r="U85" i="1" l="1"/>
  <c r="U84" i="1"/>
  <c r="U86" i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U94" i="1"/>
  <c r="T96" i="1" l="1"/>
  <c r="U95" i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<sst xmlns="http://schemas.openxmlformats.org/spreadsheetml/2006/main" count="138" uniqueCount="72">
  <si>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</si>
  <si>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</si>
  <si>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</si>
  <si>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</si>
  <si>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</si>
  <si>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</si>
  <si>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</si>
  <si>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</si>
  <si>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</si>
  <si>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</si>
  <si>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</si>
  <si>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</si>
  <si>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</si>
  <si>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</si>
  <si>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</si>
  <si>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</si>
  <si>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</si>
  <si>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</si>
  <si>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</si>
  <si>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</si>
  <si>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</si>
  <si>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</si>
  <si>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</si>
  <si>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</si>
  <si>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</si>
  <si>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</si>
  <si>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</si>
  <si>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</si>
  <si>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</si>
  <si>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</si>
  <si>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</si>
  <si>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</si>
  <si>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</si>
  <si>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</si>
  <si>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</si>
  <si>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</si>
  <si>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</si>
  <si>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</si>
  <si>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</si>
  <si>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</si>
  <si>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</si>
  <si>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</si>
  <si>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</si>
  <si>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</si>
  <si>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</si>
  <si>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</si>
  <si>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</si>
  <si>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</si>
  <si>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</si>
  <si>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</si>
  <si>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</si>
  <si>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</si>
  <si>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</si>
  <si>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</si>
  <si>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</si>
  <si>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</si>
  <si>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</si>
  <si>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</si>
  <si>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</si>
  <si>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</si>
  <si>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</si>
  <si>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</si>
  <si>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</si>
  <si>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</si>
  <si>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</si>
  <si>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</si>
  <si>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Forlængelse +25mm</t>
  </si>
  <si>
    <t>Affyrings-platform</t>
  </si>
  <si>
    <t>3.3 Affyringsplatform</t>
  </si>
  <si>
    <t>Numerisk integration dobbeltløkke</t>
  </si>
  <si>
    <t>[Nm][J]</t>
  </si>
  <si>
    <t>dobbeltløkke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</si>
</sst>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0" borderId="0" xfId="0" applyNumberFormat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126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113</c:v>
                </c:pt>
                <c:pt idx="11">
                  <c:v>110</c:v>
                </c:pt>
                <c:pt idx="12">
                  <c:v>108</c:v>
                </c:pt>
                <c:pt idx="13">
                  <c:v>103</c:v>
                </c:pt>
                <c:pt idx="14">
                  <c:v>98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45</c:v>
                </c:pt>
                <c:pt idx="19">
                  <c:v>35</c:v>
                </c:pt>
                <c:pt idx="20">
                  <c:v>28</c:v>
                </c:pt>
                <c:pt idx="21">
                  <c:v>25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Numerisk integration dobbeltløkke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intercept val="0"/>
            <c:dispRSqr val="1"/>
            <c:dispEq val="1"/>
            <c:trendlineLbl>
              <c:layout>
                <c:manualLayout>
                  <c:x val="4.8745429841978447E-3"/>
                  <c:y val="-1.432331872641705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'Ark1'!$U$39:$U$63</c:f>
              <c:numCache>
                <c:formatCode>General</c:formatCode>
                <c:ptCount val="25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</c:numCache>
            </c:numRef>
          </c:xVal>
          <c:yVal>
            <c:numRef>
              <c:f>'Ark1'!$T$39:$T$63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8-437A-BFE5-D3D71795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45"/>
</file>

<file path=xl/ctrlProps/ctrlProp3.xml><?xml version="1.0" encoding="utf-8"?>
<formControlPr xmlns="http://schemas.microsoft.com/office/spreadsheetml/2009/9/main" objectType="Spin" dx="39" fmlaLink="$T$71" inc="2" max="6" min="2" page="10" val="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306160</xdr:colOff>
      <xdr:row>65</xdr:row>
      <xdr:rowOff>1</xdr:rowOff>
    </xdr:from>
    <xdr:to>
      <xdr:col>34</xdr:col>
      <xdr:colOff>160567</xdr:colOff>
      <xdr:row>80</xdr:row>
      <xdr:rowOff>14969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6"/>
  <sheetViews>
    <sheetView tabSelected="1" topLeftCell="AB62" zoomScale="140" zoomScaleNormal="140" workbookViewId="0">
      <selection activeCell="AL92" sqref="AL92"/>
    </sheetView>
  </sheetViews>
  <sheetFormatPr defaultRowHeight="14.25" x14ac:dyDescent="0.45"/>
  <cols>
    <col min="2" max="2" width="10.265625" customWidth="1"/>
    <col min="17" max="17" width="16.73046875" bestFit="1" customWidth="1"/>
    <col min="19" max="19" width="18.59765625" customWidth="1"/>
    <col min="20" max="20" width="19" customWidth="1"/>
    <col min="21" max="21" width="15.73046875" bestFit="1" customWidth="1"/>
    <col min="22" max="22" width="14.73046875" bestFit="1" customWidth="1"/>
    <col min="23" max="23" width="12.3984375" customWidth="1"/>
    <col min="34" max="34" width="11.59765625" customWidth="1"/>
    <col min="35" max="35" width="13.3984375" customWidth="1"/>
  </cols>
  <sheetData>
    <row r="1" spans="1:34" ht="21" x14ac:dyDescent="0.65">
      <c r="A1" s="30" t="s">
        <v>25</v>
      </c>
      <c r="B1" s="30"/>
    </row>
    <row r="2" spans="1:34" x14ac:dyDescent="0.4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4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45">
      <c r="AC4" s="2"/>
      <c r="AD4" s="2"/>
    </row>
    <row r="5" spans="1:34" x14ac:dyDescent="0.4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4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1" t="s">
        <v>31</v>
      </c>
      <c r="AH6" s="32" t="s">
        <v>32</v>
      </c>
    </row>
    <row r="7" spans="1:34" x14ac:dyDescent="0.4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1"/>
      <c r="AH7" s="32"/>
    </row>
    <row r="8" spans="1:34" x14ac:dyDescent="0.4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4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4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4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4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4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4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4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4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4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4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4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4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4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4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4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4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4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4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4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4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4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4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4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65">
      <c r="A34" s="30" t="s">
        <v>5</v>
      </c>
      <c r="B34" s="30"/>
    </row>
    <row r="35" spans="1:35" ht="15" customHeight="1" x14ac:dyDescent="0.4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7" t="s">
        <v>45</v>
      </c>
      <c r="AH35" s="27" t="s">
        <v>46</v>
      </c>
      <c r="AI35" s="27" t="s">
        <v>67</v>
      </c>
    </row>
    <row r="36" spans="1:35" x14ac:dyDescent="0.4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32</v>
      </c>
      <c r="U36" s="15"/>
      <c r="V36" s="15">
        <f>(SUM(C36+G36+K36+O36+S36)/5)</f>
        <v>60.1</v>
      </c>
      <c r="AG36" s="27"/>
      <c r="AH36" s="27"/>
      <c r="AI36" s="27"/>
    </row>
    <row r="37" spans="1:35" ht="15" customHeight="1" x14ac:dyDescent="0.45">
      <c r="AG37" s="28" t="s">
        <v>47</v>
      </c>
      <c r="AH37" s="28" t="s">
        <v>48</v>
      </c>
      <c r="AI37" s="28" t="s">
        <v>66</v>
      </c>
    </row>
    <row r="38" spans="1:35" x14ac:dyDescent="0.4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28"/>
      <c r="AH38" s="28"/>
      <c r="AI38" s="28"/>
    </row>
    <row r="39" spans="1:35" x14ac:dyDescent="0.4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G71+25</f>
        <v>126</v>
      </c>
    </row>
    <row r="40" spans="1:35" x14ac:dyDescent="0.45">
      <c r="A40" s="3">
        <v>14</v>
      </c>
      <c r="B40" s="3">
        <v>180</v>
      </c>
      <c r="C40" s="3">
        <f t="shared" ref="C40:C64" si="10">B40-$B$64</f>
        <v>114</v>
      </c>
      <c r="D40" s="3"/>
      <c r="E40" s="3">
        <v>14</v>
      </c>
      <c r="F40" s="3">
        <v>187</v>
      </c>
      <c r="G40" s="3">
        <f t="shared" ref="G40:G64" si="11">F40-$F$64</f>
        <v>121</v>
      </c>
      <c r="H40" s="3"/>
      <c r="I40" s="3">
        <v>14</v>
      </c>
      <c r="J40" s="3">
        <v>174.5</v>
      </c>
      <c r="K40" s="3">
        <f t="shared" ref="K40:K64" si="12">J40-$J$64</f>
        <v>110.5</v>
      </c>
      <c r="L40" s="3"/>
      <c r="M40" s="3">
        <v>14</v>
      </c>
      <c r="N40" s="3">
        <v>156.5</v>
      </c>
      <c r="O40" s="3">
        <f t="shared" ref="O40:O64" si="13">N40-$N$64</f>
        <v>91.5</v>
      </c>
      <c r="P40" s="3"/>
      <c r="Q40" s="3">
        <v>14</v>
      </c>
      <c r="R40" s="3">
        <v>152</v>
      </c>
      <c r="S40" s="3">
        <f t="shared" ref="S40:S64" si="14">R40-$R$64</f>
        <v>87.5</v>
      </c>
      <c r="T40" s="15">
        <v>14</v>
      </c>
      <c r="U40" s="15">
        <f t="shared" ref="U40:U49" si="15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16">G72+25</f>
        <v>124</v>
      </c>
    </row>
    <row r="41" spans="1:35" x14ac:dyDescent="0.45">
      <c r="A41" s="3">
        <v>13</v>
      </c>
      <c r="B41" s="3">
        <v>179</v>
      </c>
      <c r="C41" s="3">
        <f t="shared" si="10"/>
        <v>113</v>
      </c>
      <c r="D41" s="3"/>
      <c r="E41" s="3">
        <v>13</v>
      </c>
      <c r="F41" s="3">
        <v>186</v>
      </c>
      <c r="G41" s="3">
        <f t="shared" si="11"/>
        <v>120</v>
      </c>
      <c r="H41" s="3"/>
      <c r="I41" s="3">
        <v>13</v>
      </c>
      <c r="J41" s="3">
        <v>174</v>
      </c>
      <c r="K41" s="3">
        <f t="shared" si="12"/>
        <v>110</v>
      </c>
      <c r="L41" s="3"/>
      <c r="M41" s="3">
        <v>13</v>
      </c>
      <c r="N41" s="3">
        <v>156</v>
      </c>
      <c r="O41" s="3">
        <f t="shared" si="13"/>
        <v>91</v>
      </c>
      <c r="P41" s="3"/>
      <c r="Q41" s="3">
        <v>13</v>
      </c>
      <c r="R41" s="3">
        <v>151</v>
      </c>
      <c r="S41" s="3">
        <f t="shared" si="14"/>
        <v>86.5</v>
      </c>
      <c r="T41" s="15">
        <v>13</v>
      </c>
      <c r="U41" s="15">
        <f t="shared" si="15"/>
        <v>104.1</v>
      </c>
      <c r="AG41" s="3">
        <f t="shared" si="8"/>
        <v>26</v>
      </c>
      <c r="AH41" s="3">
        <f t="shared" si="9"/>
        <v>220</v>
      </c>
      <c r="AI41" s="3">
        <f t="shared" si="16"/>
        <v>123</v>
      </c>
    </row>
    <row r="42" spans="1:35" x14ac:dyDescent="0.45">
      <c r="A42" s="3">
        <v>12</v>
      </c>
      <c r="B42" s="3">
        <v>178</v>
      </c>
      <c r="C42" s="3">
        <f t="shared" si="10"/>
        <v>112</v>
      </c>
      <c r="D42" s="3"/>
      <c r="E42" s="3">
        <v>12</v>
      </c>
      <c r="F42" s="3">
        <v>185</v>
      </c>
      <c r="G42" s="3">
        <f t="shared" si="11"/>
        <v>119</v>
      </c>
      <c r="H42" s="3"/>
      <c r="I42" s="3">
        <v>12</v>
      </c>
      <c r="J42" s="3">
        <v>173</v>
      </c>
      <c r="K42" s="3">
        <f t="shared" si="12"/>
        <v>109</v>
      </c>
      <c r="L42" s="3"/>
      <c r="M42" s="3">
        <v>12</v>
      </c>
      <c r="N42" s="3">
        <v>155</v>
      </c>
      <c r="O42" s="3">
        <f t="shared" si="13"/>
        <v>90</v>
      </c>
      <c r="P42" s="3"/>
      <c r="Q42" s="3">
        <v>12</v>
      </c>
      <c r="R42" s="3">
        <v>150</v>
      </c>
      <c r="S42" s="3">
        <f t="shared" si="14"/>
        <v>85.5</v>
      </c>
      <c r="T42" s="15">
        <v>12</v>
      </c>
      <c r="U42" s="15">
        <f t="shared" si="15"/>
        <v>103.1</v>
      </c>
      <c r="AG42" s="3">
        <f t="shared" si="8"/>
        <v>24</v>
      </c>
      <c r="AH42" s="3">
        <f t="shared" si="9"/>
        <v>218</v>
      </c>
      <c r="AI42" s="3">
        <f t="shared" si="16"/>
        <v>122</v>
      </c>
    </row>
    <row r="43" spans="1:35" x14ac:dyDescent="0.45">
      <c r="A43" s="3">
        <v>11</v>
      </c>
      <c r="B43" s="3">
        <v>177</v>
      </c>
      <c r="C43" s="3">
        <f t="shared" si="10"/>
        <v>111</v>
      </c>
      <c r="D43" s="3"/>
      <c r="E43" s="3">
        <v>11</v>
      </c>
      <c r="F43" s="3">
        <v>184</v>
      </c>
      <c r="G43" s="3">
        <f t="shared" si="11"/>
        <v>118</v>
      </c>
      <c r="H43" s="3"/>
      <c r="I43" s="3">
        <v>11</v>
      </c>
      <c r="J43" s="3">
        <v>171.5</v>
      </c>
      <c r="K43" s="3">
        <f t="shared" si="12"/>
        <v>107.5</v>
      </c>
      <c r="L43" s="3"/>
      <c r="M43" s="3">
        <v>11</v>
      </c>
      <c r="N43" s="3">
        <v>153.5</v>
      </c>
      <c r="O43" s="3">
        <f t="shared" si="13"/>
        <v>88.5</v>
      </c>
      <c r="P43" s="3"/>
      <c r="Q43" s="3">
        <v>11</v>
      </c>
      <c r="R43" s="3">
        <v>149</v>
      </c>
      <c r="S43" s="3">
        <f t="shared" si="14"/>
        <v>84.5</v>
      </c>
      <c r="T43" s="15">
        <v>11</v>
      </c>
      <c r="U43" s="15">
        <f t="shared" si="15"/>
        <v>101.9</v>
      </c>
      <c r="AG43" s="3">
        <f t="shared" si="8"/>
        <v>22</v>
      </c>
      <c r="AH43" s="3">
        <f t="shared" si="9"/>
        <v>215</v>
      </c>
      <c r="AI43" s="3">
        <f t="shared" si="16"/>
        <v>122</v>
      </c>
    </row>
    <row r="44" spans="1:35" x14ac:dyDescent="0.45">
      <c r="A44" s="3">
        <v>10</v>
      </c>
      <c r="B44" s="3">
        <v>175</v>
      </c>
      <c r="C44" s="3">
        <f t="shared" si="10"/>
        <v>109</v>
      </c>
      <c r="D44" s="3"/>
      <c r="E44" s="3">
        <v>10</v>
      </c>
      <c r="F44" s="3">
        <v>182.5</v>
      </c>
      <c r="G44" s="3">
        <f t="shared" si="11"/>
        <v>116.5</v>
      </c>
      <c r="H44" s="3"/>
      <c r="I44" s="3">
        <v>10</v>
      </c>
      <c r="J44" s="3">
        <v>170</v>
      </c>
      <c r="K44" s="3">
        <f t="shared" si="12"/>
        <v>106</v>
      </c>
      <c r="L44" s="3"/>
      <c r="M44" s="3">
        <v>10</v>
      </c>
      <c r="N44" s="3">
        <v>152</v>
      </c>
      <c r="O44" s="3">
        <f t="shared" si="13"/>
        <v>87</v>
      </c>
      <c r="P44" s="3"/>
      <c r="Q44" s="3">
        <v>10</v>
      </c>
      <c r="R44" s="3">
        <v>147.5</v>
      </c>
      <c r="S44" s="3">
        <f t="shared" si="14"/>
        <v>83</v>
      </c>
      <c r="T44" s="15">
        <v>10</v>
      </c>
      <c r="U44" s="15">
        <f t="shared" si="15"/>
        <v>100.3</v>
      </c>
      <c r="AG44" s="3">
        <f t="shared" si="8"/>
        <v>20</v>
      </c>
      <c r="AH44" s="3">
        <f t="shared" si="9"/>
        <v>212</v>
      </c>
      <c r="AI44" s="3">
        <f t="shared" si="16"/>
        <v>121</v>
      </c>
    </row>
    <row r="45" spans="1:35" x14ac:dyDescent="0.45">
      <c r="A45" s="3">
        <v>9</v>
      </c>
      <c r="B45" s="3">
        <v>174</v>
      </c>
      <c r="C45" s="3">
        <f t="shared" si="10"/>
        <v>108</v>
      </c>
      <c r="D45" s="3"/>
      <c r="E45" s="3">
        <v>9</v>
      </c>
      <c r="F45" s="3">
        <v>180</v>
      </c>
      <c r="G45" s="3">
        <f t="shared" si="11"/>
        <v>114</v>
      </c>
      <c r="H45" s="3"/>
      <c r="I45" s="3">
        <v>9</v>
      </c>
      <c r="J45" s="3">
        <v>168</v>
      </c>
      <c r="K45" s="3">
        <f t="shared" si="12"/>
        <v>104</v>
      </c>
      <c r="L45" s="3"/>
      <c r="M45" s="3">
        <v>9</v>
      </c>
      <c r="N45" s="3">
        <v>150.5</v>
      </c>
      <c r="O45" s="3">
        <f t="shared" si="13"/>
        <v>85.5</v>
      </c>
      <c r="P45" s="3"/>
      <c r="Q45" s="3">
        <v>9</v>
      </c>
      <c r="R45" s="3">
        <v>146</v>
      </c>
      <c r="S45" s="3">
        <f t="shared" si="14"/>
        <v>81.5</v>
      </c>
      <c r="T45" s="15">
        <v>9</v>
      </c>
      <c r="U45" s="15">
        <f t="shared" si="15"/>
        <v>98.6</v>
      </c>
      <c r="AG45" s="3">
        <f t="shared" si="8"/>
        <v>18</v>
      </c>
      <c r="AH45" s="3">
        <f t="shared" si="9"/>
        <v>208</v>
      </c>
      <c r="AI45" s="3">
        <f t="shared" si="16"/>
        <v>119</v>
      </c>
    </row>
    <row r="46" spans="1:35" x14ac:dyDescent="0.45">
      <c r="A46" s="3">
        <v>8</v>
      </c>
      <c r="B46" s="3">
        <v>171</v>
      </c>
      <c r="C46" s="3">
        <f t="shared" si="10"/>
        <v>105</v>
      </c>
      <c r="D46" s="3"/>
      <c r="E46" s="3">
        <v>8</v>
      </c>
      <c r="F46" s="3">
        <v>178</v>
      </c>
      <c r="G46" s="3">
        <f t="shared" si="11"/>
        <v>112</v>
      </c>
      <c r="H46" s="3"/>
      <c r="I46" s="3">
        <v>8</v>
      </c>
      <c r="J46" s="3">
        <v>165.5</v>
      </c>
      <c r="K46" s="3">
        <f t="shared" si="12"/>
        <v>101.5</v>
      </c>
      <c r="L46" s="3"/>
      <c r="M46" s="3">
        <v>8</v>
      </c>
      <c r="N46" s="3">
        <v>148</v>
      </c>
      <c r="O46" s="3">
        <f t="shared" si="13"/>
        <v>83</v>
      </c>
      <c r="P46" s="3"/>
      <c r="Q46" s="3">
        <v>8</v>
      </c>
      <c r="R46" s="3">
        <v>143.5</v>
      </c>
      <c r="S46" s="3">
        <f t="shared" si="14"/>
        <v>79</v>
      </c>
      <c r="T46" s="15">
        <v>8</v>
      </c>
      <c r="U46" s="15">
        <f t="shared" si="15"/>
        <v>96.1</v>
      </c>
      <c r="AG46" s="3">
        <f t="shared" si="8"/>
        <v>16</v>
      </c>
      <c r="AH46" s="3">
        <f t="shared" si="9"/>
        <v>203</v>
      </c>
      <c r="AI46" s="3">
        <f t="shared" si="16"/>
        <v>117</v>
      </c>
    </row>
    <row r="47" spans="1:35" x14ac:dyDescent="0.45">
      <c r="A47" s="3">
        <v>7</v>
      </c>
      <c r="B47" s="3">
        <v>167</v>
      </c>
      <c r="C47" s="3">
        <f t="shared" si="10"/>
        <v>101</v>
      </c>
      <c r="D47" s="3"/>
      <c r="E47" s="3">
        <v>7</v>
      </c>
      <c r="F47" s="3">
        <v>174</v>
      </c>
      <c r="G47" s="3">
        <f t="shared" si="11"/>
        <v>108</v>
      </c>
      <c r="H47" s="3"/>
      <c r="I47" s="3">
        <v>7</v>
      </c>
      <c r="J47" s="3">
        <v>161</v>
      </c>
      <c r="K47" s="3">
        <f t="shared" si="12"/>
        <v>97</v>
      </c>
      <c r="L47" s="3"/>
      <c r="M47" s="3">
        <v>7</v>
      </c>
      <c r="N47" s="3">
        <v>143.5</v>
      </c>
      <c r="O47" s="3">
        <f t="shared" si="13"/>
        <v>78.5</v>
      </c>
      <c r="P47" s="3"/>
      <c r="Q47" s="3">
        <v>7</v>
      </c>
      <c r="R47" s="3">
        <v>139</v>
      </c>
      <c r="S47" s="3">
        <f t="shared" si="14"/>
        <v>74.5</v>
      </c>
      <c r="T47" s="15">
        <v>7</v>
      </c>
      <c r="U47" s="15">
        <f t="shared" si="15"/>
        <v>91.8</v>
      </c>
      <c r="AG47" s="3">
        <f t="shared" si="8"/>
        <v>14</v>
      </c>
      <c r="AH47" s="3">
        <f t="shared" si="9"/>
        <v>194</v>
      </c>
      <c r="AI47" s="3">
        <f t="shared" si="16"/>
        <v>115</v>
      </c>
    </row>
    <row r="48" spans="1:35" x14ac:dyDescent="0.45">
      <c r="A48" s="3">
        <v>6</v>
      </c>
      <c r="B48" s="3">
        <v>159</v>
      </c>
      <c r="C48" s="3">
        <f t="shared" si="10"/>
        <v>93</v>
      </c>
      <c r="D48" s="3"/>
      <c r="E48" s="3">
        <v>6</v>
      </c>
      <c r="F48" s="3">
        <v>166</v>
      </c>
      <c r="G48" s="3">
        <f t="shared" si="11"/>
        <v>100</v>
      </c>
      <c r="H48" s="3"/>
      <c r="I48" s="3">
        <v>6</v>
      </c>
      <c r="J48" s="3">
        <v>155</v>
      </c>
      <c r="K48" s="3">
        <f t="shared" si="12"/>
        <v>91</v>
      </c>
      <c r="L48" s="3"/>
      <c r="M48" s="3">
        <v>6</v>
      </c>
      <c r="N48" s="3">
        <v>135.5</v>
      </c>
      <c r="O48" s="3">
        <f t="shared" si="13"/>
        <v>70.5</v>
      </c>
      <c r="P48" s="3"/>
      <c r="Q48" s="3">
        <v>6</v>
      </c>
      <c r="R48" s="3">
        <v>131</v>
      </c>
      <c r="S48" s="3">
        <f t="shared" si="14"/>
        <v>66.5</v>
      </c>
      <c r="T48" s="15">
        <v>6</v>
      </c>
      <c r="U48" s="15">
        <f t="shared" si="15"/>
        <v>84.2</v>
      </c>
      <c r="AG48" s="3">
        <f t="shared" si="8"/>
        <v>12</v>
      </c>
      <c r="AH48" s="3">
        <f t="shared" si="9"/>
        <v>182</v>
      </c>
      <c r="AI48" s="3">
        <f t="shared" si="16"/>
        <v>114</v>
      </c>
    </row>
    <row r="49" spans="1:35" x14ac:dyDescent="0.45">
      <c r="A49" s="3">
        <v>5</v>
      </c>
      <c r="B49" s="3">
        <v>144</v>
      </c>
      <c r="C49" s="3">
        <f t="shared" si="10"/>
        <v>78</v>
      </c>
      <c r="D49" s="3"/>
      <c r="E49" s="3">
        <v>5</v>
      </c>
      <c r="F49" s="3">
        <v>150</v>
      </c>
      <c r="G49" s="3">
        <f t="shared" si="11"/>
        <v>84</v>
      </c>
      <c r="H49" s="3"/>
      <c r="I49" s="3">
        <v>5</v>
      </c>
      <c r="J49" s="3">
        <v>141</v>
      </c>
      <c r="K49" s="3">
        <f t="shared" si="12"/>
        <v>77</v>
      </c>
      <c r="L49" s="3"/>
      <c r="M49" s="3">
        <v>5</v>
      </c>
      <c r="N49" s="3">
        <v>121</v>
      </c>
      <c r="O49" s="3">
        <f t="shared" si="13"/>
        <v>56</v>
      </c>
      <c r="P49" s="3"/>
      <c r="Q49" s="3">
        <v>5</v>
      </c>
      <c r="R49" s="3">
        <v>115.5</v>
      </c>
      <c r="S49" s="3">
        <f t="shared" si="14"/>
        <v>51</v>
      </c>
      <c r="T49" s="15">
        <v>5</v>
      </c>
      <c r="U49" s="15">
        <f t="shared" si="15"/>
        <v>69.2</v>
      </c>
      <c r="AG49" s="3">
        <f t="shared" si="8"/>
        <v>10</v>
      </c>
      <c r="AH49" s="3">
        <f t="shared" si="9"/>
        <v>154</v>
      </c>
      <c r="AI49" s="3">
        <f t="shared" si="16"/>
        <v>113</v>
      </c>
    </row>
    <row r="50" spans="1:35" x14ac:dyDescent="0.45">
      <c r="A50" s="3">
        <v>4.5</v>
      </c>
      <c r="B50" s="3">
        <v>133</v>
      </c>
      <c r="C50" s="3">
        <f t="shared" si="10"/>
        <v>67</v>
      </c>
      <c r="D50" s="3"/>
      <c r="E50" s="3">
        <v>4.5</v>
      </c>
      <c r="F50" s="3">
        <v>138</v>
      </c>
      <c r="G50" s="3">
        <f t="shared" si="11"/>
        <v>72</v>
      </c>
      <c r="H50" s="3"/>
      <c r="I50" s="3">
        <v>4.5</v>
      </c>
      <c r="J50" s="3">
        <v>131</v>
      </c>
      <c r="K50" s="3">
        <f t="shared" si="12"/>
        <v>67</v>
      </c>
      <c r="L50" s="3"/>
      <c r="M50" s="3">
        <v>4.5</v>
      </c>
      <c r="N50" s="3">
        <v>113.5</v>
      </c>
      <c r="O50" s="3">
        <f t="shared" si="13"/>
        <v>48.5</v>
      </c>
      <c r="P50" s="3"/>
      <c r="Q50" s="3">
        <v>4.5</v>
      </c>
      <c r="R50" s="3">
        <v>108</v>
      </c>
      <c r="S50" s="3">
        <f t="shared" si="14"/>
        <v>43.5</v>
      </c>
      <c r="T50" s="15">
        <v>4.5</v>
      </c>
      <c r="U50" s="15">
        <f>SUM(C50,G50,K50,O50,S50)/5</f>
        <v>59.6</v>
      </c>
      <c r="AG50" s="3">
        <f t="shared" si="8"/>
        <v>9</v>
      </c>
      <c r="AH50" s="3">
        <f t="shared" si="9"/>
        <v>134</v>
      </c>
      <c r="AI50" s="3">
        <f t="shared" si="16"/>
        <v>110</v>
      </c>
    </row>
    <row r="51" spans="1:35" x14ac:dyDescent="0.45">
      <c r="A51" s="4">
        <v>4.25</v>
      </c>
      <c r="B51" s="3">
        <v>125</v>
      </c>
      <c r="C51" s="3">
        <f t="shared" si="10"/>
        <v>59</v>
      </c>
      <c r="D51" s="3"/>
      <c r="E51" s="4">
        <v>4.25</v>
      </c>
      <c r="F51" s="3">
        <v>134</v>
      </c>
      <c r="G51" s="3">
        <f t="shared" si="11"/>
        <v>68</v>
      </c>
      <c r="H51" s="3"/>
      <c r="I51" s="4">
        <v>4.25</v>
      </c>
      <c r="J51" s="3">
        <v>128</v>
      </c>
      <c r="K51" s="3">
        <f t="shared" si="12"/>
        <v>64</v>
      </c>
      <c r="L51" s="3"/>
      <c r="M51" s="4">
        <v>4.25</v>
      </c>
      <c r="N51" s="3">
        <v>106</v>
      </c>
      <c r="O51" s="3">
        <f t="shared" si="13"/>
        <v>41</v>
      </c>
      <c r="P51" s="3"/>
      <c r="Q51" s="4">
        <v>4.25</v>
      </c>
      <c r="R51" s="3">
        <v>104</v>
      </c>
      <c r="S51" s="3">
        <f t="shared" si="14"/>
        <v>39.5</v>
      </c>
      <c r="T51" s="20">
        <v>4</v>
      </c>
      <c r="U51" s="15">
        <f>SUM(C51,G51,K51,O51,S51)/4</f>
        <v>67.875</v>
      </c>
      <c r="AG51" s="3">
        <f t="shared" si="8"/>
        <v>8</v>
      </c>
      <c r="AH51" s="3">
        <f t="shared" si="9"/>
        <v>128</v>
      </c>
      <c r="AI51" s="3">
        <f t="shared" si="16"/>
        <v>108</v>
      </c>
    </row>
    <row r="52" spans="1:35" x14ac:dyDescent="0.45">
      <c r="A52" s="3">
        <v>4</v>
      </c>
      <c r="B52" s="3">
        <v>118</v>
      </c>
      <c r="C52" s="3">
        <f t="shared" si="10"/>
        <v>52</v>
      </c>
      <c r="D52" s="3"/>
      <c r="E52" s="3">
        <v>4</v>
      </c>
      <c r="F52" s="3">
        <v>125</v>
      </c>
      <c r="G52" s="3">
        <f t="shared" si="11"/>
        <v>59</v>
      </c>
      <c r="H52" s="3"/>
      <c r="I52" s="3">
        <v>4</v>
      </c>
      <c r="J52" s="3">
        <v>120</v>
      </c>
      <c r="K52" s="3">
        <f t="shared" si="12"/>
        <v>56</v>
      </c>
      <c r="L52" s="3"/>
      <c r="M52" s="3">
        <v>4</v>
      </c>
      <c r="N52" s="3">
        <v>103</v>
      </c>
      <c r="O52" s="3">
        <f t="shared" si="13"/>
        <v>38</v>
      </c>
      <c r="P52" s="3"/>
      <c r="Q52" s="3">
        <v>4</v>
      </c>
      <c r="R52" s="3">
        <v>100</v>
      </c>
      <c r="S52" s="3">
        <f t="shared" si="14"/>
        <v>35.5</v>
      </c>
      <c r="T52" s="15">
        <v>3.5</v>
      </c>
      <c r="U52" s="15">
        <f>SUM(C52,G52,K52,O52,S52)/4</f>
        <v>60.125</v>
      </c>
      <c r="AG52" s="3">
        <f t="shared" si="8"/>
        <v>7</v>
      </c>
      <c r="AH52" s="3">
        <f t="shared" si="9"/>
        <v>112</v>
      </c>
      <c r="AI52" s="3">
        <f t="shared" si="16"/>
        <v>103</v>
      </c>
    </row>
    <row r="53" spans="1:35" x14ac:dyDescent="0.45">
      <c r="A53" s="3">
        <v>3.75</v>
      </c>
      <c r="B53" s="3">
        <v>111</v>
      </c>
      <c r="C53" s="3">
        <f t="shared" si="10"/>
        <v>45</v>
      </c>
      <c r="D53" s="3"/>
      <c r="E53" s="3">
        <v>3.75</v>
      </c>
      <c r="F53" s="3">
        <v>115</v>
      </c>
      <c r="G53" s="3">
        <f t="shared" si="11"/>
        <v>49</v>
      </c>
      <c r="H53" s="3"/>
      <c r="I53" s="3">
        <v>3.75</v>
      </c>
      <c r="J53" s="3">
        <v>112</v>
      </c>
      <c r="K53" s="3">
        <f t="shared" si="12"/>
        <v>48</v>
      </c>
      <c r="L53" s="3"/>
      <c r="M53" s="3">
        <v>3.75</v>
      </c>
      <c r="N53" s="3">
        <v>100</v>
      </c>
      <c r="O53" s="3">
        <f t="shared" si="13"/>
        <v>35</v>
      </c>
      <c r="P53" s="3"/>
      <c r="Q53" s="3">
        <v>3.75</v>
      </c>
      <c r="R53" s="3">
        <v>95.5</v>
      </c>
      <c r="S53" s="3">
        <f t="shared" si="14"/>
        <v>31</v>
      </c>
      <c r="T53" s="15">
        <v>3</v>
      </c>
      <c r="U53" s="15">
        <f t="shared" ref="U53:U54" si="17">SUM(C53,G53,K53,O53,S53)/5</f>
        <v>41.6</v>
      </c>
      <c r="AG53" s="3">
        <f t="shared" si="8"/>
        <v>6</v>
      </c>
      <c r="AH53" s="3">
        <f t="shared" si="9"/>
        <v>96</v>
      </c>
      <c r="AI53" s="3">
        <f t="shared" si="16"/>
        <v>98</v>
      </c>
    </row>
    <row r="54" spans="1:35" x14ac:dyDescent="0.45">
      <c r="A54" s="3">
        <v>3.5</v>
      </c>
      <c r="B54" s="3">
        <v>108</v>
      </c>
      <c r="C54" s="3">
        <f t="shared" si="10"/>
        <v>42</v>
      </c>
      <c r="D54" s="3"/>
      <c r="E54" s="3">
        <v>3.5</v>
      </c>
      <c r="F54" s="3">
        <v>112</v>
      </c>
      <c r="G54" s="3">
        <f t="shared" si="11"/>
        <v>46</v>
      </c>
      <c r="H54" s="3"/>
      <c r="I54" s="3">
        <v>3.5</v>
      </c>
      <c r="J54" s="3">
        <v>109</v>
      </c>
      <c r="K54" s="3">
        <f t="shared" si="12"/>
        <v>45</v>
      </c>
      <c r="L54" s="3"/>
      <c r="M54" s="3">
        <v>3.5</v>
      </c>
      <c r="N54" s="3">
        <v>98</v>
      </c>
      <c r="O54" s="3">
        <f t="shared" si="13"/>
        <v>33</v>
      </c>
      <c r="P54" s="3"/>
      <c r="Q54" s="3">
        <v>3.5</v>
      </c>
      <c r="R54" s="3">
        <v>93</v>
      </c>
      <c r="S54" s="3">
        <f t="shared" si="14"/>
        <v>28.5</v>
      </c>
      <c r="T54" s="15">
        <v>2.5</v>
      </c>
      <c r="U54" s="15">
        <f t="shared" si="17"/>
        <v>38.9</v>
      </c>
      <c r="AG54" s="3">
        <f t="shared" si="8"/>
        <v>5</v>
      </c>
      <c r="AH54" s="3">
        <f t="shared" si="9"/>
        <v>90</v>
      </c>
      <c r="AI54" s="3">
        <f t="shared" si="16"/>
        <v>85</v>
      </c>
    </row>
    <row r="55" spans="1:35" x14ac:dyDescent="0.45">
      <c r="A55" s="3">
        <v>3.25</v>
      </c>
      <c r="B55" s="3">
        <v>102</v>
      </c>
      <c r="C55" s="3">
        <f t="shared" si="10"/>
        <v>36</v>
      </c>
      <c r="D55" s="3"/>
      <c r="E55" s="3">
        <v>3.25</v>
      </c>
      <c r="F55" s="3">
        <v>105</v>
      </c>
      <c r="G55" s="3">
        <f t="shared" si="11"/>
        <v>39</v>
      </c>
      <c r="H55" s="3"/>
      <c r="I55" s="3">
        <v>3.25</v>
      </c>
      <c r="J55" s="3">
        <v>104</v>
      </c>
      <c r="K55" s="3">
        <f t="shared" si="12"/>
        <v>40</v>
      </c>
      <c r="L55" s="3"/>
      <c r="M55" s="3">
        <v>3.25</v>
      </c>
      <c r="N55" s="3">
        <v>94.5</v>
      </c>
      <c r="O55" s="3">
        <f t="shared" si="13"/>
        <v>29.5</v>
      </c>
      <c r="P55" s="3"/>
      <c r="Q55" s="3">
        <v>3.25</v>
      </c>
      <c r="R55" s="3">
        <v>90</v>
      </c>
      <c r="S55" s="3">
        <f t="shared" si="14"/>
        <v>25.5</v>
      </c>
      <c r="T55" s="15">
        <v>2.25</v>
      </c>
      <c r="U55" s="15">
        <f>SUM(C55,G55,K55,O55,S55)/4</f>
        <v>42.5</v>
      </c>
      <c r="AG55" s="3">
        <f t="shared" si="8"/>
        <v>4.5</v>
      </c>
      <c r="AH55" s="3">
        <f t="shared" si="9"/>
        <v>80</v>
      </c>
      <c r="AI55" s="3">
        <f t="shared" si="16"/>
        <v>75</v>
      </c>
    </row>
    <row r="56" spans="1:35" x14ac:dyDescent="0.45">
      <c r="A56" s="3">
        <v>3</v>
      </c>
      <c r="B56" s="3">
        <v>96</v>
      </c>
      <c r="C56" s="3">
        <f t="shared" si="10"/>
        <v>30</v>
      </c>
      <c r="D56" s="3"/>
      <c r="E56" s="3">
        <v>3</v>
      </c>
      <c r="F56" s="3">
        <v>99</v>
      </c>
      <c r="G56" s="3">
        <f t="shared" si="11"/>
        <v>33</v>
      </c>
      <c r="H56" s="3"/>
      <c r="I56" s="3">
        <v>3</v>
      </c>
      <c r="J56" s="3">
        <v>98.5</v>
      </c>
      <c r="K56" s="3">
        <f t="shared" si="12"/>
        <v>34.5</v>
      </c>
      <c r="L56" s="3"/>
      <c r="M56" s="3">
        <v>3</v>
      </c>
      <c r="N56" s="3">
        <v>91</v>
      </c>
      <c r="O56" s="3">
        <f t="shared" si="13"/>
        <v>26</v>
      </c>
      <c r="P56" s="3"/>
      <c r="Q56" s="3">
        <v>3</v>
      </c>
      <c r="R56" s="3">
        <v>88</v>
      </c>
      <c r="S56" s="3">
        <f t="shared" si="14"/>
        <v>23.5</v>
      </c>
      <c r="T56" s="15">
        <v>2</v>
      </c>
      <c r="U56" s="15">
        <f t="shared" ref="U56:U57" si="18">SUM(C56,G56,K56,O56,S56)/5</f>
        <v>29.4</v>
      </c>
      <c r="AG56" s="3">
        <f t="shared" si="8"/>
        <v>4</v>
      </c>
      <c r="AH56" s="3">
        <f t="shared" si="9"/>
        <v>69</v>
      </c>
      <c r="AI56" s="3">
        <f t="shared" si="16"/>
        <v>60</v>
      </c>
    </row>
    <row r="57" spans="1:35" x14ac:dyDescent="0.45">
      <c r="A57" s="3">
        <v>2.75</v>
      </c>
      <c r="B57" s="3">
        <v>92</v>
      </c>
      <c r="C57" s="3">
        <f t="shared" si="10"/>
        <v>26</v>
      </c>
      <c r="D57" s="3"/>
      <c r="E57" s="3">
        <v>2.75</v>
      </c>
      <c r="F57" s="3">
        <v>96</v>
      </c>
      <c r="G57" s="3">
        <f t="shared" si="11"/>
        <v>30</v>
      </c>
      <c r="H57" s="3"/>
      <c r="I57" s="3">
        <v>2.75</v>
      </c>
      <c r="J57" s="3">
        <v>94</v>
      </c>
      <c r="K57" s="3">
        <f t="shared" si="12"/>
        <v>30</v>
      </c>
      <c r="L57" s="3"/>
      <c r="M57" s="3">
        <v>2.75</v>
      </c>
      <c r="N57" s="3">
        <v>87</v>
      </c>
      <c r="O57" s="3">
        <f t="shared" si="13"/>
        <v>22</v>
      </c>
      <c r="P57" s="3"/>
      <c r="Q57" s="3">
        <v>2.75</v>
      </c>
      <c r="R57" s="3">
        <v>85</v>
      </c>
      <c r="S57" s="3">
        <f t="shared" si="14"/>
        <v>20.5</v>
      </c>
      <c r="T57" s="15">
        <v>1.75</v>
      </c>
      <c r="U57" s="15">
        <f t="shared" si="18"/>
        <v>25.7</v>
      </c>
      <c r="AG57" s="3">
        <f t="shared" si="8"/>
        <v>3.5</v>
      </c>
      <c r="AH57" s="3">
        <f t="shared" si="9"/>
        <v>60</v>
      </c>
      <c r="AI57" s="3">
        <f t="shared" si="16"/>
        <v>45</v>
      </c>
    </row>
    <row r="58" spans="1:35" x14ac:dyDescent="0.45">
      <c r="A58" s="3">
        <v>2.5</v>
      </c>
      <c r="B58" s="3">
        <v>88</v>
      </c>
      <c r="C58" s="3">
        <f t="shared" si="10"/>
        <v>22</v>
      </c>
      <c r="D58" s="3"/>
      <c r="E58" s="3">
        <v>2.5</v>
      </c>
      <c r="F58" s="3">
        <v>92</v>
      </c>
      <c r="G58" s="3">
        <f t="shared" si="11"/>
        <v>26</v>
      </c>
      <c r="H58" s="3"/>
      <c r="I58" s="3">
        <v>2.5</v>
      </c>
      <c r="J58" s="3">
        <v>92</v>
      </c>
      <c r="K58" s="3">
        <f t="shared" si="12"/>
        <v>28</v>
      </c>
      <c r="L58" s="3"/>
      <c r="M58" s="3">
        <v>2.5</v>
      </c>
      <c r="N58" s="3">
        <v>85.5</v>
      </c>
      <c r="O58" s="3">
        <f t="shared" si="13"/>
        <v>20.5</v>
      </c>
      <c r="P58" s="3"/>
      <c r="Q58" s="3">
        <v>2.5</v>
      </c>
      <c r="R58" s="3">
        <v>82</v>
      </c>
      <c r="S58" s="3">
        <f t="shared" si="14"/>
        <v>17.5</v>
      </c>
      <c r="T58" s="15">
        <v>1.5</v>
      </c>
      <c r="U58" s="15">
        <f>SUM(C58,G58,K58,O58,S58)/4</f>
        <v>28.5</v>
      </c>
      <c r="AG58" s="3">
        <f t="shared" si="8"/>
        <v>3</v>
      </c>
      <c r="AH58" s="3">
        <f t="shared" si="9"/>
        <v>56</v>
      </c>
      <c r="AI58" s="3">
        <f t="shared" si="16"/>
        <v>35</v>
      </c>
    </row>
    <row r="59" spans="1:35" x14ac:dyDescent="0.45">
      <c r="A59" s="3">
        <v>2.25</v>
      </c>
      <c r="B59" s="3">
        <v>87</v>
      </c>
      <c r="C59" s="3">
        <f t="shared" si="10"/>
        <v>21</v>
      </c>
      <c r="D59" s="3"/>
      <c r="E59" s="3">
        <v>2.25</v>
      </c>
      <c r="F59" s="3">
        <v>89.5</v>
      </c>
      <c r="G59" s="3">
        <f t="shared" si="11"/>
        <v>23.5</v>
      </c>
      <c r="H59" s="3"/>
      <c r="I59" s="3">
        <v>2.25</v>
      </c>
      <c r="J59" s="3">
        <v>89</v>
      </c>
      <c r="K59" s="3">
        <f t="shared" si="12"/>
        <v>25</v>
      </c>
      <c r="L59" s="3"/>
      <c r="M59" s="3">
        <v>2.25</v>
      </c>
      <c r="N59" s="3">
        <v>83</v>
      </c>
      <c r="O59" s="3">
        <f t="shared" si="13"/>
        <v>18</v>
      </c>
      <c r="P59" s="3"/>
      <c r="Q59" s="3">
        <v>2.25</v>
      </c>
      <c r="R59" s="3">
        <v>80</v>
      </c>
      <c r="S59" s="3">
        <f t="shared" si="14"/>
        <v>15.5</v>
      </c>
      <c r="T59" s="15">
        <v>1.25</v>
      </c>
      <c r="U59" s="15">
        <f t="shared" ref="U59" si="19">SUM(C59,G59,K59,O59,S59)/5</f>
        <v>20.6</v>
      </c>
      <c r="AG59" s="3">
        <f t="shared" si="8"/>
        <v>2.5</v>
      </c>
      <c r="AH59" s="3">
        <f t="shared" si="9"/>
        <v>50</v>
      </c>
      <c r="AI59" s="3">
        <f t="shared" si="16"/>
        <v>28</v>
      </c>
    </row>
    <row r="60" spans="1:35" x14ac:dyDescent="0.45">
      <c r="A60" s="3">
        <v>2</v>
      </c>
      <c r="B60" s="3">
        <v>83</v>
      </c>
      <c r="C60" s="3">
        <f t="shared" si="10"/>
        <v>17</v>
      </c>
      <c r="D60" s="3"/>
      <c r="E60" s="3">
        <v>2</v>
      </c>
      <c r="F60" s="3">
        <v>86</v>
      </c>
      <c r="G60" s="3">
        <f t="shared" si="11"/>
        <v>20</v>
      </c>
      <c r="H60" s="3"/>
      <c r="I60" s="3">
        <v>2</v>
      </c>
      <c r="J60" s="3">
        <v>85</v>
      </c>
      <c r="K60" s="3">
        <f t="shared" si="12"/>
        <v>21</v>
      </c>
      <c r="L60" s="3"/>
      <c r="M60" s="3">
        <v>2</v>
      </c>
      <c r="N60" s="3">
        <v>80</v>
      </c>
      <c r="O60" s="3">
        <f t="shared" si="13"/>
        <v>15</v>
      </c>
      <c r="P60" s="3"/>
      <c r="Q60" s="3">
        <v>2</v>
      </c>
      <c r="R60" s="3">
        <v>78.5</v>
      </c>
      <c r="S60" s="3">
        <f t="shared" si="14"/>
        <v>14</v>
      </c>
      <c r="T60" s="15">
        <v>1</v>
      </c>
      <c r="U60" s="15">
        <f>SUM(C60,G60,K60,O60,S60)/4</f>
        <v>21.75</v>
      </c>
      <c r="AG60" s="3">
        <f t="shared" si="8"/>
        <v>2</v>
      </c>
      <c r="AH60" s="3">
        <f t="shared" si="9"/>
        <v>42</v>
      </c>
      <c r="AI60" s="3">
        <f t="shared" si="16"/>
        <v>25</v>
      </c>
    </row>
    <row r="61" spans="1:35" x14ac:dyDescent="0.45">
      <c r="A61" s="3">
        <v>1.5</v>
      </c>
      <c r="B61" s="3">
        <v>78</v>
      </c>
      <c r="C61" s="3">
        <f t="shared" si="10"/>
        <v>12</v>
      </c>
      <c r="D61" s="3"/>
      <c r="E61" s="3">
        <v>1.5</v>
      </c>
      <c r="F61" s="3">
        <v>80</v>
      </c>
      <c r="G61" s="3">
        <f t="shared" si="11"/>
        <v>14</v>
      </c>
      <c r="H61" s="3"/>
      <c r="I61" s="3">
        <v>1.5</v>
      </c>
      <c r="J61" s="3">
        <v>78</v>
      </c>
      <c r="K61" s="3">
        <f t="shared" si="12"/>
        <v>14</v>
      </c>
      <c r="L61" s="3"/>
      <c r="M61" s="3">
        <v>1.5</v>
      </c>
      <c r="N61" s="3">
        <v>76</v>
      </c>
      <c r="O61" s="3">
        <f t="shared" si="13"/>
        <v>11</v>
      </c>
      <c r="P61" s="3"/>
      <c r="Q61" s="3">
        <v>1.5</v>
      </c>
      <c r="R61" s="3">
        <v>74.5</v>
      </c>
      <c r="S61" s="3">
        <f t="shared" si="14"/>
        <v>10</v>
      </c>
      <c r="T61" s="15">
        <v>0.75</v>
      </c>
      <c r="U61" s="15">
        <f>SUM(C61,G61,K61,O61,S61)/4</f>
        <v>15.25</v>
      </c>
      <c r="AG61" s="3">
        <f t="shared" si="8"/>
        <v>1.5</v>
      </c>
      <c r="AH61" s="3">
        <f t="shared" si="9"/>
        <v>28</v>
      </c>
      <c r="AI61" s="3"/>
    </row>
    <row r="62" spans="1:35" x14ac:dyDescent="0.45">
      <c r="A62" s="3">
        <v>1</v>
      </c>
      <c r="B62" s="3">
        <v>74</v>
      </c>
      <c r="C62" s="3">
        <f t="shared" si="10"/>
        <v>8</v>
      </c>
      <c r="D62" s="3"/>
      <c r="E62" s="3">
        <v>1</v>
      </c>
      <c r="F62" s="3">
        <v>75</v>
      </c>
      <c r="G62" s="3">
        <f t="shared" si="11"/>
        <v>9</v>
      </c>
      <c r="H62" s="3"/>
      <c r="I62" s="3">
        <v>1</v>
      </c>
      <c r="J62" s="3">
        <v>74</v>
      </c>
      <c r="K62" s="3">
        <f t="shared" si="12"/>
        <v>10</v>
      </c>
      <c r="L62" s="3"/>
      <c r="M62" s="3">
        <v>1</v>
      </c>
      <c r="N62" s="3">
        <v>73</v>
      </c>
      <c r="O62" s="3">
        <f t="shared" si="13"/>
        <v>8</v>
      </c>
      <c r="P62" s="3"/>
      <c r="Q62" s="3">
        <v>1</v>
      </c>
      <c r="R62" s="3">
        <v>71</v>
      </c>
      <c r="S62" s="3">
        <f t="shared" si="14"/>
        <v>6.5</v>
      </c>
      <c r="T62" s="15">
        <v>0.5</v>
      </c>
      <c r="U62" s="15">
        <f t="shared" ref="U62:U64" si="20">SUM(C62,G62,K62,O62,S62)/5</f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45">
      <c r="A63" s="3">
        <v>0.5</v>
      </c>
      <c r="B63" s="3">
        <v>70</v>
      </c>
      <c r="C63" s="3">
        <f t="shared" si="10"/>
        <v>4</v>
      </c>
      <c r="D63" s="3"/>
      <c r="E63" s="3">
        <v>0.5</v>
      </c>
      <c r="F63" s="3">
        <v>71</v>
      </c>
      <c r="G63" s="3">
        <f t="shared" si="11"/>
        <v>5</v>
      </c>
      <c r="H63" s="3"/>
      <c r="I63" s="3">
        <v>0.5</v>
      </c>
      <c r="J63" s="3">
        <v>69</v>
      </c>
      <c r="K63" s="3">
        <f t="shared" si="12"/>
        <v>5</v>
      </c>
      <c r="L63" s="3"/>
      <c r="M63" s="3">
        <v>0.5</v>
      </c>
      <c r="N63" s="3">
        <v>69</v>
      </c>
      <c r="O63" s="3">
        <f t="shared" si="13"/>
        <v>4</v>
      </c>
      <c r="P63" s="3"/>
      <c r="Q63" s="3">
        <v>0.5</v>
      </c>
      <c r="R63" s="3">
        <v>68.5</v>
      </c>
      <c r="S63" s="3">
        <f t="shared" si="14"/>
        <v>4</v>
      </c>
      <c r="T63" s="15">
        <v>0.25</v>
      </c>
      <c r="U63" s="15">
        <f t="shared" si="20"/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45">
      <c r="A64" s="3">
        <v>0</v>
      </c>
      <c r="B64" s="3">
        <v>66</v>
      </c>
      <c r="C64" s="3">
        <f t="shared" si="10"/>
        <v>0</v>
      </c>
      <c r="D64" s="3"/>
      <c r="E64" s="3">
        <v>0</v>
      </c>
      <c r="F64" s="3">
        <v>66</v>
      </c>
      <c r="G64" s="3">
        <f t="shared" si="11"/>
        <v>0</v>
      </c>
      <c r="H64" s="3"/>
      <c r="I64" s="3">
        <v>0</v>
      </c>
      <c r="J64" s="3">
        <v>64</v>
      </c>
      <c r="K64" s="3">
        <f t="shared" si="12"/>
        <v>0</v>
      </c>
      <c r="L64" s="3"/>
      <c r="M64" s="3">
        <v>0</v>
      </c>
      <c r="N64" s="3">
        <v>65</v>
      </c>
      <c r="O64" s="3">
        <f t="shared" si="13"/>
        <v>0</v>
      </c>
      <c r="P64" s="3"/>
      <c r="Q64" s="3">
        <v>0</v>
      </c>
      <c r="R64" s="3">
        <v>64.5</v>
      </c>
      <c r="S64" s="3">
        <f t="shared" si="14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7" spans="1:40" x14ac:dyDescent="0.45">
      <c r="AJ67" t="s">
        <v>69</v>
      </c>
    </row>
    <row r="68" spans="1:40" ht="15.75" x14ac:dyDescent="0.5">
      <c r="A68" s="29" t="s">
        <v>68</v>
      </c>
      <c r="B68" s="29"/>
      <c r="AK68" t="s">
        <v>4</v>
      </c>
      <c r="AL68" t="s">
        <v>61</v>
      </c>
    </row>
    <row r="69" spans="1:40" x14ac:dyDescent="0.4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  <c r="AJ69" t="s">
        <v>10</v>
      </c>
      <c r="AK69" t="s">
        <v>71</v>
      </c>
      <c r="AL69" t="s">
        <v>60</v>
      </c>
    </row>
    <row r="70" spans="1:40" x14ac:dyDescent="0.4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  <c r="AJ70" t="s">
        <v>13</v>
      </c>
      <c r="AK70" t="s">
        <v>14</v>
      </c>
      <c r="AL70" t="s">
        <v>70</v>
      </c>
    </row>
    <row r="71" spans="1:40" x14ac:dyDescent="0.45">
      <c r="A71" s="3">
        <v>8</v>
      </c>
      <c r="B71" s="3">
        <v>550</v>
      </c>
      <c r="C71" s="3">
        <f t="shared" ref="C71:C79" si="21">B71-$B$80</f>
        <v>93</v>
      </c>
      <c r="D71" s="3"/>
      <c r="E71" s="3">
        <v>20</v>
      </c>
      <c r="F71" s="3">
        <v>563</v>
      </c>
      <c r="G71" s="3">
        <f t="shared" ref="G71:G91" si="22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100</v>
      </c>
      <c r="R71">
        <v>45</v>
      </c>
      <c r="S71" s="22">
        <f>R71/180*PI()</f>
        <v>0.78539816339744828</v>
      </c>
      <c r="T71">
        <v>2</v>
      </c>
      <c r="V71" s="21">
        <f>$P$71*9.81*$M$71*0.000001</f>
        <v>3.1391999999999996E-2</v>
      </c>
      <c r="AN71" s="21"/>
    </row>
    <row r="72" spans="1:40" x14ac:dyDescent="0.45">
      <c r="A72" s="3">
        <v>7</v>
      </c>
      <c r="B72" s="3">
        <v>547</v>
      </c>
      <c r="C72" s="3">
        <f t="shared" si="21"/>
        <v>90</v>
      </c>
      <c r="D72" s="3"/>
      <c r="E72" s="3">
        <v>19</v>
      </c>
      <c r="F72" s="3">
        <v>561</v>
      </c>
      <c r="G72" s="3">
        <f t="shared" si="22"/>
        <v>99</v>
      </c>
      <c r="AJ72">
        <v>0</v>
      </c>
      <c r="AK72" s="21">
        <f>0.0000000184*AJ72^5 - 0.0000039193*AJ72^4 + 0.0002842726*AJ72^3 - 0.0078956222*AJ72^2 + 0.1281388115*AJ72</f>
        <v>0</v>
      </c>
      <c r="AL72" s="26"/>
      <c r="AM72" s="21"/>
    </row>
    <row r="73" spans="1:40" x14ac:dyDescent="0.45">
      <c r="A73" s="3">
        <v>6</v>
      </c>
      <c r="B73" s="3">
        <v>543</v>
      </c>
      <c r="C73" s="3">
        <f t="shared" si="21"/>
        <v>86</v>
      </c>
      <c r="D73" s="3"/>
      <c r="E73" s="3">
        <v>18</v>
      </c>
      <c r="F73" s="3">
        <v>560</v>
      </c>
      <c r="G73" s="3">
        <f t="shared" si="22"/>
        <v>98</v>
      </c>
      <c r="P73" t="s">
        <v>21</v>
      </c>
      <c r="AJ73">
        <v>5</v>
      </c>
      <c r="AK73" s="21">
        <f t="shared" ref="AK73:AK92" si="23">0.0000000184*AJ73^5 - 0.0000039193*AJ73^4 + 0.0002842726*AJ73^3 - 0.0078956222*AJ73^2 + 0.1281388115*AJ73</f>
        <v>0.47644551499999993</v>
      </c>
      <c r="AL73" s="26">
        <f>$T$71*(AJ73-AJ72)*((AK72+AK73)/2)*0.001+AL72</f>
        <v>2.3822275749999997E-3</v>
      </c>
      <c r="AM73" s="21"/>
      <c r="AN73" s="21"/>
    </row>
    <row r="74" spans="1:40" x14ac:dyDescent="0.45">
      <c r="A74" s="3">
        <v>5.5</v>
      </c>
      <c r="B74" s="3">
        <v>539</v>
      </c>
      <c r="C74" s="3">
        <f t="shared" si="21"/>
        <v>82</v>
      </c>
      <c r="D74" s="3"/>
      <c r="E74" s="3">
        <v>17</v>
      </c>
      <c r="F74" s="3">
        <v>559</v>
      </c>
      <c r="G74" s="3">
        <f t="shared" si="22"/>
        <v>97</v>
      </c>
      <c r="Q74" t="s">
        <v>19</v>
      </c>
      <c r="T74" t="s">
        <v>61</v>
      </c>
      <c r="U74" t="s">
        <v>51</v>
      </c>
      <c r="AJ74">
        <v>10</v>
      </c>
      <c r="AK74" s="21">
        <f t="shared" si="23"/>
        <v>0.73874549499999986</v>
      </c>
      <c r="AL74" s="26">
        <f t="shared" ref="AL74:AL92" si="24">$T$71*(AJ74-AJ73)*((AK73+AK74)/2)*0.001+AL73</f>
        <v>8.4581826249999978E-3</v>
      </c>
      <c r="AM74" s="21"/>
      <c r="AN74" s="21"/>
    </row>
    <row r="75" spans="1:40" x14ac:dyDescent="0.45">
      <c r="A75" s="3">
        <v>5</v>
      </c>
      <c r="B75" s="3">
        <v>537</v>
      </c>
      <c r="C75" s="3">
        <f t="shared" si="21"/>
        <v>80</v>
      </c>
      <c r="D75" s="3"/>
      <c r="E75" s="3">
        <v>16</v>
      </c>
      <c r="F75" s="3">
        <v>559</v>
      </c>
      <c r="G75" s="3">
        <f t="shared" si="22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  <c r="AJ75">
        <v>15</v>
      </c>
      <c r="AK75" s="21">
        <f t="shared" si="23"/>
        <v>0.92054513999999998</v>
      </c>
      <c r="AL75" s="26">
        <f t="shared" si="24"/>
        <v>1.6754635799999997E-2</v>
      </c>
      <c r="AM75" s="21"/>
      <c r="AN75" s="21"/>
    </row>
    <row r="76" spans="1:40" x14ac:dyDescent="0.45">
      <c r="A76" s="3">
        <v>4.5</v>
      </c>
      <c r="B76" s="3">
        <v>531</v>
      </c>
      <c r="C76" s="3">
        <f t="shared" si="21"/>
        <v>74</v>
      </c>
      <c r="D76" s="3"/>
      <c r="E76" s="3">
        <v>15</v>
      </c>
      <c r="F76" s="3">
        <v>558</v>
      </c>
      <c r="G76" s="3">
        <f t="shared" si="22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  <c r="AJ76">
        <v>20</v>
      </c>
      <c r="AK76" s="21">
        <f t="shared" si="23"/>
        <v>1.1105001499999996</v>
      </c>
      <c r="AL76" s="26">
        <f t="shared" si="24"/>
        <v>2.6909862249999996E-2</v>
      </c>
      <c r="AM76" s="21"/>
      <c r="AN76" s="21"/>
    </row>
    <row r="77" spans="1:40" x14ac:dyDescent="0.45">
      <c r="A77" s="3">
        <v>4</v>
      </c>
      <c r="B77" s="3">
        <v>500</v>
      </c>
      <c r="C77" s="3">
        <f t="shared" si="21"/>
        <v>43</v>
      </c>
      <c r="D77" s="3"/>
      <c r="E77" s="3">
        <v>14</v>
      </c>
      <c r="F77" s="3">
        <v>556</v>
      </c>
      <c r="G77" s="3">
        <f t="shared" si="22"/>
        <v>94</v>
      </c>
      <c r="T77" s="21"/>
      <c r="U77" s="21"/>
      <c r="W77" s="21"/>
      <c r="Z77" s="21"/>
      <c r="AA77" s="21"/>
      <c r="AB77" s="21"/>
      <c r="AD77" s="21"/>
      <c r="AE77" s="21"/>
      <c r="AJ77">
        <v>25</v>
      </c>
      <c r="AK77" s="21">
        <f t="shared" si="23"/>
        <v>1.3591767249999993</v>
      </c>
      <c r="AL77" s="26">
        <f t="shared" si="24"/>
        <v>3.9258246624999993E-2</v>
      </c>
      <c r="AM77" s="21"/>
      <c r="AN77" s="21"/>
    </row>
    <row r="78" spans="1:40" x14ac:dyDescent="0.45">
      <c r="A78" s="3">
        <v>3.5</v>
      </c>
      <c r="B78" s="3">
        <v>490</v>
      </c>
      <c r="C78" s="3">
        <f t="shared" si="21"/>
        <v>33</v>
      </c>
      <c r="D78" s="3"/>
      <c r="E78" s="3">
        <v>13</v>
      </c>
      <c r="F78" s="3">
        <v>554</v>
      </c>
      <c r="G78" s="3">
        <f t="shared" si="22"/>
        <v>92</v>
      </c>
      <c r="P78">
        <v>0</v>
      </c>
      <c r="Q78" s="21">
        <f t="shared" ref="Q78:Q97" si="25">0.000027*P78^3-0.003*P78^2+0.1042*P78+2.3732</f>
        <v>2.3732000000000002</v>
      </c>
      <c r="R78" s="21">
        <f t="shared" ref="R78" si="26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  <c r="AJ78">
        <v>30</v>
      </c>
      <c r="AK78" s="21">
        <f t="shared" si="23"/>
        <v>1.6859515649999999</v>
      </c>
      <c r="AL78" s="26">
        <f t="shared" si="24"/>
        <v>5.4483888074999987E-2</v>
      </c>
      <c r="AM78" s="21"/>
      <c r="AN78" s="21"/>
    </row>
    <row r="79" spans="1:40" x14ac:dyDescent="0.45">
      <c r="A79" s="3">
        <v>3</v>
      </c>
      <c r="B79" s="3">
        <v>480</v>
      </c>
      <c r="C79" s="3">
        <f t="shared" si="21"/>
        <v>23</v>
      </c>
      <c r="D79" s="3"/>
      <c r="E79" s="3">
        <v>12</v>
      </c>
      <c r="F79" s="3">
        <v>552</v>
      </c>
      <c r="G79" s="3">
        <f t="shared" si="22"/>
        <v>90</v>
      </c>
      <c r="P79">
        <v>5</v>
      </c>
      <c r="Q79" s="21">
        <f t="shared" si="25"/>
        <v>2.8225750000000001</v>
      </c>
      <c r="R79" s="21">
        <f t="shared" ref="R79:R97" si="27">0.000075*P79^3-0.0086*P79^2+0.2812*P79+1.6415</f>
        <v>2.8418749999999999</v>
      </c>
      <c r="S79" s="21">
        <f t="shared" ref="S79:S98" si="28">(R79+Q79)/2</f>
        <v>2.8322250000000002</v>
      </c>
      <c r="T79" s="21">
        <f>$T$71*(P79-P78)*((S78+S79)/2)*0.001+T78</f>
        <v>2.4197875000000001E-2</v>
      </c>
      <c r="U79" s="21">
        <f t="shared" ref="U79:U95" si="29">SQRT((2*($T79))/(($M$71+$N$71)*0.001))</f>
        <v>1.1139643920102054</v>
      </c>
      <c r="V79" s="21"/>
      <c r="W79" s="21"/>
      <c r="Z79" s="21"/>
      <c r="AA79" s="21"/>
      <c r="AB79" s="21"/>
      <c r="AD79" s="21"/>
      <c r="AE79" s="21"/>
      <c r="AJ79">
        <v>35</v>
      </c>
      <c r="AK79" s="21">
        <f t="shared" si="23"/>
        <v>2.0859118700000003</v>
      </c>
      <c r="AL79" s="26">
        <f t="shared" si="24"/>
        <v>7.3343205249999988E-2</v>
      </c>
      <c r="AM79" s="21"/>
      <c r="AN79" s="21"/>
    </row>
    <row r="80" spans="1:40" x14ac:dyDescent="0.4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2"/>
        <v>89</v>
      </c>
      <c r="P80">
        <v>10</v>
      </c>
      <c r="Q80" s="21">
        <f t="shared" si="25"/>
        <v>3.1422000000000003</v>
      </c>
      <c r="R80" s="21">
        <f t="shared" si="27"/>
        <v>3.6684999999999999</v>
      </c>
      <c r="S80" s="21">
        <f t="shared" si="28"/>
        <v>3.4053500000000003</v>
      </c>
      <c r="T80" s="21">
        <f t="shared" ref="T80:T96" si="30">$T$71*(P80-P79)*((S79+S80)/2)*0.001+T79</f>
        <v>5.5385750000000004E-2</v>
      </c>
      <c r="U80" s="21">
        <f>SQRT((2*($T80))/(($M$71+$N$71)*0.001))</f>
        <v>1.6853174394739028</v>
      </c>
      <c r="V80" s="21"/>
      <c r="W80" s="21"/>
      <c r="Z80" s="21"/>
      <c r="AA80" s="21"/>
      <c r="AB80" s="21"/>
      <c r="AD80" s="21"/>
      <c r="AE80" s="21"/>
      <c r="AJ80">
        <v>40</v>
      </c>
      <c r="AK80" s="21">
        <f t="shared" si="23"/>
        <v>2.5367553399999974</v>
      </c>
      <c r="AL80" s="26">
        <f t="shared" si="24"/>
        <v>9.6456541299999976E-2</v>
      </c>
      <c r="AM80" s="21"/>
      <c r="AN80" s="21"/>
    </row>
    <row r="81" spans="1:40" x14ac:dyDescent="0.45">
      <c r="A81" s="3"/>
      <c r="B81" s="3"/>
      <c r="C81" s="3"/>
      <c r="D81" s="3"/>
      <c r="E81" s="3">
        <v>10</v>
      </c>
      <c r="F81" s="3">
        <v>550</v>
      </c>
      <c r="G81" s="3">
        <f t="shared" si="22"/>
        <v>88</v>
      </c>
      <c r="P81">
        <v>15</v>
      </c>
      <c r="Q81" s="21">
        <f t="shared" si="25"/>
        <v>3.352325</v>
      </c>
      <c r="R81" s="21">
        <f t="shared" si="27"/>
        <v>4.1776249999999999</v>
      </c>
      <c r="S81" s="21">
        <f t="shared" si="28"/>
        <v>3.7649749999999997</v>
      </c>
      <c r="T81" s="21">
        <f t="shared" si="30"/>
        <v>9.1237375000000009E-2</v>
      </c>
      <c r="U81" s="21">
        <f t="shared" si="29"/>
        <v>2.1630625842979541</v>
      </c>
      <c r="V81" s="21"/>
      <c r="W81" s="21"/>
      <c r="Z81" s="21"/>
      <c r="AA81" s="21"/>
      <c r="AB81" s="21"/>
      <c r="AD81" s="21"/>
      <c r="AE81" s="21"/>
      <c r="AJ81">
        <v>45</v>
      </c>
      <c r="AK81" s="21">
        <f t="shared" si="23"/>
        <v>3.0056901750000007</v>
      </c>
      <c r="AL81" s="26">
        <f t="shared" si="24"/>
        <v>0.12416876887499997</v>
      </c>
      <c r="AM81" s="21"/>
      <c r="AN81" s="21"/>
    </row>
    <row r="82" spans="1:40" x14ac:dyDescent="0.45">
      <c r="A82" s="3"/>
      <c r="B82" s="3"/>
      <c r="C82" s="3"/>
      <c r="D82" s="3"/>
      <c r="E82" s="3">
        <v>9</v>
      </c>
      <c r="F82" s="3">
        <v>547</v>
      </c>
      <c r="G82" s="3">
        <f t="shared" si="22"/>
        <v>85</v>
      </c>
      <c r="P82">
        <v>20</v>
      </c>
      <c r="Q82" s="21">
        <f t="shared" si="25"/>
        <v>3.4732000000000003</v>
      </c>
      <c r="R82" s="21">
        <f t="shared" si="27"/>
        <v>4.4255000000000004</v>
      </c>
      <c r="S82" s="21">
        <f t="shared" si="28"/>
        <v>3.9493500000000004</v>
      </c>
      <c r="T82" s="21">
        <f t="shared" si="30"/>
        <v>0.12980900000000001</v>
      </c>
      <c r="U82" s="21">
        <f t="shared" si="29"/>
        <v>2.5800914314945889</v>
      </c>
      <c r="V82" s="21"/>
      <c r="W82" s="21"/>
      <c r="Z82" s="21"/>
      <c r="AA82" s="21"/>
      <c r="AB82" s="21"/>
      <c r="AD82" s="21"/>
      <c r="AE82" s="21"/>
      <c r="AJ82">
        <v>50</v>
      </c>
      <c r="AK82" s="21">
        <f t="shared" si="23"/>
        <v>3.4563350749999984</v>
      </c>
      <c r="AL82" s="26">
        <f t="shared" si="24"/>
        <v>0.15647889512499996</v>
      </c>
      <c r="AM82" s="21"/>
      <c r="AN82" s="21"/>
    </row>
    <row r="83" spans="1:40" x14ac:dyDescent="0.45">
      <c r="A83" s="3"/>
      <c r="B83" s="3"/>
      <c r="C83" s="3"/>
      <c r="D83" s="3"/>
      <c r="E83" s="3">
        <v>8</v>
      </c>
      <c r="F83" s="3">
        <v>545</v>
      </c>
      <c r="G83" s="3">
        <f t="shared" si="22"/>
        <v>83</v>
      </c>
      <c r="P83">
        <v>25</v>
      </c>
      <c r="Q83" s="21">
        <f t="shared" si="25"/>
        <v>3.5250750000000002</v>
      </c>
      <c r="R83" s="21">
        <f t="shared" si="27"/>
        <v>4.468375</v>
      </c>
      <c r="S83" s="21">
        <f t="shared" si="28"/>
        <v>3.9967250000000001</v>
      </c>
      <c r="T83" s="21">
        <f t="shared" si="30"/>
        <v>0.16953937500000002</v>
      </c>
      <c r="U83" s="21">
        <f>SQRT((2*($T83))/(($M$71+$N$71)*0.001))</f>
        <v>2.9486144073237051</v>
      </c>
      <c r="V83" s="21"/>
      <c r="W83" s="21"/>
      <c r="Z83" s="21"/>
      <c r="AA83" s="21"/>
      <c r="AB83" s="21"/>
      <c r="AD83" s="21"/>
      <c r="AE83" s="21"/>
      <c r="AJ83">
        <v>55</v>
      </c>
      <c r="AK83" s="21">
        <f t="shared" si="23"/>
        <v>3.8556192400000038</v>
      </c>
      <c r="AL83" s="26">
        <f t="shared" si="24"/>
        <v>0.19303866669999997</v>
      </c>
      <c r="AM83" s="21"/>
      <c r="AN83" s="21"/>
    </row>
    <row r="84" spans="1:40" x14ac:dyDescent="0.45">
      <c r="A84" s="3"/>
      <c r="B84" s="3"/>
      <c r="C84" s="3"/>
      <c r="D84" s="3"/>
      <c r="E84" s="3">
        <v>7</v>
      </c>
      <c r="F84" s="3">
        <v>540</v>
      </c>
      <c r="G84" s="3">
        <f t="shared" si="22"/>
        <v>78</v>
      </c>
      <c r="P84">
        <v>30</v>
      </c>
      <c r="Q84" s="21">
        <f t="shared" si="25"/>
        <v>3.5282</v>
      </c>
      <c r="R84" s="21">
        <f t="shared" si="27"/>
        <v>4.3624999999999998</v>
      </c>
      <c r="S84" s="21">
        <f t="shared" si="28"/>
        <v>3.9453499999999999</v>
      </c>
      <c r="T84" s="21">
        <f>$T$71*(P84-P83)*((S83+S84)/2)*0.001+T83</f>
        <v>0.20924975000000001</v>
      </c>
      <c r="U84" s="21">
        <f t="shared" si="29"/>
        <v>3.2757833277334463</v>
      </c>
      <c r="V84" s="21"/>
      <c r="W84" s="21"/>
      <c r="Z84" s="21"/>
      <c r="AA84" s="21"/>
      <c r="AB84" s="21"/>
      <c r="AD84" s="21"/>
      <c r="AE84" s="21"/>
      <c r="AJ84">
        <v>60</v>
      </c>
      <c r="AK84" s="21">
        <f t="shared" si="23"/>
        <v>4.1806823699999978</v>
      </c>
      <c r="AL84" s="26">
        <f t="shared" si="24"/>
        <v>0.23322017474999998</v>
      </c>
      <c r="AM84" s="21"/>
      <c r="AN84" s="21"/>
    </row>
    <row r="85" spans="1:40" x14ac:dyDescent="0.45">
      <c r="A85" s="3"/>
      <c r="B85" s="3"/>
      <c r="C85" s="3"/>
      <c r="D85" s="3"/>
      <c r="E85" s="3">
        <v>6</v>
      </c>
      <c r="F85" s="3">
        <v>535</v>
      </c>
      <c r="G85" s="3">
        <f t="shared" si="22"/>
        <v>73</v>
      </c>
      <c r="P85">
        <v>35</v>
      </c>
      <c r="Q85" s="21">
        <f t="shared" si="25"/>
        <v>3.5028250000000001</v>
      </c>
      <c r="R85" s="21">
        <f t="shared" si="27"/>
        <v>4.1641249999999994</v>
      </c>
      <c r="S85" s="21">
        <f t="shared" si="28"/>
        <v>3.833475</v>
      </c>
      <c r="T85" s="21">
        <f t="shared" si="30"/>
        <v>0.24814387500000001</v>
      </c>
      <c r="U85" s="21">
        <f t="shared" si="29"/>
        <v>3.5672576193873247</v>
      </c>
      <c r="V85" s="21"/>
      <c r="W85" s="21"/>
      <c r="Z85" s="21"/>
      <c r="AA85" s="21"/>
      <c r="AB85" s="21"/>
      <c r="AD85" s="21"/>
      <c r="AE85" s="21"/>
      <c r="AJ85">
        <v>65</v>
      </c>
      <c r="AK85" s="21">
        <f t="shared" si="23"/>
        <v>4.4257746650000005</v>
      </c>
      <c r="AL85" s="26">
        <f t="shared" si="24"/>
        <v>0.27625245992499997</v>
      </c>
      <c r="AM85" s="21"/>
      <c r="AN85" s="21"/>
    </row>
    <row r="86" spans="1:40" x14ac:dyDescent="0.45">
      <c r="A86" s="3"/>
      <c r="B86" s="3"/>
      <c r="C86" s="3"/>
      <c r="D86" s="3"/>
      <c r="E86" s="3">
        <v>5</v>
      </c>
      <c r="F86" s="3">
        <v>522</v>
      </c>
      <c r="G86" s="3">
        <f t="shared" si="22"/>
        <v>60</v>
      </c>
      <c r="P86">
        <v>40</v>
      </c>
      <c r="Q86" s="21">
        <f t="shared" si="25"/>
        <v>3.4692000000000003</v>
      </c>
      <c r="R86" s="21">
        <f t="shared" si="27"/>
        <v>3.9295</v>
      </c>
      <c r="S86" s="21">
        <f t="shared" si="28"/>
        <v>3.6993499999999999</v>
      </c>
      <c r="T86" s="21">
        <f t="shared" si="30"/>
        <v>0.28580800000000001</v>
      </c>
      <c r="U86" s="21">
        <f t="shared" si="29"/>
        <v>3.8284227186689446</v>
      </c>
      <c r="V86" s="21"/>
      <c r="W86" s="21"/>
      <c r="Z86" s="21"/>
      <c r="AA86" s="21"/>
      <c r="AB86" s="21"/>
      <c r="AD86" s="21"/>
      <c r="AE86" s="21"/>
      <c r="AJ86">
        <v>70</v>
      </c>
      <c r="AK86" s="21">
        <f t="shared" si="23"/>
        <v>4.6091568250000101</v>
      </c>
      <c r="AL86" s="26">
        <f t="shared" si="24"/>
        <v>0.32142711737500002</v>
      </c>
      <c r="AM86" s="21"/>
      <c r="AN86" s="21"/>
    </row>
    <row r="87" spans="1:40" x14ac:dyDescent="0.45">
      <c r="A87" s="3"/>
      <c r="B87" s="3"/>
      <c r="C87" s="3"/>
      <c r="D87" s="3"/>
      <c r="E87" s="3">
        <v>4.5</v>
      </c>
      <c r="F87" s="3">
        <v>512</v>
      </c>
      <c r="G87" s="3">
        <f t="shared" si="22"/>
        <v>50</v>
      </c>
      <c r="P87">
        <v>45</v>
      </c>
      <c r="Q87" s="21">
        <f t="shared" si="25"/>
        <v>3.4475750000000001</v>
      </c>
      <c r="R87" s="21">
        <f t="shared" si="27"/>
        <v>3.7148750000000001</v>
      </c>
      <c r="S87" s="21">
        <f t="shared" si="28"/>
        <v>3.5812249999999999</v>
      </c>
      <c r="T87" s="21">
        <f>$T$71*(P87-P86)*((S86+S87)/2)*0.001+T86</f>
        <v>0.32221087500000001</v>
      </c>
      <c r="U87" s="21">
        <f t="shared" si="29"/>
        <v>4.0649273813174833</v>
      </c>
      <c r="V87" s="21"/>
      <c r="W87" s="21"/>
      <c r="Z87" s="21"/>
      <c r="AA87" s="21"/>
      <c r="AB87" s="21"/>
      <c r="AD87" s="21"/>
      <c r="AE87" s="21"/>
      <c r="AJ87">
        <v>75</v>
      </c>
      <c r="AK87" s="21">
        <f t="shared" si="23"/>
        <v>4.7800000500000017</v>
      </c>
      <c r="AL87" s="26">
        <f t="shared" si="24"/>
        <v>0.36837290175000009</v>
      </c>
      <c r="AM87" s="21"/>
      <c r="AN87" s="21"/>
    </row>
    <row r="88" spans="1:40" x14ac:dyDescent="0.45">
      <c r="A88" s="3"/>
      <c r="B88" s="3"/>
      <c r="C88" s="3"/>
      <c r="D88" s="3"/>
      <c r="E88" s="3">
        <v>4</v>
      </c>
      <c r="F88" s="3">
        <v>497</v>
      </c>
      <c r="G88" s="3">
        <f t="shared" si="22"/>
        <v>35</v>
      </c>
      <c r="P88">
        <v>50</v>
      </c>
      <c r="Q88" s="21">
        <f t="shared" si="25"/>
        <v>3.4582000000000002</v>
      </c>
      <c r="R88" s="21">
        <f t="shared" si="27"/>
        <v>3.5765000000000002</v>
      </c>
      <c r="S88" s="21">
        <f t="shared" si="28"/>
        <v>3.5173500000000004</v>
      </c>
      <c r="T88" s="21">
        <f t="shared" si="30"/>
        <v>0.35770374999999999</v>
      </c>
      <c r="U88" s="21">
        <f t="shared" si="29"/>
        <v>4.2829641664718663</v>
      </c>
      <c r="V88" s="21"/>
      <c r="W88" s="21"/>
      <c r="Z88" s="21"/>
      <c r="AA88" s="21"/>
      <c r="AB88" s="21"/>
      <c r="AD88" s="21"/>
      <c r="AE88" s="21"/>
      <c r="AJ88">
        <v>80</v>
      </c>
      <c r="AK88" s="21">
        <f t="shared" si="23"/>
        <v>5.0252860399999797</v>
      </c>
      <c r="AL88" s="26">
        <f t="shared" si="24"/>
        <v>0.41739933220000003</v>
      </c>
      <c r="AM88" s="21"/>
      <c r="AN88" s="21"/>
    </row>
    <row r="89" spans="1:40" x14ac:dyDescent="0.45">
      <c r="A89" s="3"/>
      <c r="B89" s="3"/>
      <c r="C89" s="3"/>
      <c r="D89" s="3"/>
      <c r="E89" s="3">
        <v>3.5</v>
      </c>
      <c r="F89" s="3">
        <v>482</v>
      </c>
      <c r="G89" s="3">
        <f t="shared" si="22"/>
        <v>20</v>
      </c>
      <c r="P89">
        <v>55</v>
      </c>
      <c r="Q89" s="21">
        <f t="shared" si="25"/>
        <v>3.5213249999999987</v>
      </c>
      <c r="R89" s="21">
        <f t="shared" si="27"/>
        <v>3.5706249999999988</v>
      </c>
      <c r="S89" s="21">
        <f t="shared" si="28"/>
        <v>3.5459749999999985</v>
      </c>
      <c r="T89" s="21">
        <f t="shared" si="30"/>
        <v>0.39302037499999998</v>
      </c>
      <c r="U89" s="21">
        <f t="shared" si="29"/>
        <v>4.4894198985660747</v>
      </c>
      <c r="V89" s="21"/>
      <c r="W89" s="21"/>
      <c r="Z89" s="21"/>
      <c r="AA89" s="21"/>
      <c r="AB89" s="21"/>
      <c r="AD89" s="21"/>
      <c r="AE89" s="21"/>
      <c r="AJ89">
        <v>85</v>
      </c>
      <c r="AK89" s="21">
        <f t="shared" si="23"/>
        <v>5.4767069950000202</v>
      </c>
      <c r="AL89" s="26">
        <f t="shared" si="24"/>
        <v>0.46990929737500003</v>
      </c>
      <c r="AM89" s="21"/>
      <c r="AN89" s="21"/>
    </row>
    <row r="90" spans="1:40" x14ac:dyDescent="0.45">
      <c r="A90" s="3"/>
      <c r="B90" s="3"/>
      <c r="C90" s="3"/>
      <c r="D90" s="3"/>
      <c r="E90" s="3">
        <v>3</v>
      </c>
      <c r="F90" s="3">
        <v>472</v>
      </c>
      <c r="G90" s="3">
        <f t="shared" si="22"/>
        <v>10</v>
      </c>
      <c r="P90">
        <v>60</v>
      </c>
      <c r="Q90" s="21">
        <f t="shared" si="25"/>
        <v>3.6571999999999991</v>
      </c>
      <c r="R90" s="21">
        <f t="shared" si="27"/>
        <v>3.7534999999999981</v>
      </c>
      <c r="S90" s="21">
        <f t="shared" si="28"/>
        <v>3.7053499999999984</v>
      </c>
      <c r="T90" s="21">
        <f t="shared" si="30"/>
        <v>0.42927699999999996</v>
      </c>
      <c r="U90" s="21">
        <f t="shared" si="29"/>
        <v>4.6919297872202996</v>
      </c>
      <c r="V90" s="21"/>
      <c r="W90" s="21"/>
      <c r="Z90" s="21"/>
      <c r="AA90" s="21"/>
      <c r="AB90" s="21"/>
      <c r="AD90" s="21"/>
      <c r="AE90" s="21"/>
      <c r="AJ90">
        <v>90</v>
      </c>
      <c r="AK90" s="21">
        <f t="shared" si="23"/>
        <v>6.317565615000019</v>
      </c>
      <c r="AL90" s="26">
        <f t="shared" si="24"/>
        <v>0.52888066042500026</v>
      </c>
      <c r="AM90" s="21"/>
      <c r="AN90" s="21"/>
    </row>
    <row r="91" spans="1:40" x14ac:dyDescent="0.45">
      <c r="A91" s="3"/>
      <c r="B91" s="3"/>
      <c r="C91" s="3"/>
      <c r="D91" s="3"/>
      <c r="E91" s="3">
        <v>2.5</v>
      </c>
      <c r="F91" s="3">
        <v>465</v>
      </c>
      <c r="G91" s="3">
        <f t="shared" si="22"/>
        <v>3</v>
      </c>
      <c r="P91">
        <v>65</v>
      </c>
      <c r="Q91" s="21">
        <f t="shared" si="25"/>
        <v>3.8860749999999986</v>
      </c>
      <c r="R91" s="21">
        <f t="shared" si="27"/>
        <v>4.1813749999999947</v>
      </c>
      <c r="S91" s="21">
        <f t="shared" si="28"/>
        <v>4.0337249999999969</v>
      </c>
      <c r="T91" s="21">
        <f t="shared" si="30"/>
        <v>0.46797237499999994</v>
      </c>
      <c r="U91" s="21">
        <f t="shared" si="29"/>
        <v>4.8988348954964103</v>
      </c>
      <c r="V91" s="21"/>
      <c r="W91" s="21"/>
      <c r="Z91" s="21"/>
      <c r="AA91" s="21"/>
      <c r="AB91" s="21"/>
      <c r="AD91" s="21"/>
      <c r="AE91" s="21"/>
      <c r="AJ91">
        <v>95</v>
      </c>
      <c r="AK91" s="21">
        <f t="shared" si="23"/>
        <v>7.7896751000000108</v>
      </c>
      <c r="AL91" s="26">
        <f t="shared" si="24"/>
        <v>0.59941686400000038</v>
      </c>
      <c r="AM91" s="21"/>
      <c r="AN91" s="21"/>
    </row>
    <row r="92" spans="1:40" x14ac:dyDescent="0.4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25"/>
        <v>4.2281999999999993</v>
      </c>
      <c r="R92" s="21">
        <f t="shared" si="27"/>
        <v>4.9104999999999981</v>
      </c>
      <c r="S92" s="21">
        <f t="shared" si="28"/>
        <v>4.5693499999999982</v>
      </c>
      <c r="T92" s="21">
        <f t="shared" si="30"/>
        <v>0.51098774999999996</v>
      </c>
      <c r="U92" s="21">
        <f t="shared" si="29"/>
        <v>5.1190331118288341</v>
      </c>
      <c r="V92" s="21"/>
      <c r="W92" s="21"/>
      <c r="Z92" s="21"/>
      <c r="AA92" s="21"/>
      <c r="AB92" s="21"/>
      <c r="AD92" s="21"/>
      <c r="AE92" s="21"/>
      <c r="AJ92">
        <v>100</v>
      </c>
      <c r="AK92" s="21">
        <f t="shared" si="23"/>
        <v>10.200259149999994</v>
      </c>
      <c r="AL92" s="26">
        <f t="shared" si="24"/>
        <v>0.68936653525000047</v>
      </c>
      <c r="AM92" s="21"/>
    </row>
    <row r="93" spans="1:40" ht="15.75" x14ac:dyDescent="0.55000000000000004">
      <c r="P93">
        <v>75</v>
      </c>
      <c r="Q93" s="21">
        <f t="shared" si="25"/>
        <v>4.7038250000000001</v>
      </c>
      <c r="R93" s="21">
        <f t="shared" si="27"/>
        <v>5.997124999999996</v>
      </c>
      <c r="S93" s="21">
        <f t="shared" si="28"/>
        <v>5.3504749999999976</v>
      </c>
      <c r="T93" s="21">
        <f t="shared" si="30"/>
        <v>0.56058687499999993</v>
      </c>
      <c r="U93" s="21">
        <f t="shared" si="29"/>
        <v>5.3617203276369114</v>
      </c>
      <c r="V93" s="25" t="s">
        <v>53</v>
      </c>
      <c r="W93" s="25" t="s">
        <v>59</v>
      </c>
      <c r="Z93" s="21"/>
      <c r="AA93" s="21"/>
      <c r="AB93" s="21"/>
      <c r="AD93" s="21"/>
      <c r="AE93" s="21"/>
    </row>
    <row r="94" spans="1:40" x14ac:dyDescent="0.45">
      <c r="P94">
        <v>80</v>
      </c>
      <c r="Q94" s="21">
        <f t="shared" si="25"/>
        <v>5.3332000000000015</v>
      </c>
      <c r="R94" s="21">
        <f t="shared" si="27"/>
        <v>7.4975000000000014</v>
      </c>
      <c r="S94" s="21">
        <f t="shared" si="28"/>
        <v>6.4153500000000019</v>
      </c>
      <c r="T94" s="21">
        <f t="shared" si="30"/>
        <v>0.61941599999999997</v>
      </c>
      <c r="U94" s="21">
        <f t="shared" si="29"/>
        <v>5.6360378881731332</v>
      </c>
      <c r="V94" s="23" t="s">
        <v>55</v>
      </c>
      <c r="W94" s="23" t="s">
        <v>55</v>
      </c>
      <c r="Z94" s="21"/>
      <c r="AA94" s="21"/>
      <c r="AB94" s="21"/>
      <c r="AD94" s="21"/>
      <c r="AE94" s="21"/>
    </row>
    <row r="95" spans="1:40" x14ac:dyDescent="0.45">
      <c r="P95">
        <v>85</v>
      </c>
      <c r="Q95" s="21">
        <f t="shared" si="25"/>
        <v>6.136574999999997</v>
      </c>
      <c r="R95" s="21">
        <f t="shared" si="27"/>
        <v>9.4678749999999994</v>
      </c>
      <c r="S95" s="21">
        <f t="shared" si="28"/>
        <v>7.8022249999999982</v>
      </c>
      <c r="T95" s="21">
        <f t="shared" si="30"/>
        <v>0.69050387499999999</v>
      </c>
      <c r="U95" s="21">
        <f t="shared" si="29"/>
        <v>5.9506684606189522</v>
      </c>
      <c r="V95" s="23" t="s">
        <v>54</v>
      </c>
      <c r="W95" s="24" t="s">
        <v>16</v>
      </c>
      <c r="Z95" s="21"/>
      <c r="AA95" s="21"/>
      <c r="AB95" s="21"/>
      <c r="AD95" s="21"/>
      <c r="AE95" s="21"/>
    </row>
    <row r="96" spans="1:40" x14ac:dyDescent="0.45">
      <c r="P96">
        <v>90</v>
      </c>
      <c r="Q96" s="21">
        <f t="shared" si="25"/>
        <v>7.1341999999999999</v>
      </c>
      <c r="R96" s="21">
        <f t="shared" si="27"/>
        <v>11.964500000000001</v>
      </c>
      <c r="S96" s="21">
        <f t="shared" si="28"/>
        <v>9.5493500000000004</v>
      </c>
      <c r="T96" s="21">
        <f t="shared" si="30"/>
        <v>0.77726174999999997</v>
      </c>
      <c r="U96" s="21">
        <f>SQRT((2*($T96))/(($M$71+$N$71)*0.001))</f>
        <v>6.31344414112273</v>
      </c>
      <c r="V96" s="21">
        <f>($M$71/2*0.001*($U96)^2)-$V$71</f>
        <v>0.60636123076923087</v>
      </c>
      <c r="W96" s="21">
        <f>SQRT((2*($V96)/($M$71*0.001)))</f>
        <v>6.1561007888985158</v>
      </c>
      <c r="Z96" s="21"/>
      <c r="AA96" s="21"/>
      <c r="AB96" s="21"/>
      <c r="AD96" s="21"/>
      <c r="AE96" s="21"/>
    </row>
    <row r="97" spans="16:28" x14ac:dyDescent="0.45">
      <c r="P97">
        <v>95</v>
      </c>
      <c r="Q97" s="21">
        <f t="shared" si="25"/>
        <v>8.3463250000000002</v>
      </c>
      <c r="R97" s="21">
        <f t="shared" si="27"/>
        <v>15.043625000000002</v>
      </c>
      <c r="S97" s="21">
        <f t="shared" si="28"/>
        <v>11.694975000000001</v>
      </c>
      <c r="T97" s="21"/>
      <c r="U97" s="21"/>
      <c r="V97" s="21"/>
      <c r="W97" s="21"/>
      <c r="X97" s="21"/>
      <c r="Y97" s="21"/>
      <c r="AA97" s="21"/>
      <c r="AB97" s="21"/>
    </row>
    <row r="98" spans="16:28" x14ac:dyDescent="0.45">
      <c r="P98">
        <v>100</v>
      </c>
      <c r="Q98" s="21">
        <f>0.000027*P98^3-0.003*P98^2+0.1042*P98+2.3732</f>
        <v>9.7932000000000006</v>
      </c>
      <c r="R98" s="21">
        <f t="shared" ref="R98" si="31">0.000075*P98^3-0.0086*P98^2+0.2812*P98+1.6415</f>
        <v>18.761500000000002</v>
      </c>
      <c r="S98" s="21">
        <f t="shared" si="28"/>
        <v>14.277350000000002</v>
      </c>
    </row>
    <row r="100" spans="16:28" x14ac:dyDescent="0.45">
      <c r="U100" t="s">
        <v>24</v>
      </c>
      <c r="V100">
        <f>$W$96*COS($S$71)*(($W$96*SIN($S$71)+SQRT(($W$96*SIN($S$71))^2+2*9.81*$P$71*0.001))/9.81)</f>
        <v>3.9606950557927236</v>
      </c>
    </row>
    <row r="102" spans="16:28" ht="14.65" thickBot="1" x14ac:dyDescent="0.5"/>
    <row r="103" spans="16:28" ht="14.65" thickBot="1" x14ac:dyDescent="0.5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6:28" ht="14.65" thickBot="1" x14ac:dyDescent="0.5">
      <c r="P104" s="14"/>
      <c r="Q104" s="15"/>
      <c r="R104" s="15"/>
      <c r="S104" s="10"/>
      <c r="T104" s="15"/>
      <c r="U104" s="11"/>
      <c r="V104" s="16"/>
    </row>
    <row r="105" spans="16:28" ht="14.65" thickBot="1" x14ac:dyDescent="0.5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6:28" x14ac:dyDescent="0.4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6.1846366723705577</v>
      </c>
      <c r="V106">
        <f>(COS(R106)*U106)*((SIN(R106)*U106+SQRT(SIN(R106)^2+2*9.81*P106*0.001))/9.81)</f>
        <v>2.6661320888007283</v>
      </c>
    </row>
    <row r="107" spans="16:28" x14ac:dyDescent="0.4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2">P107*$M$71*9.81*0.000001</f>
        <v>3.2961599999999994E-2</v>
      </c>
      <c r="U107" s="6">
        <f t="shared" ref="U107:U170" si="33">SQRT((2*($T$96-T107))/(($M$71+$N$71)*0.001))</f>
        <v>6.1781258049297163</v>
      </c>
      <c r="V107">
        <f>(COS(R107)*U107)*(SIN(R107)*U107+SQRT(SIN(R107)^2+2*9.81*P107*0.001))/9.81</f>
        <v>2.6760970697872284</v>
      </c>
    </row>
    <row r="108" spans="16:28" x14ac:dyDescent="0.45">
      <c r="P108" s="6">
        <v>110</v>
      </c>
      <c r="Q108" s="6">
        <v>41.818816270109949</v>
      </c>
      <c r="R108" s="6">
        <f t="shared" ref="R108:R171" si="34">Q108/180*PI()</f>
        <v>0.72987603319999295</v>
      </c>
      <c r="T108">
        <f t="shared" si="32"/>
        <v>3.4531200000000005E-2</v>
      </c>
      <c r="U108" s="6">
        <f t="shared" si="33"/>
        <v>6.1716080687164627</v>
      </c>
      <c r="V108">
        <f>(COS(R108)*U108)*(SIN(R108)*U108+SQRT(SIN(R108)^2+2*9.81*P108*0.001))/9.81</f>
        <v>2.6857720059118519</v>
      </c>
    </row>
    <row r="109" spans="16:28" x14ac:dyDescent="0.45">
      <c r="P109" s="6">
        <v>115</v>
      </c>
      <c r="Q109" s="6">
        <v>41.731734358584788</v>
      </c>
      <c r="R109" s="6">
        <f t="shared" si="34"/>
        <v>0.72835616712494855</v>
      </c>
      <c r="T109">
        <f t="shared" si="32"/>
        <v>3.6100800000000002E-2</v>
      </c>
      <c r="U109" s="6">
        <f t="shared" si="33"/>
        <v>6.1650834419457654</v>
      </c>
      <c r="V109">
        <f t="shared" ref="V109:V170" si="35">(COS(R109)*U109)*(SIN(R109)*U109+SQRT(SIN(R109)^2+2*9.81*P109*0.001))/9.81</f>
        <v>2.6951716634308216</v>
      </c>
    </row>
    <row r="110" spans="16:28" x14ac:dyDescent="0.45">
      <c r="P110" s="6">
        <v>120</v>
      </c>
      <c r="Q110" s="6">
        <v>41.646532921356958</v>
      </c>
      <c r="R110" s="6">
        <f t="shared" si="34"/>
        <v>0.72686912151789163</v>
      </c>
      <c r="T110">
        <f t="shared" si="32"/>
        <v>3.76704E-2</v>
      </c>
      <c r="U110" s="6">
        <f t="shared" si="33"/>
        <v>6.1585519027171918</v>
      </c>
      <c r="V110">
        <f t="shared" si="35"/>
        <v>2.7043095379437174</v>
      </c>
    </row>
    <row r="111" spans="16:28" x14ac:dyDescent="0.45">
      <c r="P111" s="6">
        <v>125</v>
      </c>
      <c r="Q111" s="6">
        <v>41.563087275400115</v>
      </c>
      <c r="R111" s="6">
        <f t="shared" si="34"/>
        <v>0.72541272024949111</v>
      </c>
      <c r="T111">
        <f t="shared" si="32"/>
        <v>3.9239999999999997E-2</v>
      </c>
      <c r="U111" s="6">
        <f t="shared" si="33"/>
        <v>6.1520134290140511</v>
      </c>
      <c r="V111">
        <f t="shared" si="35"/>
        <v>2.7131980031839484</v>
      </c>
    </row>
    <row r="112" spans="16:28" x14ac:dyDescent="0.45">
      <c r="P112" s="6">
        <v>130</v>
      </c>
      <c r="Q112" s="6">
        <v>41.481287511143876</v>
      </c>
      <c r="R112" s="6">
        <f t="shared" si="34"/>
        <v>0.72398504503586458</v>
      </c>
      <c r="T112">
        <f t="shared" si="32"/>
        <v>4.0809599999999994E-2</v>
      </c>
      <c r="U112" s="6">
        <f t="shared" si="33"/>
        <v>6.145467998702534</v>
      </c>
      <c r="V112">
        <f t="shared" si="35"/>
        <v>2.7218484308749713</v>
      </c>
    </row>
    <row r="113" spans="16:22" x14ac:dyDescent="0.45">
      <c r="P113" s="6">
        <v>135</v>
      </c>
      <c r="Q113" s="6">
        <v>41.401032109325385</v>
      </c>
      <c r="R113" s="6">
        <f t="shared" si="34"/>
        <v>0.72258432403162098</v>
      </c>
      <c r="T113">
        <f t="shared" si="32"/>
        <v>4.2379200000000006E-2</v>
      </c>
      <c r="U113" s="6">
        <f t="shared" si="33"/>
        <v>6.1389155895308267</v>
      </c>
      <c r="V113">
        <f t="shared" si="35"/>
        <v>2.7302713090067345</v>
      </c>
    </row>
    <row r="114" spans="16:22" x14ac:dyDescent="0.45">
      <c r="P114" s="6">
        <v>140</v>
      </c>
      <c r="Q114" s="6">
        <v>41.322229052419722</v>
      </c>
      <c r="R114" s="6">
        <f t="shared" si="34"/>
        <v>0.72120895122798068</v>
      </c>
      <c r="T114">
        <f t="shared" si="32"/>
        <v>4.3948800000000003E-2</v>
      </c>
      <c r="U114" s="6">
        <f t="shared" si="33"/>
        <v>6.1323561791282399</v>
      </c>
      <c r="V114">
        <f>(COS(R114)*U114)*(SIN(R114)*U114+SQRT(SIN(R114)^2+2*9.81*P114*0.001))/9.81</f>
        <v>2.7384763316671776</v>
      </c>
    </row>
    <row r="115" spans="16:22" x14ac:dyDescent="0.45">
      <c r="P115" s="6">
        <v>145</v>
      </c>
      <c r="Q115" s="6">
        <v>41.244794215677523</v>
      </c>
      <c r="R115" s="6">
        <f t="shared" si="34"/>
        <v>0.71985745837108495</v>
      </c>
      <c r="T115">
        <f t="shared" si="32"/>
        <v>4.5518400000000001E-2</v>
      </c>
      <c r="U115" s="6">
        <f t="shared" si="33"/>
        <v>6.1257897450043126</v>
      </c>
      <c r="V115">
        <f t="shared" si="35"/>
        <v>2.7464724817981967</v>
      </c>
    </row>
    <row r="116" spans="16:22" x14ac:dyDescent="0.45">
      <c r="P116" s="6">
        <v>150</v>
      </c>
      <c r="Q116" s="6">
        <v>41.168650647625526</v>
      </c>
      <c r="R116" s="6">
        <f t="shared" si="34"/>
        <v>0.71852850240436128</v>
      </c>
      <c r="T116">
        <f t="shared" si="32"/>
        <v>4.7087999999999998E-2</v>
      </c>
      <c r="U116" s="6">
        <f t="shared" si="33"/>
        <v>6.1192162645479113</v>
      </c>
      <c r="V116">
        <f t="shared" si="35"/>
        <v>2.7542681020060895</v>
      </c>
    </row>
    <row r="117" spans="16:22" x14ac:dyDescent="0.45">
      <c r="P117" s="6">
        <v>155</v>
      </c>
      <c r="Q117" s="6">
        <v>41.093727574393519</v>
      </c>
      <c r="R117" s="6">
        <f t="shared" si="34"/>
        <v>0.71722084809074993</v>
      </c>
      <c r="T117">
        <f t="shared" si="32"/>
        <v>4.8657600000000002E-2</v>
      </c>
      <c r="U117" s="6">
        <f t="shared" si="33"/>
        <v>6.1126357150263244</v>
      </c>
      <c r="V117">
        <f t="shared" si="35"/>
        <v>2.7618709572654683</v>
      </c>
    </row>
    <row r="118" spans="16:22" x14ac:dyDescent="0.45">
      <c r="P118" s="6">
        <v>160</v>
      </c>
      <c r="Q118" s="6">
        <v>41.019959917237287</v>
      </c>
      <c r="R118" s="6">
        <f t="shared" si="34"/>
        <v>0.71593335959189131</v>
      </c>
      <c r="T118">
        <f t="shared" si="32"/>
        <v>5.02272E-2</v>
      </c>
      <c r="U118" s="6">
        <f t="shared" si="33"/>
        <v>6.1060480735843443</v>
      </c>
      <c r="V118">
        <f t="shared" si="35"/>
        <v>2.769288289204201</v>
      </c>
    </row>
    <row r="119" spans="16:22" x14ac:dyDescent="0.45">
      <c r="P119" s="6">
        <v>165</v>
      </c>
      <c r="Q119" s="6">
        <v>40.947287598383824</v>
      </c>
      <c r="R119" s="6">
        <f t="shared" si="34"/>
        <v>0.71466498835283931</v>
      </c>
      <c r="T119">
        <f t="shared" si="32"/>
        <v>5.1796800000000004E-2</v>
      </c>
      <c r="U119" s="6">
        <f t="shared" si="33"/>
        <v>6.0994533172433387</v>
      </c>
      <c r="V119">
        <f t="shared" si="35"/>
        <v>2.7765268645158048</v>
      </c>
    </row>
    <row r="120" spans="16:22" x14ac:dyDescent="0.45">
      <c r="P120" s="6">
        <v>170</v>
      </c>
      <c r="Q120" s="6">
        <v>40.875655044554172</v>
      </c>
      <c r="R120" s="6">
        <f t="shared" si="34"/>
        <v>0.71341476443689977</v>
      </c>
      <c r="T120">
        <f t="shared" si="32"/>
        <v>5.3366400000000001E-2</v>
      </c>
      <c r="U120" s="6">
        <f t="shared" si="33"/>
        <v>6.0928514229003206</v>
      </c>
      <c r="V120">
        <f t="shared" si="35"/>
        <v>2.7835930175515706</v>
      </c>
    </row>
    <row r="121" spans="16:22" x14ac:dyDescent="0.45">
      <c r="P121" s="6">
        <v>175</v>
      </c>
      <c r="Q121" s="6">
        <v>40.805010736160824</v>
      </c>
      <c r="R121" s="6">
        <f t="shared" si="34"/>
        <v>0.71218178865764159</v>
      </c>
      <c r="T121">
        <f t="shared" si="32"/>
        <v>5.4935999999999999E-2</v>
      </c>
      <c r="U121" s="6">
        <f t="shared" si="33"/>
        <v>6.0862423673269994</v>
      </c>
      <c r="V121">
        <f t="shared" si="35"/>
        <v>2.7904926881469914</v>
      </c>
    </row>
    <row r="122" spans="16:22" x14ac:dyDescent="0.45">
      <c r="P122" s="6">
        <v>180</v>
      </c>
      <c r="Q122" s="6">
        <v>40.735306811419633</v>
      </c>
      <c r="R122" s="6">
        <f t="shared" si="34"/>
        <v>0.71096522566934539</v>
      </c>
      <c r="T122">
        <f t="shared" si="32"/>
        <v>5.6505600000000003E-2</v>
      </c>
      <c r="U122" s="6">
        <f t="shared" si="33"/>
        <v>6.0796261271688277</v>
      </c>
      <c r="V122">
        <f t="shared" si="35"/>
        <v>2.7972314552900515</v>
      </c>
    </row>
    <row r="123" spans="16:22" x14ac:dyDescent="0.45">
      <c r="P123" s="6">
        <v>185</v>
      </c>
      <c r="Q123" s="6">
        <v>40.666498718326196</v>
      </c>
      <c r="R123" s="6">
        <f t="shared" si="34"/>
        <v>0.70976429789284623</v>
      </c>
      <c r="T123">
        <f t="shared" si="32"/>
        <v>5.80752E-2</v>
      </c>
      <c r="U123" s="6">
        <f t="shared" si="33"/>
        <v>6.0730026789440448</v>
      </c>
      <c r="V123">
        <f t="shared" si="35"/>
        <v>2.80381456717515</v>
      </c>
    </row>
    <row r="124" spans="16:22" x14ac:dyDescent="0.45">
      <c r="P124" s="6">
        <v>190</v>
      </c>
      <c r="Q124" s="6">
        <v>40.598544907246151</v>
      </c>
      <c r="R124" s="6">
        <f t="shared" si="34"/>
        <v>0.70857828015022117</v>
      </c>
      <c r="T124">
        <f t="shared" si="32"/>
        <v>5.9644799999999998E-2</v>
      </c>
      <c r="U124" s="6">
        <f t="shared" si="33"/>
        <v>6.0663719990426923</v>
      </c>
      <c r="V124">
        <f t="shared" si="35"/>
        <v>2.8102469681070019</v>
      </c>
    </row>
    <row r="125" spans="16:22" x14ac:dyDescent="0.45">
      <c r="P125" s="6">
        <v>195</v>
      </c>
      <c r="Q125" s="6">
        <v>40.531406558789719</v>
      </c>
      <c r="R125" s="6">
        <f t="shared" si="34"/>
        <v>0.70740649491530516</v>
      </c>
      <c r="T125">
        <f t="shared" si="32"/>
        <v>6.1214400000000002E-2</v>
      </c>
      <c r="U125" s="6">
        <f t="shared" si="33"/>
        <v>6.0597340637256449</v>
      </c>
      <c r="V125">
        <f t="shared" si="35"/>
        <v>2.8165333226484943</v>
      </c>
    </row>
    <row r="126" spans="16:22" x14ac:dyDescent="0.45">
      <c r="P126" s="6">
        <v>200</v>
      </c>
      <c r="Q126" s="6">
        <v>40.465047341999046</v>
      </c>
      <c r="R126" s="6">
        <f t="shared" si="34"/>
        <v>0.70624830809326333</v>
      </c>
      <c r="T126">
        <f t="shared" si="32"/>
        <v>6.2783999999999993E-2</v>
      </c>
      <c r="U126" s="6">
        <f t="shared" si="33"/>
        <v>6.0530888491236121</v>
      </c>
      <c r="V126">
        <f t="shared" si="35"/>
        <v>2.822678037350518</v>
      </c>
    </row>
    <row r="127" spans="16:22" x14ac:dyDescent="0.45">
      <c r="P127" s="6">
        <v>205</v>
      </c>
      <c r="Q127" s="6">
        <v>40.399433199116586</v>
      </c>
      <c r="R127" s="6">
        <f t="shared" si="34"/>
        <v>0.70510312526409036</v>
      </c>
      <c r="T127">
        <f t="shared" si="32"/>
        <v>6.4353599999999997E-2</v>
      </c>
      <c r="U127" s="6">
        <f t="shared" si="33"/>
        <v>6.0464363312361362</v>
      </c>
      <c r="V127">
        <f t="shared" si="35"/>
        <v>2.8286852803528499</v>
      </c>
    </row>
    <row r="128" spans="16:22" x14ac:dyDescent="0.45">
      <c r="P128" s="6">
        <v>210</v>
      </c>
      <c r="Q128" s="6">
        <v>40.334523006166961</v>
      </c>
      <c r="R128" s="6">
        <f t="shared" si="34"/>
        <v>0.7039702286790146</v>
      </c>
      <c r="T128">
        <f t="shared" si="32"/>
        <v>6.5923199999999987E-2</v>
      </c>
      <c r="U128" s="6">
        <f t="shared" si="33"/>
        <v>6.0397764859305845</v>
      </c>
      <c r="V128">
        <f t="shared" si="35"/>
        <v>2.8345590210430247</v>
      </c>
    </row>
    <row r="129" spans="16:22" x14ac:dyDescent="0.45">
      <c r="P129" s="6">
        <v>215</v>
      </c>
      <c r="Q129" s="6">
        <v>40.270290968452017</v>
      </c>
      <c r="R129" s="6">
        <f t="shared" si="34"/>
        <v>0.70284916813562359</v>
      </c>
      <c r="T129">
        <f t="shared" si="32"/>
        <v>6.7492800000000006E-2</v>
      </c>
      <c r="U129" s="6">
        <f t="shared" si="33"/>
        <v>6.0331092889411257</v>
      </c>
      <c r="V129">
        <f t="shared" si="35"/>
        <v>2.8403029925050931</v>
      </c>
    </row>
    <row r="130" spans="16:22" x14ac:dyDescent="0.45">
      <c r="P130" s="6">
        <v>220</v>
      </c>
      <c r="Q130" s="6">
        <v>40.206759596680286</v>
      </c>
      <c r="R130" s="6">
        <f t="shared" si="34"/>
        <v>0.70174033651989831</v>
      </c>
      <c r="T130">
        <f t="shared" si="32"/>
        <v>6.906240000000001E-2</v>
      </c>
      <c r="U130" s="6">
        <f t="shared" si="33"/>
        <v>6.0264347158676976</v>
      </c>
      <c r="V130">
        <f t="shared" si="35"/>
        <v>2.8459206237032912</v>
      </c>
    </row>
    <row r="131" spans="16:22" x14ac:dyDescent="0.45">
      <c r="P131" s="6">
        <v>225</v>
      </c>
      <c r="Q131" s="6">
        <v>40.14382203682824</v>
      </c>
      <c r="R131" s="6">
        <f t="shared" si="34"/>
        <v>0.70064186887730906</v>
      </c>
      <c r="T131">
        <f t="shared" si="32"/>
        <v>7.0632E-2</v>
      </c>
      <c r="U131" s="6">
        <f t="shared" si="33"/>
        <v>6.0197527421749699</v>
      </c>
      <c r="V131">
        <f t="shared" si="35"/>
        <v>2.8514154851266893</v>
      </c>
    </row>
    <row r="132" spans="16:22" x14ac:dyDescent="0.45">
      <c r="P132" s="6">
        <v>230</v>
      </c>
      <c r="Q132" s="6">
        <v>40.081486302593618</v>
      </c>
      <c r="R132" s="6">
        <f t="shared" si="34"/>
        <v>0.69955390507326687</v>
      </c>
      <c r="T132">
        <f t="shared" si="32"/>
        <v>7.2201600000000005E-2</v>
      </c>
      <c r="U132" s="6">
        <f t="shared" si="33"/>
        <v>6.0130633431912859</v>
      </c>
      <c r="V132">
        <f t="shared" si="35"/>
        <v>2.856790707733377</v>
      </c>
    </row>
    <row r="133" spans="16:22" x14ac:dyDescent="0.45">
      <c r="P133" s="6">
        <v>235</v>
      </c>
      <c r="Q133" s="6">
        <v>40.019729617275566</v>
      </c>
      <c r="R133" s="6">
        <f t="shared" si="34"/>
        <v>0.69847604757934878</v>
      </c>
      <c r="T133">
        <f t="shared" si="32"/>
        <v>7.3771199999999995E-2</v>
      </c>
      <c r="U133" s="6">
        <f t="shared" si="33"/>
        <v>6.0063664941076027</v>
      </c>
      <c r="V133">
        <f t="shared" si="35"/>
        <v>2.8620493466135648</v>
      </c>
    </row>
    <row r="134" spans="16:22" x14ac:dyDescent="0.45">
      <c r="P134" s="6">
        <v>240</v>
      </c>
      <c r="Q134" s="6">
        <v>39.958528921826833</v>
      </c>
      <c r="R134" s="6">
        <f t="shared" si="34"/>
        <v>0.69740789393925806</v>
      </c>
      <c r="T134">
        <f t="shared" si="32"/>
        <v>7.5340799999999999E-2</v>
      </c>
      <c r="U134" s="6">
        <f t="shared" si="33"/>
        <v>5.9996621699764194</v>
      </c>
      <c r="V134">
        <f t="shared" si="35"/>
        <v>2.867194317176355</v>
      </c>
    </row>
    <row r="135" spans="16:22" x14ac:dyDescent="0.45">
      <c r="P135" s="6">
        <v>245</v>
      </c>
      <c r="Q135" s="6">
        <v>39.897862223339139</v>
      </c>
      <c r="R135" s="6">
        <f t="shared" si="34"/>
        <v>0.69634906030433319</v>
      </c>
      <c r="T135">
        <f t="shared" si="32"/>
        <v>7.6910400000000004E-2</v>
      </c>
      <c r="U135" s="6">
        <f t="shared" si="33"/>
        <v>5.9929503457106872</v>
      </c>
      <c r="V135">
        <f t="shared" si="35"/>
        <v>2.872228400905839</v>
      </c>
    </row>
    <row r="136" spans="16:22" x14ac:dyDescent="0.45">
      <c r="P136" s="6">
        <v>250</v>
      </c>
      <c r="Q136" s="6">
        <v>39.837710039604033</v>
      </c>
      <c r="R136" s="6">
        <f t="shared" si="34"/>
        <v>0.69529920664589095</v>
      </c>
      <c r="T136">
        <f t="shared" si="32"/>
        <v>7.8479999999999994E-2</v>
      </c>
      <c r="U136" s="6">
        <f t="shared" si="33"/>
        <v>5.986230996082722</v>
      </c>
      <c r="V136">
        <f t="shared" si="35"/>
        <v>2.8771542499654292</v>
      </c>
    </row>
    <row r="137" spans="16:22" x14ac:dyDescent="0.45">
      <c r="P137" s="6">
        <v>255</v>
      </c>
      <c r="Q137" s="6">
        <v>39.778052940819954</v>
      </c>
      <c r="R137" s="6">
        <f t="shared" si="34"/>
        <v>0.69425799384992126</v>
      </c>
      <c r="T137">
        <f t="shared" si="32"/>
        <v>8.0049599999999999E-2</v>
      </c>
      <c r="U137" s="6">
        <f t="shared" si="33"/>
        <v>5.9795040957230912</v>
      </c>
      <c r="V137">
        <f t="shared" si="35"/>
        <v>2.8819744010302548</v>
      </c>
    </row>
    <row r="138" spans="16:22" x14ac:dyDescent="0.45">
      <c r="P138" s="6">
        <v>260</v>
      </c>
      <c r="Q138" s="6">
        <v>39.718872162346138</v>
      </c>
      <c r="R138" s="6">
        <f t="shared" si="34"/>
        <v>0.6932250944116598</v>
      </c>
      <c r="T138">
        <f t="shared" si="32"/>
        <v>8.1619199999999989E-2</v>
      </c>
      <c r="U138" s="6">
        <f t="shared" si="33"/>
        <v>5.9727696191195019</v>
      </c>
      <c r="V138">
        <f t="shared" si="35"/>
        <v>2.8866912808097567</v>
      </c>
    </row>
    <row r="139" spans="16:22" x14ac:dyDescent="0.45">
      <c r="P139" s="6">
        <v>265</v>
      </c>
      <c r="Q139" s="6">
        <v>39.66015046371863</v>
      </c>
      <c r="R139" s="6">
        <f t="shared" si="34"/>
        <v>0.69220020742824595</v>
      </c>
      <c r="T139">
        <f t="shared" si="32"/>
        <v>8.3188799999999993E-2</v>
      </c>
      <c r="U139" s="6">
        <f t="shared" si="33"/>
        <v>5.9660275406156664</v>
      </c>
      <c r="V139">
        <f t="shared" si="35"/>
        <v>2.8913072103089958</v>
      </c>
    </row>
    <row r="140" spans="16:22" x14ac:dyDescent="0.45">
      <c r="P140" s="6">
        <v>270</v>
      </c>
      <c r="Q140" s="6">
        <v>39.601871074138373</v>
      </c>
      <c r="R140" s="6">
        <f t="shared" si="34"/>
        <v>0.69118304019401799</v>
      </c>
      <c r="T140">
        <f t="shared" si="32"/>
        <v>8.4758400000000012E-2</v>
      </c>
      <c r="U140" s="6">
        <f t="shared" si="33"/>
        <v>5.9592778344101651</v>
      </c>
      <c r="V140">
        <f t="shared" si="35"/>
        <v>2.8958244135307156</v>
      </c>
    </row>
    <row r="141" spans="16:22" x14ac:dyDescent="0.45">
      <c r="P141" s="6">
        <v>275</v>
      </c>
      <c r="Q141" s="6">
        <v>39.544018501085837</v>
      </c>
      <c r="R141" s="6">
        <f t="shared" si="34"/>
        <v>0.6901733223135007</v>
      </c>
      <c r="T141">
        <f t="shared" si="32"/>
        <v>8.6328000000000002E-2</v>
      </c>
      <c r="U141" s="6">
        <f t="shared" si="33"/>
        <v>5.9525204745552953</v>
      </c>
      <c r="V141">
        <f t="shared" si="35"/>
        <v>2.9002450209063602</v>
      </c>
    </row>
    <row r="142" spans="16:22" x14ac:dyDescent="0.45">
      <c r="P142" s="6">
        <v>280</v>
      </c>
      <c r="Q142" s="6">
        <v>39.48657720663077</v>
      </c>
      <c r="R142" s="6">
        <f t="shared" si="34"/>
        <v>0.68917078259865228</v>
      </c>
      <c r="T142">
        <f t="shared" si="32"/>
        <v>8.7897600000000006E-2</v>
      </c>
      <c r="U142" s="6">
        <f t="shared" si="33"/>
        <v>5.9457554349559052</v>
      </c>
      <c r="V142">
        <f t="shared" si="35"/>
        <v>2.9045710779034946</v>
      </c>
    </row>
    <row r="143" spans="16:22" x14ac:dyDescent="0.45">
      <c r="P143" s="6">
        <v>285</v>
      </c>
      <c r="Q143" s="6">
        <v>39.429532836908479</v>
      </c>
      <c r="R143" s="6">
        <f t="shared" si="34"/>
        <v>0.68817517052727328</v>
      </c>
      <c r="T143">
        <f t="shared" si="32"/>
        <v>8.9467200000000011E-2</v>
      </c>
      <c r="U143" s="6">
        <f t="shared" si="33"/>
        <v>5.9389826893682205</v>
      </c>
      <c r="V143">
        <f t="shared" si="35"/>
        <v>2.9088045465578265</v>
      </c>
    </row>
    <row r="144" spans="16:22" x14ac:dyDescent="0.45">
      <c r="P144" s="6">
        <v>290</v>
      </c>
      <c r="Q144" s="6">
        <v>39.372871477336616</v>
      </c>
      <c r="R144" s="6">
        <f t="shared" si="34"/>
        <v>0.68718624324408784</v>
      </c>
      <c r="T144">
        <f t="shared" si="32"/>
        <v>9.1036800000000001E-2</v>
      </c>
      <c r="U144" s="6">
        <f t="shared" si="33"/>
        <v>5.9322022113986534</v>
      </c>
      <c r="V144">
        <f t="shared" si="35"/>
        <v>2.9129473118541052</v>
      </c>
    </row>
    <row r="145" spans="15:24" x14ac:dyDescent="0.45">
      <c r="P145" s="6">
        <v>295</v>
      </c>
      <c r="Q145" s="6">
        <v>39.316580079298681</v>
      </c>
      <c r="R145" s="6">
        <f t="shared" si="34"/>
        <v>0.68620377300777524</v>
      </c>
      <c r="T145">
        <f t="shared" si="32"/>
        <v>9.2606400000000005E-2</v>
      </c>
      <c r="U145" s="6">
        <f t="shared" si="33"/>
        <v>5.9254139745026064</v>
      </c>
      <c r="V145">
        <f t="shared" si="35"/>
        <v>2.9170011846969719</v>
      </c>
    </row>
    <row r="146" spans="15:24" x14ac:dyDescent="0.45">
      <c r="P146" s="6">
        <v>300</v>
      </c>
      <c r="Q146" s="6">
        <v>39.260645671752819</v>
      </c>
      <c r="R146" s="6">
        <f t="shared" si="34"/>
        <v>0.68522753343094756</v>
      </c>
      <c r="T146">
        <f t="shared" si="32"/>
        <v>9.4175999999999996E-2</v>
      </c>
      <c r="U146" s="6">
        <f t="shared" si="33"/>
        <v>5.9186179519832551</v>
      </c>
      <c r="V146">
        <f t="shared" si="35"/>
        <v>2.9209679078556396</v>
      </c>
    </row>
    <row r="147" spans="15:24" x14ac:dyDescent="0.45">
      <c r="P147" s="6">
        <v>305</v>
      </c>
      <c r="Q147" s="6">
        <v>39.205056309168953</v>
      </c>
      <c r="R147" s="6">
        <f t="shared" si="34"/>
        <v>0.68425731602477413</v>
      </c>
      <c r="T147">
        <f t="shared" si="32"/>
        <v>9.57456E-2</v>
      </c>
      <c r="U147" s="6">
        <f t="shared" si="33"/>
        <v>5.9118141169903291</v>
      </c>
      <c r="V147">
        <f t="shared" si="35"/>
        <v>2.9248491569766792</v>
      </c>
    </row>
    <row r="148" spans="15:24" x14ac:dyDescent="0.45">
      <c r="P148" s="6">
        <v>310</v>
      </c>
      <c r="Q148" s="6">
        <v>39.149800153958267</v>
      </c>
      <c r="R148" s="6">
        <f t="shared" si="34"/>
        <v>0.68329291418435478</v>
      </c>
      <c r="T148">
        <f t="shared" si="32"/>
        <v>9.7315200000000004E-2</v>
      </c>
      <c r="U148" s="6">
        <f t="shared" si="33"/>
        <v>5.9050024425188719</v>
      </c>
      <c r="V148">
        <f t="shared" si="35"/>
        <v>2.928646546389166</v>
      </c>
    </row>
    <row r="149" spans="15:24" x14ac:dyDescent="0.45">
      <c r="P149" s="6">
        <v>315</v>
      </c>
      <c r="Q149" s="6">
        <v>39.09486602820963</v>
      </c>
      <c r="R149" s="6">
        <f t="shared" si="34"/>
        <v>0.68233413281833633</v>
      </c>
      <c r="T149">
        <f t="shared" si="32"/>
        <v>9.8884799999999995E-2</v>
      </c>
      <c r="U149" s="6">
        <f t="shared" si="33"/>
        <v>5.8981829014079867</v>
      </c>
      <c r="V149">
        <f t="shared" si="35"/>
        <v>2.9323616307174913</v>
      </c>
    </row>
    <row r="150" spans="15:24" x14ac:dyDescent="0.45">
      <c r="P150" s="6">
        <v>320</v>
      </c>
      <c r="Q150" s="6">
        <v>39.377690812502586</v>
      </c>
      <c r="R150" s="6">
        <f t="shared" si="34"/>
        <v>0.68727035651049118</v>
      </c>
      <c r="T150">
        <f t="shared" si="32"/>
        <v>0.1004544</v>
      </c>
      <c r="U150" s="6">
        <f t="shared" si="33"/>
        <v>5.8913554663395784</v>
      </c>
      <c r="V150">
        <f t="shared" si="35"/>
        <v>2.9349209651988457</v>
      </c>
    </row>
    <row r="151" spans="15:24" ht="14.65" thickBot="1" x14ac:dyDescent="0.5">
      <c r="P151" s="6">
        <v>325</v>
      </c>
      <c r="Q151" s="6">
        <v>38.985921157995747</v>
      </c>
      <c r="R151" s="6">
        <f t="shared" si="34"/>
        <v>0.68043268612994623</v>
      </c>
      <c r="T151">
        <f t="shared" si="32"/>
        <v>0.10202399999999999</v>
      </c>
      <c r="U151" s="6">
        <f t="shared" si="33"/>
        <v>5.8845201098370739</v>
      </c>
      <c r="V151">
        <f t="shared" si="35"/>
        <v>2.9395508248470907</v>
      </c>
    </row>
    <row r="152" spans="15:24" ht="14.65" thickBot="1" x14ac:dyDescent="0.5">
      <c r="O152" s="19"/>
      <c r="P152" s="7">
        <v>330</v>
      </c>
      <c r="Q152" s="7">
        <v>38.931889718650702</v>
      </c>
      <c r="R152" s="7">
        <f t="shared" si="34"/>
        <v>0.6794896596137836</v>
      </c>
      <c r="S152" s="8"/>
      <c r="T152" s="8">
        <f t="shared" si="32"/>
        <v>0.10359360000000001</v>
      </c>
      <c r="U152" s="6">
        <f t="shared" si="33"/>
        <v>5.877676804264131</v>
      </c>
      <c r="V152" s="8">
        <f t="shared" si="35"/>
        <v>2.9430277750673288</v>
      </c>
      <c r="W152" s="9"/>
      <c r="X152" t="s">
        <v>40</v>
      </c>
    </row>
    <row r="153" spans="15:24" ht="14.65" thickBot="1" x14ac:dyDescent="0.5">
      <c r="P153" s="6">
        <v>335</v>
      </c>
      <c r="Q153" s="6">
        <v>38.878140284010129</v>
      </c>
      <c r="R153" s="5">
        <f t="shared" si="34"/>
        <v>0.67855155500822006</v>
      </c>
      <c r="T153">
        <f t="shared" si="32"/>
        <v>0.10516320000000001</v>
      </c>
      <c r="U153" s="6">
        <f t="shared" si="33"/>
        <v>5.8708255218233418</v>
      </c>
      <c r="V153">
        <f t="shared" si="35"/>
        <v>2.9464281021740071</v>
      </c>
    </row>
    <row r="154" spans="15:24" ht="14.65" thickBot="1" x14ac:dyDescent="0.5">
      <c r="P154" s="6">
        <v>340</v>
      </c>
      <c r="Q154" s="6">
        <v>39.206398314387322</v>
      </c>
      <c r="R154" s="5">
        <f t="shared" si="34"/>
        <v>0.68428073843441362</v>
      </c>
      <c r="T154">
        <f t="shared" si="32"/>
        <v>0.1067328</v>
      </c>
      <c r="U154" s="6">
        <f t="shared" si="33"/>
        <v>5.8639662345549022</v>
      </c>
      <c r="V154">
        <f t="shared" si="35"/>
        <v>2.9485005161755815</v>
      </c>
    </row>
    <row r="155" spans="15:24" ht="14.65" thickBot="1" x14ac:dyDescent="0.5">
      <c r="P155" s="6">
        <v>345</v>
      </c>
      <c r="Q155" s="6">
        <v>39.164566392413093</v>
      </c>
      <c r="R155" s="5">
        <f t="shared" si="34"/>
        <v>0.68355063366352597</v>
      </c>
      <c r="T155">
        <f t="shared" si="32"/>
        <v>0.10830240000000001</v>
      </c>
      <c r="U155" s="6">
        <f t="shared" si="33"/>
        <v>5.8570989143352952</v>
      </c>
      <c r="V155">
        <f t="shared" si="35"/>
        <v>2.9517049485021265</v>
      </c>
    </row>
    <row r="156" spans="15:24" ht="14.65" thickBot="1" x14ac:dyDescent="0.5">
      <c r="P156" s="6">
        <v>350</v>
      </c>
      <c r="Q156" s="6">
        <v>39.12310993064601</v>
      </c>
      <c r="R156" s="5">
        <f t="shared" si="34"/>
        <v>0.68282708190946328</v>
      </c>
      <c r="T156">
        <f t="shared" si="32"/>
        <v>0.109872</v>
      </c>
      <c r="U156" s="6">
        <f t="shared" si="33"/>
        <v>5.8502235328759351</v>
      </c>
      <c r="V156">
        <f t="shared" si="35"/>
        <v>2.9548356997399963</v>
      </c>
    </row>
    <row r="157" spans="15:24" ht="14.65" thickBot="1" x14ac:dyDescent="0.5">
      <c r="P157" s="6">
        <v>355</v>
      </c>
      <c r="Q157" s="6">
        <v>39.082037453732866</v>
      </c>
      <c r="R157" s="5">
        <f t="shared" si="34"/>
        <v>0.68211023195537945</v>
      </c>
      <c r="T157">
        <f t="shared" si="32"/>
        <v>0.1114416</v>
      </c>
      <c r="U157" s="6">
        <f t="shared" si="33"/>
        <v>5.8433400617218121</v>
      </c>
      <c r="V157">
        <f t="shared" si="35"/>
        <v>2.9578938774017463</v>
      </c>
    </row>
    <row r="158" spans="15:24" ht="14.65" thickBot="1" x14ac:dyDescent="0.5">
      <c r="P158" s="6">
        <v>360</v>
      </c>
      <c r="Q158" s="5">
        <v>39.041323510120634</v>
      </c>
      <c r="R158" s="5">
        <f t="shared" si="34"/>
        <v>0.68139963958787475</v>
      </c>
      <c r="T158">
        <f t="shared" si="32"/>
        <v>0.11301120000000001</v>
      </c>
      <c r="U158" s="6">
        <f t="shared" si="33"/>
        <v>5.8364484722501206</v>
      </c>
      <c r="V158">
        <f t="shared" si="35"/>
        <v>2.9608806821974087</v>
      </c>
    </row>
    <row r="159" spans="15:24" ht="14.65" thickBot="1" x14ac:dyDescent="0.5">
      <c r="P159" s="6">
        <v>365</v>
      </c>
      <c r="Q159" s="6">
        <v>39.000966068769699</v>
      </c>
      <c r="R159" s="5">
        <f t="shared" si="34"/>
        <v>0.68069526935862046</v>
      </c>
      <c r="T159">
        <f t="shared" si="32"/>
        <v>0.1145808</v>
      </c>
      <c r="U159" s="6">
        <f t="shared" si="33"/>
        <v>5.8295487356688653</v>
      </c>
      <c r="V159">
        <f t="shared" si="35"/>
        <v>2.9637971897101627</v>
      </c>
    </row>
    <row r="160" spans="15:24" ht="14.65" thickBot="1" x14ac:dyDescent="0.5">
      <c r="P160" s="6">
        <v>370</v>
      </c>
      <c r="Q160" s="6">
        <v>38.960957288455155</v>
      </c>
      <c r="R160" s="5">
        <f t="shared" si="34"/>
        <v>0.67999698441242451</v>
      </c>
      <c r="T160">
        <f t="shared" si="32"/>
        <v>0.1161504</v>
      </c>
      <c r="U160" s="6">
        <f t="shared" si="33"/>
        <v>5.82264082301546</v>
      </c>
      <c r="V160">
        <f t="shared" si="35"/>
        <v>2.9666444639886222</v>
      </c>
    </row>
    <row r="161" spans="16:22" ht="14.65" thickBot="1" x14ac:dyDescent="0.5">
      <c r="P161" s="6">
        <v>375</v>
      </c>
      <c r="Q161" s="6">
        <v>38.921289624352994</v>
      </c>
      <c r="R161" s="5">
        <f t="shared" si="34"/>
        <v>0.67930465306726673</v>
      </c>
      <c r="T161">
        <f t="shared" si="32"/>
        <v>0.11771999999999999</v>
      </c>
      <c r="U161" s="6">
        <f t="shared" si="33"/>
        <v>5.8157247051553123</v>
      </c>
      <c r="V161">
        <f t="shared" si="35"/>
        <v>2.9694235355984593</v>
      </c>
    </row>
    <row r="162" spans="16:22" ht="14.65" thickBot="1" x14ac:dyDescent="0.5">
      <c r="P162" s="6">
        <v>380</v>
      </c>
      <c r="Q162" s="6">
        <v>38.881956376665869</v>
      </c>
      <c r="R162" s="5">
        <f t="shared" si="34"/>
        <v>0.67861815838962392</v>
      </c>
      <c r="T162">
        <f t="shared" si="32"/>
        <v>0.1192896</v>
      </c>
      <c r="U162" s="6">
        <f t="shared" si="33"/>
        <v>5.808800352780386</v>
      </c>
      <c r="V162">
        <f t="shared" si="35"/>
        <v>2.9721354007683547</v>
      </c>
    </row>
    <row r="163" spans="16:22" ht="14.65" thickBot="1" x14ac:dyDescent="0.5">
      <c r="P163" s="6">
        <v>385</v>
      </c>
      <c r="Q163" s="6">
        <v>38.842950155531945</v>
      </c>
      <c r="R163" s="5">
        <f t="shared" si="34"/>
        <v>0.67793737140207588</v>
      </c>
      <c r="T163">
        <f t="shared" si="32"/>
        <v>0.1208592</v>
      </c>
      <c r="U163" s="6">
        <f t="shared" si="33"/>
        <v>5.8018677364077531</v>
      </c>
      <c r="V163">
        <f t="shared" si="35"/>
        <v>2.9747810288524117</v>
      </c>
    </row>
    <row r="164" spans="16:22" ht="14.65" thickBot="1" x14ac:dyDescent="0.5">
      <c r="P164" s="6">
        <v>390</v>
      </c>
      <c r="Q164" s="6">
        <v>38.804264751533836</v>
      </c>
      <c r="R164" s="5">
        <f t="shared" si="34"/>
        <v>0.67726218372984481</v>
      </c>
      <c r="T164">
        <f t="shared" si="32"/>
        <v>0.1224288</v>
      </c>
      <c r="U164" s="6">
        <f t="shared" si="33"/>
        <v>5.7949268263781315</v>
      </c>
      <c r="V164">
        <f t="shared" si="35"/>
        <v>2.9773613560166234</v>
      </c>
    </row>
    <row r="165" spans="16:22" ht="14.65" thickBot="1" x14ac:dyDescent="0.5">
      <c r="P165" s="6">
        <v>395</v>
      </c>
      <c r="Q165" s="5">
        <v>38.765893588225012</v>
      </c>
      <c r="R165" s="5">
        <f t="shared" si="34"/>
        <v>0.67659248059228527</v>
      </c>
      <c r="T165">
        <f t="shared" si="32"/>
        <v>0.12399840000000001</v>
      </c>
      <c r="U165" s="6">
        <f t="shared" si="33"/>
        <v>5.7879775928543999</v>
      </c>
      <c r="V165">
        <f t="shared" si="35"/>
        <v>2.9798772926626027</v>
      </c>
    </row>
    <row r="166" spans="16:22" ht="14.65" thickBot="1" x14ac:dyDescent="0.5">
      <c r="P166" s="6">
        <v>400</v>
      </c>
      <c r="Q166" s="6">
        <v>38.72783027378518</v>
      </c>
      <c r="R166" s="5">
        <f t="shared" si="34"/>
        <v>0.67592815043108834</v>
      </c>
      <c r="T166">
        <f t="shared" si="32"/>
        <v>0.12556799999999999</v>
      </c>
      <c r="U166" s="6">
        <f t="shared" si="33"/>
        <v>5.7810200058201069</v>
      </c>
      <c r="V166">
        <f t="shared" si="35"/>
        <v>2.9823297223199878</v>
      </c>
    </row>
    <row r="167" spans="16:22" ht="14.65" thickBot="1" x14ac:dyDescent="0.5">
      <c r="P167" s="6">
        <v>405</v>
      </c>
      <c r="Q167" s="6">
        <v>38.690068719352993</v>
      </c>
      <c r="R167" s="5">
        <f t="shared" si="34"/>
        <v>0.67526908697557564</v>
      </c>
      <c r="T167">
        <f t="shared" si="32"/>
        <v>0.12713759999999999</v>
      </c>
      <c r="U167" s="6">
        <f t="shared" si="33"/>
        <v>5.7740540350779535</v>
      </c>
      <c r="V167">
        <f t="shared" si="35"/>
        <v>2.9847195021931925</v>
      </c>
    </row>
    <row r="168" spans="16:22" ht="14.65" thickBot="1" x14ac:dyDescent="0.5">
      <c r="P168" s="6">
        <v>410</v>
      </c>
      <c r="Q168" s="6">
        <v>38.6526031638235</v>
      </c>
      <c r="R168" s="5">
        <f t="shared" si="34"/>
        <v>0.67461518967549727</v>
      </c>
      <c r="T168">
        <f t="shared" si="32"/>
        <v>0.12870719999999999</v>
      </c>
      <c r="U168" s="6">
        <f t="shared" si="33"/>
        <v>5.7670796502482684</v>
      </c>
      <c r="V168">
        <f t="shared" si="35"/>
        <v>2.987047464026185</v>
      </c>
    </row>
    <row r="169" spans="16:22" ht="14.65" thickBot="1" x14ac:dyDescent="0.5">
      <c r="P169" s="6">
        <v>415</v>
      </c>
      <c r="Q169" s="6">
        <v>38.615427975136505</v>
      </c>
      <c r="R169" s="5">
        <f t="shared" si="34"/>
        <v>0.67396636023285905</v>
      </c>
      <c r="T169">
        <f t="shared" si="32"/>
        <v>0.1302768</v>
      </c>
      <c r="U169" s="6">
        <f t="shared" si="33"/>
        <v>5.7600968207674592</v>
      </c>
      <c r="V169">
        <f t="shared" si="35"/>
        <v>2.9893144158706617</v>
      </c>
    </row>
    <row r="170" spans="16:22" ht="14.65" thickBot="1" x14ac:dyDescent="0.5">
      <c r="P170" s="6">
        <v>420</v>
      </c>
      <c r="Q170" s="6">
        <v>79</v>
      </c>
      <c r="R170" s="5">
        <f t="shared" si="34"/>
        <v>1.3788101090755203</v>
      </c>
      <c r="T170">
        <f t="shared" si="32"/>
        <v>0.13184639999999997</v>
      </c>
      <c r="U170" s="6">
        <f t="shared" si="33"/>
        <v>5.7531055158864479</v>
      </c>
      <c r="V170">
        <f t="shared" si="35"/>
        <v>0.97143240150852239</v>
      </c>
    </row>
    <row r="171" spans="16:22" ht="14.65" thickBot="1" x14ac:dyDescent="0.5">
      <c r="P171" s="6">
        <v>425</v>
      </c>
      <c r="Q171" s="6">
        <v>80</v>
      </c>
      <c r="R171" s="5">
        <f t="shared" si="34"/>
        <v>1.3962634015954636</v>
      </c>
      <c r="T171">
        <f t="shared" ref="T171:T186" si="36">P171*$M$71*9.81*0.000001</f>
        <v>0.13341600000000001</v>
      </c>
      <c r="U171" s="6">
        <f t="shared" ref="U171:U186" si="37">SQRT((2*($T$96-T171))/(($M$71+$N$71)*0.001))</f>
        <v>5.7461057046690991</v>
      </c>
      <c r="V171">
        <f t="shared" ref="V171:V186" si="38">(COS(R171)*U171)*(SIN(R171)*U171+SQRT(SIN(R171)^2+2*9.81*P171*0.001))/9.81</f>
        <v>0.88589327733733847</v>
      </c>
    </row>
    <row r="172" spans="16:22" ht="14.65" thickBot="1" x14ac:dyDescent="0.5">
      <c r="P172" s="6">
        <v>430</v>
      </c>
      <c r="Q172" s="5">
        <v>81</v>
      </c>
      <c r="R172" s="5">
        <f t="shared" ref="R172:R186" si="39">Q172/180*PI()</f>
        <v>1.4137166941154069</v>
      </c>
      <c r="T172">
        <f t="shared" si="36"/>
        <v>0.13498560000000001</v>
      </c>
      <c r="U172" s="6">
        <f t="shared" si="37"/>
        <v>5.739097355990614</v>
      </c>
      <c r="V172">
        <f t="shared" si="38"/>
        <v>0.79953501050375453</v>
      </c>
    </row>
    <row r="173" spans="16:22" ht="14.65" thickBot="1" x14ac:dyDescent="0.5">
      <c r="P173" s="6">
        <v>435</v>
      </c>
      <c r="Q173" s="6">
        <v>82</v>
      </c>
      <c r="R173" s="5">
        <f t="shared" si="39"/>
        <v>1.4311699866353502</v>
      </c>
      <c r="T173">
        <f t="shared" si="36"/>
        <v>0.13655520000000002</v>
      </c>
      <c r="U173" s="6">
        <f t="shared" si="37"/>
        <v>5.7320804385359203</v>
      </c>
      <c r="V173">
        <f t="shared" si="38"/>
        <v>0.71244561640197834</v>
      </c>
    </row>
    <row r="174" spans="16:22" ht="14.65" thickBot="1" x14ac:dyDescent="0.5">
      <c r="P174" s="6">
        <v>440</v>
      </c>
      <c r="Q174" s="6">
        <v>83</v>
      </c>
      <c r="R174" s="5">
        <f t="shared" si="39"/>
        <v>1.4486232791552935</v>
      </c>
      <c r="T174">
        <f t="shared" si="36"/>
        <v>0.13812480000000002</v>
      </c>
      <c r="U174" s="6">
        <f t="shared" si="37"/>
        <v>5.7250549207980388</v>
      </c>
      <c r="V174">
        <f t="shared" si="38"/>
        <v>0.62471334033743242</v>
      </c>
    </row>
    <row r="175" spans="16:22" ht="14.65" thickBot="1" x14ac:dyDescent="0.5">
      <c r="P175" s="6">
        <v>445</v>
      </c>
      <c r="Q175" s="6">
        <v>84</v>
      </c>
      <c r="R175" s="5">
        <f t="shared" si="39"/>
        <v>1.4660765716752369</v>
      </c>
      <c r="T175">
        <f t="shared" si="36"/>
        <v>0.1396944</v>
      </c>
      <c r="U175" s="6">
        <f t="shared" si="37"/>
        <v>5.7180207710764339</v>
      </c>
      <c r="V175">
        <f t="shared" si="38"/>
        <v>0.5364265540440688</v>
      </c>
    </row>
    <row r="176" spans="16:22" ht="14.65" thickBot="1" x14ac:dyDescent="0.5">
      <c r="P176" s="6">
        <v>450</v>
      </c>
      <c r="Q176" s="6">
        <v>85</v>
      </c>
      <c r="R176" s="5">
        <f t="shared" si="39"/>
        <v>1.48352986419518</v>
      </c>
      <c r="T176">
        <f t="shared" si="36"/>
        <v>0.141264</v>
      </c>
      <c r="U176" s="6">
        <f t="shared" si="37"/>
        <v>5.7109779574753423</v>
      </c>
      <c r="V176">
        <f t="shared" si="38"/>
        <v>0.44767365255711816</v>
      </c>
    </row>
    <row r="177" spans="16:22" ht="14.65" thickBot="1" x14ac:dyDescent="0.5">
      <c r="P177" s="6">
        <v>455</v>
      </c>
      <c r="Q177" s="6">
        <v>86</v>
      </c>
      <c r="R177" s="5">
        <f t="shared" si="39"/>
        <v>1.5009831567151235</v>
      </c>
      <c r="T177">
        <f t="shared" si="36"/>
        <v>0.14283360000000001</v>
      </c>
      <c r="U177" s="6">
        <f t="shared" si="37"/>
        <v>5.703926447902087</v>
      </c>
      <c r="V177">
        <f t="shared" si="38"/>
        <v>0.35854295157795391</v>
      </c>
    </row>
    <row r="178" spans="16:22" ht="14.65" thickBot="1" x14ac:dyDescent="0.5">
      <c r="P178" s="6">
        <v>460</v>
      </c>
      <c r="Q178" s="6">
        <v>87</v>
      </c>
      <c r="R178" s="5">
        <f t="shared" si="39"/>
        <v>1.5184364492350666</v>
      </c>
      <c r="T178">
        <f t="shared" si="36"/>
        <v>0.14440320000000001</v>
      </c>
      <c r="U178" s="6">
        <f t="shared" si="37"/>
        <v>5.6968662100653731</v>
      </c>
      <c r="V178">
        <f t="shared" si="38"/>
        <v>0.26912258546629347</v>
      </c>
    </row>
    <row r="179" spans="16:22" ht="14.65" thickBot="1" x14ac:dyDescent="0.5">
      <c r="P179" s="6">
        <v>465</v>
      </c>
      <c r="Q179" s="5">
        <v>88</v>
      </c>
      <c r="R179" s="5">
        <f t="shared" si="39"/>
        <v>1.5358897417550099</v>
      </c>
      <c r="T179">
        <f t="shared" si="36"/>
        <v>0.14597280000000001</v>
      </c>
      <c r="U179" s="6">
        <f t="shared" si="37"/>
        <v>5.6897972114735609</v>
      </c>
      <c r="V179">
        <f t="shared" si="38"/>
        <v>0.17950040599321973</v>
      </c>
    </row>
    <row r="180" spans="16:22" ht="14.65" thickBot="1" x14ac:dyDescent="0.5">
      <c r="P180" s="6">
        <v>470</v>
      </c>
      <c r="Q180" s="6">
        <v>89</v>
      </c>
      <c r="R180" s="5">
        <f t="shared" si="39"/>
        <v>1.5533430342749532</v>
      </c>
      <c r="T180">
        <f t="shared" si="36"/>
        <v>0.14754239999999999</v>
      </c>
      <c r="U180" s="6">
        <f t="shared" si="37"/>
        <v>5.6827194194329183</v>
      </c>
      <c r="V180">
        <f t="shared" si="38"/>
        <v>8.9763881986800159E-2</v>
      </c>
    </row>
    <row r="181" spans="16:22" ht="14.65" thickBot="1" x14ac:dyDescent="0.5">
      <c r="P181" s="6">
        <v>475</v>
      </c>
      <c r="Q181" s="6">
        <v>90</v>
      </c>
      <c r="R181" s="5">
        <f t="shared" si="39"/>
        <v>1.5707963267948966</v>
      </c>
      <c r="T181">
        <f t="shared" si="36"/>
        <v>0.14911199999999999</v>
      </c>
      <c r="U181" s="6">
        <f t="shared" si="37"/>
        <v>5.6756328010458619</v>
      </c>
      <c r="V181">
        <f t="shared" si="38"/>
        <v>3.1499927019486908E-16</v>
      </c>
    </row>
    <row r="182" spans="16:22" ht="14.65" thickBot="1" x14ac:dyDescent="0.5">
      <c r="P182" s="6">
        <v>480</v>
      </c>
      <c r="Q182" s="6">
        <v>91</v>
      </c>
      <c r="R182" s="5">
        <f t="shared" si="39"/>
        <v>1.5882496193148399</v>
      </c>
      <c r="T182">
        <f t="shared" si="36"/>
        <v>0.1506816</v>
      </c>
      <c r="U182" s="6">
        <f t="shared" si="37"/>
        <v>5.6685373232091703</v>
      </c>
      <c r="V182">
        <f t="shared" si="38"/>
        <v>-8.9704833871464634E-2</v>
      </c>
    </row>
    <row r="183" spans="16:22" ht="14.65" thickBot="1" x14ac:dyDescent="0.5">
      <c r="P183" s="6">
        <v>485</v>
      </c>
      <c r="Q183" s="6">
        <v>92</v>
      </c>
      <c r="R183" s="5">
        <f t="shared" si="39"/>
        <v>1.605702911834783</v>
      </c>
      <c r="T183">
        <f t="shared" si="36"/>
        <v>0.1522512</v>
      </c>
      <c r="U183" s="6">
        <f t="shared" si="37"/>
        <v>5.6614329526121807</v>
      </c>
      <c r="V183">
        <f t="shared" si="38"/>
        <v>-0.17926489089601053</v>
      </c>
    </row>
    <row r="184" spans="16:22" ht="14.65" thickBot="1" x14ac:dyDescent="0.5">
      <c r="P184" s="6">
        <v>490</v>
      </c>
      <c r="Q184" s="6">
        <v>93</v>
      </c>
      <c r="R184" s="5">
        <f t="shared" si="39"/>
        <v>1.6231562043547265</v>
      </c>
      <c r="T184">
        <f t="shared" si="36"/>
        <v>0.15382080000000001</v>
      </c>
      <c r="U184" s="6">
        <f t="shared" si="37"/>
        <v>5.6543196557349642</v>
      </c>
      <c r="V184">
        <f t="shared" si="38"/>
        <v>-0.2685952152149001</v>
      </c>
    </row>
    <row r="185" spans="16:22" ht="14.65" thickBot="1" x14ac:dyDescent="0.5">
      <c r="P185" s="6">
        <v>495</v>
      </c>
      <c r="Q185" s="6">
        <v>94</v>
      </c>
      <c r="R185" s="5">
        <f t="shared" si="39"/>
        <v>1.6406094968746698</v>
      </c>
      <c r="T185">
        <f t="shared" si="36"/>
        <v>0.15539039999999998</v>
      </c>
      <c r="U185" s="6">
        <f t="shared" si="37"/>
        <v>5.6471973988464805</v>
      </c>
      <c r="V185">
        <f t="shared" si="38"/>
        <v>-0.3576117178324475</v>
      </c>
    </row>
    <row r="186" spans="16:22" ht="14.65" thickBot="1" x14ac:dyDescent="0.5">
      <c r="P186" s="5">
        <v>500</v>
      </c>
      <c r="Q186" s="5">
        <v>37.214575566145463</v>
      </c>
      <c r="R186" s="5">
        <f t="shared" si="39"/>
        <v>0.64951687336147113</v>
      </c>
      <c r="T186">
        <f t="shared" si="36"/>
        <v>0.15695999999999999</v>
      </c>
      <c r="U186" s="6">
        <f t="shared" si="37"/>
        <v>5.6400661480027123</v>
      </c>
      <c r="V186">
        <f t="shared" si="38"/>
        <v>3.0223718552535979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4.25" x14ac:dyDescent="0.45"/>
  <cols>
    <col min="1" max="1" width="15" bestFit="1" customWidth="1"/>
  </cols>
  <sheetData>
    <row r="1" spans="1:1" x14ac:dyDescent="0.45">
      <c r="A1" t="s">
        <v>44</v>
      </c>
    </row>
    <row r="2" spans="1:1" x14ac:dyDescent="0.45">
      <c r="A2" t="s">
        <v>42</v>
      </c>
    </row>
    <row r="3" spans="1:1" x14ac:dyDescent="0.45">
      <c r="A3">
        <v>2</v>
      </c>
    </row>
    <row r="4" spans="1:1" x14ac:dyDescent="0.45">
      <c r="A4" t="s">
        <v>43</v>
      </c>
    </row>
    <row r="5" spans="1:1" x14ac:dyDescent="0.4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Maks Bragt</cp:lastModifiedBy>
  <dcterms:created xsi:type="dcterms:W3CDTF">2015-06-05T18:19:34Z</dcterms:created>
  <dcterms:modified xsi:type="dcterms:W3CDTF">2023-01-22T11:37:16Z</dcterms:modified>
</cp:coreProperties>
</file>