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3\"/>
    </mc:Choice>
  </mc:AlternateContent>
  <xr:revisionPtr revIDLastSave="0" documentId="13_ncr:1_{483E662C-C35E-40FE-9360-1A8CB6C4D7FE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45" i="1" l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44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5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BA82" i="1"/>
  <c r="AZ82" i="1"/>
  <c r="AZ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44" i="1"/>
  <c r="AU46" i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45" i="1"/>
  <c r="AU33" i="1"/>
  <c r="AU6" i="1"/>
  <c r="AZ6" i="1" s="1"/>
  <c r="AZ36" i="1"/>
  <c r="AZ5" i="1"/>
  <c r="AY36" i="1"/>
  <c r="AY5" i="1"/>
  <c r="AW36" i="1"/>
  <c r="AW5" i="1"/>
  <c r="AV36" i="1"/>
  <c r="AV5" i="1"/>
  <c r="O109" i="1"/>
  <c r="O107" i="1"/>
  <c r="O110" i="1" s="1"/>
  <c r="O106" i="1"/>
  <c r="O96" i="1"/>
  <c r="O99" i="1" s="1"/>
  <c r="AW6" i="1" l="1"/>
  <c r="AY6" i="1"/>
  <c r="AU7" i="1"/>
  <c r="AV6" i="1"/>
  <c r="AU8" i="1" l="1"/>
  <c r="AZ7" i="1"/>
  <c r="AY7" i="1"/>
  <c r="AW7" i="1"/>
  <c r="AV7" i="1"/>
  <c r="AU9" i="1" l="1"/>
  <c r="AZ8" i="1"/>
  <c r="AY8" i="1"/>
  <c r="AW8" i="1"/>
  <c r="AV8" i="1"/>
  <c r="AU10" i="1" l="1"/>
  <c r="AY9" i="1"/>
  <c r="AW9" i="1"/>
  <c r="AZ9" i="1"/>
  <c r="AV9" i="1"/>
  <c r="AU11" i="1" l="1"/>
  <c r="AY10" i="1"/>
  <c r="AW10" i="1"/>
  <c r="AZ10" i="1"/>
  <c r="AV10" i="1"/>
  <c r="AU12" i="1" l="1"/>
  <c r="AY11" i="1"/>
  <c r="AZ11" i="1"/>
  <c r="AW11" i="1"/>
  <c r="AV11" i="1"/>
  <c r="AU13" i="1" l="1"/>
  <c r="AY12" i="1"/>
  <c r="AW12" i="1"/>
  <c r="AZ12" i="1"/>
  <c r="AV12" i="1"/>
  <c r="AU14" i="1" l="1"/>
  <c r="AW13" i="1"/>
  <c r="AZ13" i="1"/>
  <c r="AY13" i="1"/>
  <c r="AV13" i="1"/>
  <c r="AU15" i="1" l="1"/>
  <c r="AW14" i="1"/>
  <c r="AZ14" i="1"/>
  <c r="AY14" i="1"/>
  <c r="AV14" i="1"/>
  <c r="AU16" i="1" l="1"/>
  <c r="AW15" i="1"/>
  <c r="AZ15" i="1"/>
  <c r="AY15" i="1"/>
  <c r="AV15" i="1"/>
  <c r="AU17" i="1" l="1"/>
  <c r="AZ16" i="1"/>
  <c r="AW16" i="1"/>
  <c r="AY16" i="1"/>
  <c r="AV16" i="1"/>
  <c r="AU18" i="1" l="1"/>
  <c r="AY17" i="1"/>
  <c r="AW17" i="1"/>
  <c r="AZ17" i="1"/>
  <c r="AV17" i="1"/>
  <c r="AU19" i="1" l="1"/>
  <c r="AZ18" i="1"/>
  <c r="AY18" i="1"/>
  <c r="AW18" i="1"/>
  <c r="AV18" i="1"/>
  <c r="AU20" i="1" l="1"/>
  <c r="AZ19" i="1"/>
  <c r="AW19" i="1"/>
  <c r="AY19" i="1"/>
  <c r="AV19" i="1"/>
  <c r="AU21" i="1" l="1"/>
  <c r="AY20" i="1"/>
  <c r="AZ20" i="1"/>
  <c r="AW20" i="1"/>
  <c r="AV20" i="1"/>
  <c r="AU22" i="1" l="1"/>
  <c r="AW21" i="1"/>
  <c r="AY21" i="1"/>
  <c r="AZ21" i="1"/>
  <c r="AV21" i="1"/>
  <c r="AU23" i="1" l="1"/>
  <c r="AY22" i="1"/>
  <c r="AZ22" i="1"/>
  <c r="AW22" i="1"/>
  <c r="AV22" i="1"/>
  <c r="AU24" i="1" l="1"/>
  <c r="AY23" i="1"/>
  <c r="AZ23" i="1"/>
  <c r="AW23" i="1"/>
  <c r="AV23" i="1"/>
  <c r="AU25" i="1" l="1"/>
  <c r="AY24" i="1"/>
  <c r="AZ24" i="1"/>
  <c r="AW24" i="1"/>
  <c r="AV24" i="1"/>
  <c r="AU26" i="1" l="1"/>
  <c r="AW25" i="1"/>
  <c r="AY25" i="1"/>
  <c r="AZ25" i="1"/>
  <c r="AV25" i="1"/>
  <c r="AU27" i="1" l="1"/>
  <c r="AW26" i="1"/>
  <c r="AY26" i="1"/>
  <c r="AZ26" i="1"/>
  <c r="AV26" i="1"/>
  <c r="AU28" i="1" l="1"/>
  <c r="AW27" i="1"/>
  <c r="AY27" i="1"/>
  <c r="AZ27" i="1"/>
  <c r="AV27" i="1"/>
  <c r="AU29" i="1" l="1"/>
  <c r="AW28" i="1"/>
  <c r="AY28" i="1"/>
  <c r="AZ28" i="1"/>
  <c r="AV28" i="1"/>
  <c r="AU30" i="1" l="1"/>
  <c r="AZ29" i="1"/>
  <c r="AW29" i="1"/>
  <c r="AY29" i="1"/>
  <c r="AV29" i="1"/>
  <c r="AU31" i="1" l="1"/>
  <c r="AZ30" i="1"/>
  <c r="AW30" i="1"/>
  <c r="AY30" i="1"/>
  <c r="AV30" i="1"/>
  <c r="AU32" i="1" l="1"/>
  <c r="AZ31" i="1"/>
  <c r="AY31" i="1"/>
  <c r="AW31" i="1"/>
  <c r="AV31" i="1"/>
  <c r="AW32" i="1" l="1"/>
  <c r="AZ32" i="1"/>
  <c r="AY32" i="1"/>
  <c r="AV32" i="1"/>
  <c r="AU34" i="1" l="1"/>
  <c r="AZ33" i="1"/>
  <c r="AW33" i="1"/>
  <c r="AY33" i="1"/>
  <c r="AV33" i="1"/>
  <c r="AU35" i="1" l="1"/>
  <c r="AW34" i="1"/>
  <c r="AZ34" i="1"/>
  <c r="AY34" i="1"/>
  <c r="AV34" i="1"/>
  <c r="AY35" i="1" l="1"/>
  <c r="AZ35" i="1"/>
  <c r="AW35" i="1"/>
  <c r="AV35" i="1"/>
</calcChain>
</file>

<file path=xl/sharedStrings.xml><?xml version="1.0" encoding="utf-8"?>
<sst xmlns="http://schemas.openxmlformats.org/spreadsheetml/2006/main" count="144" uniqueCount="50">
  <si>
    <t>Volt</t>
  </si>
  <si>
    <t>Gram</t>
  </si>
  <si>
    <t>Omdr/min</t>
  </si>
  <si>
    <t>Ampere</t>
  </si>
  <si>
    <t>B</t>
  </si>
  <si>
    <t>vægt bagerst</t>
  </si>
  <si>
    <t>vægt foran</t>
  </si>
  <si>
    <t>det hele</t>
  </si>
  <si>
    <t>Opstilling 1</t>
  </si>
  <si>
    <t>Opstilling 2</t>
  </si>
  <si>
    <t>diffrence</t>
  </si>
  <si>
    <t>forskel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</si>
  <si>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</si>
  <si>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</si>
  <si>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</si>
  <si>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</si>
  <si>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</si>
  <si>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</si>
  <si>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</si>
  <si>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</si>
  <si>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</si>
  <si>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</si>
  <si>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</si>
  <si>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</si>
  <si>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</si>
  <si>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</si>
  <si>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 xml:space="preserve">Måling af opdrift </t>
  </si>
  <si>
    <t>Måling af drejemoment</t>
  </si>
  <si>
    <t>Vægtstangsforhold 2:1 - mellem 6 og 10 batterier</t>
  </si>
  <si>
    <t>a</t>
  </si>
  <si>
    <t>Omdrejningstal</t>
  </si>
  <si>
    <t>Spænding</t>
  </si>
  <si>
    <t>Strømstyrke</t>
  </si>
  <si>
    <t>Interpolering for 1:1</t>
  </si>
  <si>
    <t>Interpolering for 2:1</t>
  </si>
  <si>
    <t>y=0.002*x-1.9899</t>
  </si>
  <si>
    <t>y=0.0015*x-2.2662</t>
  </si>
  <si>
    <t>y=0.0019*x-1.403</t>
  </si>
  <si>
    <t>y=0.0014*x-1.5792</t>
  </si>
  <si>
    <t>y=0.0024*x-3.226</t>
  </si>
  <si>
    <t>y=0.0014*x-1.5953</t>
  </si>
  <si>
    <t>Vægt [g]</t>
  </si>
  <si>
    <t>y=0.0436*x-110.89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</si>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</sst>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1" fillId="3" borderId="0" xfId="1"/>
    <xf numFmtId="0" fontId="4" fillId="5" borderId="0" xfId="3"/>
    <xf numFmtId="0" fontId="3" fillId="4" borderId="0" xfId="2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0" fontId="2" fillId="13" borderId="0" xfId="11"/>
    <xf numFmtId="0" fontId="7" fillId="13" borderId="0" xfId="11" applyFont="1"/>
    <xf numFmtId="0" fontId="2" fillId="12" borderId="0" xfId="10"/>
    <xf numFmtId="0" fontId="2" fillId="11" borderId="0" xfId="9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2" fontId="2" fillId="11" borderId="0" xfId="9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</cellXfs>
  <cellStyles count="12">
    <cellStyle name="20% - Accent1" xfId="4" builtinId="30"/>
    <cellStyle name="20% - Accent3" xfId="8" builtinId="38"/>
    <cellStyle name="40% - Accent3" xfId="9" builtinId="39"/>
    <cellStyle name="40% - Accent4" xfId="5" builtinId="43"/>
    <cellStyle name="40% - Accent5" xfId="6" builtinId="47"/>
    <cellStyle name="40% - Accent6" xfId="10" builtinId="51"/>
    <cellStyle name="60% - Accent2" xfId="7" builtinId="36"/>
    <cellStyle name="60% - Accent6" xfId="11" builtinId="52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y = 0.002x - 1.9899</a:t>
                    </a:r>
                    <a:br>
                      <a:rPr lang="en-US" sz="1100" baseline="0">
                        <a:solidFill>
                          <a:schemeClr val="bg1"/>
                        </a:solidFill>
                      </a:rPr>
                    </a:b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R² = 0.9891</a:t>
                    </a:r>
                    <a:endParaRPr lang="en-US" sz="110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0.0014x - 1.5792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0.9812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y = 0.0024x - 3.226</a:t>
                    </a:r>
                    <a:br>
                      <a:rPr lang="en-US" sz="1100" baseline="0">
                        <a:solidFill>
                          <a:schemeClr val="bg1"/>
                        </a:solidFill>
                      </a:rPr>
                    </a:b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R² = 0.8766</a:t>
                    </a:r>
                    <a:endParaRPr lang="en-US" sz="110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Målinger!$W$31:$W$39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Målinger!$U$31:$U$39</c:f>
              <c:numCache>
                <c:formatCode>General</c:formatCode>
                <c:ptCount val="9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  <c:pt idx="8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Målinger!$AA$31:$AA$39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Målinger!$Y$31:$Y$39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Målinger!$W$31:$W$39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Målinger!$V$31:$V$39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General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Målinger!$AA$31:$AA$39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Målinger!$Z$31:$Z$39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0</xdr:rowOff>
    </xdr:from>
    <xdr:to>
      <xdr:col>36</xdr:col>
      <xdr:colOff>594360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190500</xdr:colOff>
      <xdr:row>1</xdr:row>
      <xdr:rowOff>22860</xdr:rowOff>
    </xdr:from>
    <xdr:to>
      <xdr:col>45</xdr:col>
      <xdr:colOff>182880</xdr:colOff>
      <xdr:row>18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37</xdr:col>
      <xdr:colOff>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205740</xdr:colOff>
      <xdr:row>19</xdr:row>
      <xdr:rowOff>0</xdr:rowOff>
    </xdr:from>
    <xdr:to>
      <xdr:col>45</xdr:col>
      <xdr:colOff>213360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601980</xdr:colOff>
      <xdr:row>39</xdr:row>
      <xdr:rowOff>129540</xdr:rowOff>
    </xdr:from>
    <xdr:to>
      <xdr:col>36</xdr:col>
      <xdr:colOff>601980</xdr:colOff>
      <xdr:row>57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259080</xdr:colOff>
      <xdr:row>39</xdr:row>
      <xdr:rowOff>144780</xdr:rowOff>
    </xdr:from>
    <xdr:to>
      <xdr:col>45</xdr:col>
      <xdr:colOff>266700</xdr:colOff>
      <xdr:row>57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58</xdr:row>
      <xdr:rowOff>137160</xdr:rowOff>
    </xdr:from>
    <xdr:to>
      <xdr:col>37</xdr:col>
      <xdr:colOff>0</xdr:colOff>
      <xdr:row>76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58</xdr:row>
      <xdr:rowOff>167640</xdr:rowOff>
    </xdr:from>
    <xdr:to>
      <xdr:col>45</xdr:col>
      <xdr:colOff>243840</xdr:colOff>
      <xdr:row>76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13"/>
  <sheetViews>
    <sheetView tabSelected="1" topLeftCell="AS46" workbookViewId="0">
      <selection activeCell="BF58" sqref="BF58"/>
    </sheetView>
  </sheetViews>
  <sheetFormatPr defaultRowHeight="14.4" x14ac:dyDescent="0.3"/>
  <cols>
    <col min="2" max="2" width="11.21875" customWidth="1"/>
    <col min="3" max="3" width="20.109375" customWidth="1"/>
    <col min="6" max="6" width="10.21875" customWidth="1"/>
    <col min="7" max="7" width="10" customWidth="1"/>
    <col min="8" max="8" width="10.21875" bestFit="1" customWidth="1"/>
    <col min="12" max="12" width="10.21875" bestFit="1" customWidth="1"/>
    <col min="13" max="13" width="20" customWidth="1"/>
    <col min="16" max="16" width="10.88671875" customWidth="1"/>
    <col min="18" max="18" width="10.21875" bestFit="1" customWidth="1"/>
    <col min="47" max="47" width="13.77734375" customWidth="1"/>
    <col min="48" max="48" width="16.109375" customWidth="1"/>
    <col min="49" max="49" width="16.88671875" customWidth="1"/>
    <col min="50" max="50" width="16.109375" customWidth="1"/>
    <col min="51" max="51" width="17.33203125" customWidth="1"/>
    <col min="52" max="52" width="20.109375" customWidth="1"/>
    <col min="53" max="53" width="13.77734375" customWidth="1"/>
    <col min="54" max="54" width="11.44140625" customWidth="1"/>
    <col min="56" max="56" width="12" customWidth="1"/>
  </cols>
  <sheetData>
    <row r="1" spans="1:80" x14ac:dyDescent="0.3">
      <c r="A1" t="s">
        <v>16</v>
      </c>
      <c r="B1" t="s">
        <v>12</v>
      </c>
      <c r="C1" t="s">
        <v>13</v>
      </c>
      <c r="K1" t="s">
        <v>17</v>
      </c>
      <c r="L1" t="s">
        <v>14</v>
      </c>
      <c r="M1" t="s">
        <v>13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</row>
    <row r="2" spans="1:80" ht="21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15" t="s">
        <v>26</v>
      </c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22" t="s">
        <v>33</v>
      </c>
      <c r="AV2" s="22"/>
      <c r="AW2" s="22"/>
      <c r="AX2" s="21"/>
      <c r="AY2" s="24" t="s">
        <v>34</v>
      </c>
      <c r="AZ2" s="23"/>
      <c r="BA2" s="23"/>
      <c r="BB2" s="14"/>
      <c r="BC2" s="14"/>
      <c r="BD2" s="14"/>
      <c r="BE2" s="14"/>
      <c r="BF2" s="14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</row>
    <row r="3" spans="1:80" ht="15.6" x14ac:dyDescent="0.3">
      <c r="A3" s="10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31" t="s">
        <v>24</v>
      </c>
      <c r="V3" s="31"/>
      <c r="W3" s="31"/>
      <c r="X3" s="31"/>
      <c r="Y3" s="31"/>
      <c r="Z3" s="31"/>
      <c r="AA3" s="31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9"/>
      <c r="AV3" s="18" t="s">
        <v>35</v>
      </c>
      <c r="AW3" s="18" t="s">
        <v>36</v>
      </c>
      <c r="AX3" s="12"/>
      <c r="AY3" s="18" t="s">
        <v>37</v>
      </c>
      <c r="AZ3" s="18" t="s">
        <v>38</v>
      </c>
      <c r="BA3" s="18"/>
      <c r="BB3" s="14"/>
      <c r="BC3" s="14"/>
      <c r="BD3" s="14"/>
      <c r="BE3" s="14"/>
      <c r="BF3" s="14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</row>
    <row r="4" spans="1:80" x14ac:dyDescent="0.3">
      <c r="A4" s="10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20" t="s">
        <v>0</v>
      </c>
      <c r="V4" s="20" t="s">
        <v>1</v>
      </c>
      <c r="W4" s="20" t="s">
        <v>2</v>
      </c>
      <c r="X4" s="14"/>
      <c r="Y4" s="20" t="s">
        <v>3</v>
      </c>
      <c r="Z4" s="20" t="s">
        <v>1</v>
      </c>
      <c r="AA4" s="20" t="s">
        <v>2</v>
      </c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3" t="s">
        <v>30</v>
      </c>
      <c r="AV4" s="13" t="s">
        <v>31</v>
      </c>
      <c r="AW4" s="13" t="s">
        <v>32</v>
      </c>
      <c r="AX4" s="13" t="s">
        <v>46</v>
      </c>
      <c r="AY4" s="25" t="s">
        <v>31</v>
      </c>
      <c r="AZ4" s="25" t="s">
        <v>32</v>
      </c>
      <c r="BA4" s="25" t="s">
        <v>46</v>
      </c>
      <c r="BB4" s="14"/>
      <c r="BC4" s="14"/>
      <c r="BD4" s="14"/>
      <c r="BE4" s="14"/>
      <c r="BF4" s="14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</row>
    <row r="5" spans="1:80" x14ac:dyDescent="0.3">
      <c r="A5" s="10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28">
        <v>6</v>
      </c>
      <c r="V5" s="20">
        <v>146</v>
      </c>
      <c r="W5" s="20">
        <v>3830</v>
      </c>
      <c r="X5" s="14"/>
      <c r="Y5" s="20">
        <v>3.75</v>
      </c>
      <c r="Z5" s="20">
        <v>145</v>
      </c>
      <c r="AA5" s="20">
        <v>3865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20">
        <v>1000</v>
      </c>
      <c r="AV5" s="28">
        <f>0.002*AU5-1.9899</f>
        <v>1.0099999999999998E-2</v>
      </c>
      <c r="AW5" s="28">
        <f>0.0015*AU5-2.2662</f>
        <v>-0.76619999999999999</v>
      </c>
      <c r="AX5" s="20">
        <f>AV5*AW5</f>
        <v>-7.7386199999999981E-3</v>
      </c>
      <c r="AY5" s="30">
        <f t="shared" ref="AY5:AY36" si="0">0.0019*AU5-1.403</f>
        <v>0.49699999999999989</v>
      </c>
      <c r="AZ5" s="30">
        <f t="shared" ref="AZ5:AZ36" si="1">0.0014*AU5-1.5792</f>
        <v>-0.17920000000000003</v>
      </c>
      <c r="BA5" s="26">
        <f>AY5*AZ5</f>
        <v>-8.9062399999999986E-2</v>
      </c>
      <c r="BB5" s="14"/>
      <c r="BC5" s="14"/>
      <c r="BD5" s="14"/>
      <c r="BE5" s="14"/>
      <c r="BF5" s="14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</row>
    <row r="6" spans="1:80" x14ac:dyDescent="0.3">
      <c r="A6" s="10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28">
        <v>5.9</v>
      </c>
      <c r="V6" s="20">
        <v>150</v>
      </c>
      <c r="W6" s="20">
        <v>3917</v>
      </c>
      <c r="X6" s="14"/>
      <c r="Y6" s="20">
        <v>3.66</v>
      </c>
      <c r="Z6" s="20">
        <v>144</v>
      </c>
      <c r="AA6" s="20">
        <v>3820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29">
        <f t="shared" ref="AU6:AU35" si="2">AU5+($AU$36-$AU$5)/(ROW($AU$36)-ROW($AU$5))</f>
        <v>1096.7741935483871</v>
      </c>
      <c r="AV6" s="28">
        <f t="shared" ref="AV6:AV36" si="3">0.002*AU6-1.9899</f>
        <v>0.20364838709677402</v>
      </c>
      <c r="AW6" s="28">
        <f t="shared" ref="AW6:AW36" si="4">0.0015*AU6-2.2662</f>
        <v>-0.62103870967741925</v>
      </c>
      <c r="AX6" s="20">
        <f t="shared" ref="AX6:AX36" si="5">AV6*AW6</f>
        <v>-0.12647353155046814</v>
      </c>
      <c r="AY6" s="30">
        <f t="shared" si="0"/>
        <v>0.68087096774193556</v>
      </c>
      <c r="AZ6" s="30">
        <f t="shared" si="1"/>
        <v>-4.3716129032258078E-2</v>
      </c>
      <c r="BA6" s="26">
        <f t="shared" ref="BA6:BA36" si="6">AY6*AZ6</f>
        <v>-2.9765043080124884E-2</v>
      </c>
      <c r="BB6" s="14"/>
      <c r="BC6" s="14"/>
      <c r="BD6" s="14"/>
      <c r="BE6" s="14"/>
      <c r="BF6" s="14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</row>
    <row r="7" spans="1:80" x14ac:dyDescent="0.3">
      <c r="A7" s="10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28">
        <v>6.02</v>
      </c>
      <c r="V7" s="20">
        <v>147</v>
      </c>
      <c r="W7" s="20">
        <v>3900</v>
      </c>
      <c r="X7" s="14"/>
      <c r="Y7" s="20">
        <v>3.6</v>
      </c>
      <c r="Z7" s="20">
        <v>135</v>
      </c>
      <c r="AA7" s="20">
        <v>3759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29">
        <f t="shared" si="2"/>
        <v>1193.5483870967741</v>
      </c>
      <c r="AV7" s="28">
        <f t="shared" si="3"/>
        <v>0.39719677419354849</v>
      </c>
      <c r="AW7" s="28">
        <f t="shared" si="4"/>
        <v>-0.47587741935483874</v>
      </c>
      <c r="AX7" s="20">
        <f t="shared" si="5"/>
        <v>-0.18901697587929245</v>
      </c>
      <c r="AY7" s="30">
        <f t="shared" si="0"/>
        <v>0.86474193548387079</v>
      </c>
      <c r="AZ7" s="30">
        <f t="shared" si="1"/>
        <v>9.1767741935483871E-2</v>
      </c>
      <c r="BA7" s="26">
        <f t="shared" si="6"/>
        <v>7.9355414776274696E-2</v>
      </c>
      <c r="BB7" s="14"/>
      <c r="BC7" s="14"/>
      <c r="BD7" s="14"/>
      <c r="BE7" s="14"/>
      <c r="BF7" s="14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</row>
    <row r="8" spans="1:80" x14ac:dyDescent="0.3">
      <c r="A8" s="10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20">
        <v>5.3</v>
      </c>
      <c r="V8" s="20">
        <v>130</v>
      </c>
      <c r="W8" s="20">
        <v>3577</v>
      </c>
      <c r="X8" s="14"/>
      <c r="Y8" s="20">
        <v>3.2</v>
      </c>
      <c r="Z8" s="20">
        <v>128</v>
      </c>
      <c r="AA8" s="20">
        <v>3577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29">
        <f t="shared" si="2"/>
        <v>1290.3225806451612</v>
      </c>
      <c r="AV8" s="28">
        <f t="shared" si="3"/>
        <v>0.59074516129032251</v>
      </c>
      <c r="AW8" s="28">
        <f t="shared" si="4"/>
        <v>-0.33071612903225822</v>
      </c>
      <c r="AX8" s="20">
        <f t="shared" si="5"/>
        <v>-0.1953689529864725</v>
      </c>
      <c r="AY8" s="30">
        <f t="shared" si="0"/>
        <v>1.0486129032258065</v>
      </c>
      <c r="AZ8" s="30">
        <f t="shared" si="1"/>
        <v>0.22725161290322582</v>
      </c>
      <c r="BA8" s="26">
        <f t="shared" si="6"/>
        <v>0.23829897356919877</v>
      </c>
      <c r="BB8" s="14"/>
      <c r="BC8" s="14"/>
      <c r="BD8" s="14"/>
      <c r="BE8" s="14"/>
      <c r="BF8" s="14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80" x14ac:dyDescent="0.3">
      <c r="A9" s="10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20">
        <v>5.3</v>
      </c>
      <c r="V9" s="20">
        <v>126</v>
      </c>
      <c r="W9" s="20">
        <v>3603</v>
      </c>
      <c r="X9" s="14"/>
      <c r="Y9" s="20">
        <v>3.15</v>
      </c>
      <c r="Z9" s="20">
        <v>118</v>
      </c>
      <c r="AA9" s="20">
        <v>3500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29">
        <f t="shared" si="2"/>
        <v>1387.0967741935483</v>
      </c>
      <c r="AV9" s="28">
        <f t="shared" si="3"/>
        <v>0.78429354838709653</v>
      </c>
      <c r="AW9" s="28">
        <f t="shared" si="4"/>
        <v>-0.18555483870967748</v>
      </c>
      <c r="AX9" s="20">
        <f t="shared" si="5"/>
        <v>-0.14552946287200832</v>
      </c>
      <c r="AY9" s="30">
        <f t="shared" si="0"/>
        <v>1.2324838709677417</v>
      </c>
      <c r="AZ9" s="30">
        <f t="shared" si="1"/>
        <v>0.36273548387096777</v>
      </c>
      <c r="BA9" s="26">
        <f t="shared" si="6"/>
        <v>0.44706563329864718</v>
      </c>
      <c r="BB9" s="14"/>
      <c r="BC9" s="14"/>
      <c r="BD9" s="14"/>
      <c r="BE9" s="14"/>
      <c r="BF9" s="14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80" x14ac:dyDescent="0.3">
      <c r="A10" s="10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20">
        <v>5.25</v>
      </c>
      <c r="V10" s="20">
        <v>115</v>
      </c>
      <c r="W10" s="20">
        <v>3525</v>
      </c>
      <c r="X10" s="14"/>
      <c r="Y10" s="20">
        <v>3.1</v>
      </c>
      <c r="Z10" s="20">
        <v>114</v>
      </c>
      <c r="AA10" s="20">
        <v>3475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29">
        <f t="shared" si="2"/>
        <v>1483.8709677419354</v>
      </c>
      <c r="AV10" s="28">
        <f t="shared" si="3"/>
        <v>0.97784193548387099</v>
      </c>
      <c r="AW10" s="28">
        <f t="shared" si="4"/>
        <v>-4.0393548387096967E-2</v>
      </c>
      <c r="AX10" s="20">
        <f t="shared" si="5"/>
        <v>-3.9498505535900293E-2</v>
      </c>
      <c r="AY10" s="30">
        <f t="shared" si="0"/>
        <v>1.4163548387096774</v>
      </c>
      <c r="AZ10" s="30">
        <f t="shared" si="1"/>
        <v>0.49821935483870949</v>
      </c>
      <c r="BA10" s="26">
        <f t="shared" si="6"/>
        <v>0.70565539396461996</v>
      </c>
      <c r="BB10" s="14"/>
      <c r="BC10" s="14"/>
      <c r="BD10" s="14"/>
      <c r="BE10" s="14"/>
      <c r="BF10" s="14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CB10" t="s">
        <v>29</v>
      </c>
    </row>
    <row r="11" spans="1:80" x14ac:dyDescent="0.3">
      <c r="A11" s="10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20">
        <v>4.3</v>
      </c>
      <c r="V11" s="20">
        <v>101</v>
      </c>
      <c r="W11" s="20">
        <v>3065</v>
      </c>
      <c r="X11" s="14"/>
      <c r="Y11" s="20">
        <v>2.44</v>
      </c>
      <c r="Z11" s="20">
        <v>88</v>
      </c>
      <c r="AA11" s="20">
        <v>3045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29">
        <f t="shared" si="2"/>
        <v>1580.6451612903224</v>
      </c>
      <c r="AV11" s="28">
        <f t="shared" si="3"/>
        <v>1.171390322580645</v>
      </c>
      <c r="AW11" s="28">
        <f t="shared" si="4"/>
        <v>0.10476774193548355</v>
      </c>
      <c r="AX11" s="20">
        <f t="shared" si="5"/>
        <v>0.12272391902185184</v>
      </c>
      <c r="AY11" s="30">
        <f t="shared" si="0"/>
        <v>1.6002258064516126</v>
      </c>
      <c r="AZ11" s="30">
        <f t="shared" si="1"/>
        <v>0.63370322580645166</v>
      </c>
      <c r="BA11" s="26">
        <f t="shared" si="6"/>
        <v>1.0140682555671174</v>
      </c>
      <c r="BB11" s="14"/>
      <c r="BC11" s="14"/>
      <c r="BD11" s="14"/>
      <c r="BE11" s="14"/>
      <c r="BF11" s="14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80" x14ac:dyDescent="0.3">
      <c r="A12" s="10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20">
        <v>4.26</v>
      </c>
      <c r="V12" s="20">
        <v>97</v>
      </c>
      <c r="W12" s="20">
        <v>3062</v>
      </c>
      <c r="X12" s="14"/>
      <c r="Y12" s="20">
        <v>2.42</v>
      </c>
      <c r="Z12" s="20">
        <v>86</v>
      </c>
      <c r="AA12" s="20">
        <v>2995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29">
        <f t="shared" si="2"/>
        <v>1677.4193548387095</v>
      </c>
      <c r="AV12" s="28">
        <f t="shared" si="3"/>
        <v>1.364938709677419</v>
      </c>
      <c r="AW12" s="28">
        <f t="shared" si="4"/>
        <v>0.24992903225806451</v>
      </c>
      <c r="AX12" s="20">
        <f t="shared" si="5"/>
        <v>0.34113781080124861</v>
      </c>
      <c r="AY12" s="30">
        <f t="shared" si="0"/>
        <v>1.7840967741935483</v>
      </c>
      <c r="AZ12" s="30">
        <f t="shared" si="1"/>
        <v>0.76918709677419339</v>
      </c>
      <c r="BA12" s="26">
        <f t="shared" si="6"/>
        <v>1.3723042181061391</v>
      </c>
      <c r="BB12" s="14"/>
      <c r="BC12" s="14"/>
      <c r="BD12" s="14"/>
      <c r="BE12" s="14"/>
      <c r="BF12" s="14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80" x14ac:dyDescent="0.3">
      <c r="A13" s="10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20">
        <v>4.22</v>
      </c>
      <c r="V13" s="20">
        <v>95</v>
      </c>
      <c r="W13" s="20">
        <v>3035</v>
      </c>
      <c r="X13" s="14"/>
      <c r="Y13" s="20">
        <v>2.4</v>
      </c>
      <c r="Z13" s="20">
        <v>87</v>
      </c>
      <c r="AA13" s="20">
        <v>3011</v>
      </c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29">
        <f t="shared" si="2"/>
        <v>1774.1935483870966</v>
      </c>
      <c r="AV13" s="28">
        <f t="shared" si="3"/>
        <v>1.5584870967741931</v>
      </c>
      <c r="AW13" s="28">
        <f t="shared" si="4"/>
        <v>0.39509032258064503</v>
      </c>
      <c r="AX13" s="20">
        <f t="shared" si="5"/>
        <v>0.61574316980228883</v>
      </c>
      <c r="AY13" s="30">
        <f t="shared" si="0"/>
        <v>1.9679677419354835</v>
      </c>
      <c r="AZ13" s="30">
        <f t="shared" si="1"/>
        <v>0.90467096774193512</v>
      </c>
      <c r="BA13" s="26">
        <f t="shared" si="6"/>
        <v>1.7803632815816848</v>
      </c>
      <c r="BB13" s="14"/>
      <c r="BC13" s="14"/>
      <c r="BD13" s="14"/>
      <c r="BE13" s="14"/>
      <c r="BF13" s="14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80" x14ac:dyDescent="0.3">
      <c r="A14" s="10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29">
        <f t="shared" si="2"/>
        <v>1870.9677419354837</v>
      </c>
      <c r="AV14" s="28">
        <f t="shared" si="3"/>
        <v>1.7520354838709675</v>
      </c>
      <c r="AW14" s="28">
        <f t="shared" si="4"/>
        <v>0.54025161290322554</v>
      </c>
      <c r="AX14" s="20">
        <f t="shared" si="5"/>
        <v>0.94653999602497341</v>
      </c>
      <c r="AY14" s="30">
        <f t="shared" si="0"/>
        <v>2.1518387096774187</v>
      </c>
      <c r="AZ14" s="30">
        <f t="shared" si="1"/>
        <v>1.0401548387096773</v>
      </c>
      <c r="BA14" s="26">
        <f t="shared" si="6"/>
        <v>2.2382454459937557</v>
      </c>
      <c r="BB14" s="14"/>
      <c r="BC14" s="14"/>
      <c r="BD14" s="14"/>
      <c r="BE14" s="14"/>
      <c r="BF14" s="14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80" ht="15.6" x14ac:dyDescent="0.3">
      <c r="A15" s="10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32" t="s">
        <v>25</v>
      </c>
      <c r="V15" s="32"/>
      <c r="W15" s="32"/>
      <c r="X15" s="32"/>
      <c r="Y15" s="32"/>
      <c r="Z15" s="32"/>
      <c r="AA15" s="32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29">
        <f t="shared" si="2"/>
        <v>1967.7419354838707</v>
      </c>
      <c r="AV15" s="28">
        <f t="shared" si="3"/>
        <v>1.9455838709677415</v>
      </c>
      <c r="AW15" s="28">
        <f t="shared" si="4"/>
        <v>0.68541290322580606</v>
      </c>
      <c r="AX15" s="20">
        <f t="shared" si="5"/>
        <v>1.3335282894693017</v>
      </c>
      <c r="AY15" s="30">
        <f t="shared" si="0"/>
        <v>2.3357096774193544</v>
      </c>
      <c r="AZ15" s="30">
        <f t="shared" si="1"/>
        <v>1.175638709677419</v>
      </c>
      <c r="BA15" s="26">
        <f t="shared" si="6"/>
        <v>2.7459507113423505</v>
      </c>
      <c r="BB15" s="14"/>
      <c r="BC15" s="14"/>
      <c r="BD15" s="14"/>
      <c r="BE15" s="14"/>
      <c r="BF15" s="14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80" x14ac:dyDescent="0.3">
      <c r="A16" s="10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20" t="s">
        <v>0</v>
      </c>
      <c r="V16" s="20" t="s">
        <v>1</v>
      </c>
      <c r="W16" s="20" t="s">
        <v>2</v>
      </c>
      <c r="X16" s="14"/>
      <c r="Y16" s="20" t="s">
        <v>3</v>
      </c>
      <c r="Z16" s="20" t="s">
        <v>1</v>
      </c>
      <c r="AA16" s="20" t="s">
        <v>2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29">
        <f t="shared" si="2"/>
        <v>2064.516129032258</v>
      </c>
      <c r="AV16" s="28">
        <f t="shared" si="3"/>
        <v>2.139132258064516</v>
      </c>
      <c r="AW16" s="28">
        <f t="shared" si="4"/>
        <v>0.83057419354838702</v>
      </c>
      <c r="AX16" s="20">
        <f t="shared" si="5"/>
        <v>1.7767080501352754</v>
      </c>
      <c r="AY16" s="30">
        <f t="shared" si="0"/>
        <v>2.5195806451612901</v>
      </c>
      <c r="AZ16" s="30">
        <f t="shared" si="1"/>
        <v>1.3111225806451612</v>
      </c>
      <c r="BA16" s="26">
        <f t="shared" si="6"/>
        <v>3.303479077627471</v>
      </c>
      <c r="BB16" s="14"/>
      <c r="BC16" s="14"/>
      <c r="BD16" s="14"/>
      <c r="BE16" s="14"/>
      <c r="BF16" s="14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72" x14ac:dyDescent="0.3">
      <c r="A17" s="10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20">
        <v>5.3</v>
      </c>
      <c r="V17" s="20">
        <v>384</v>
      </c>
      <c r="W17" s="20">
        <v>3612</v>
      </c>
      <c r="X17" s="14"/>
      <c r="Y17" s="20">
        <v>3.23</v>
      </c>
      <c r="Z17" s="20">
        <v>360</v>
      </c>
      <c r="AA17" s="20">
        <v>3566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29">
        <f t="shared" si="2"/>
        <v>2161.2903225806454</v>
      </c>
      <c r="AV17" s="28">
        <f t="shared" si="3"/>
        <v>2.3326806451612909</v>
      </c>
      <c r="AW17" s="28">
        <f t="shared" si="4"/>
        <v>0.97573548387096798</v>
      </c>
      <c r="AX17" s="20">
        <f t="shared" si="5"/>
        <v>2.2760792780228938</v>
      </c>
      <c r="AY17" s="30">
        <f t="shared" si="0"/>
        <v>2.7034516129032258</v>
      </c>
      <c r="AZ17" s="30">
        <f t="shared" si="1"/>
        <v>1.4466064516129034</v>
      </c>
      <c r="BA17" s="26">
        <f t="shared" si="6"/>
        <v>3.9108305448491159</v>
      </c>
      <c r="BB17" s="14"/>
      <c r="BC17" s="14"/>
      <c r="BD17" s="14"/>
      <c r="BE17" s="14"/>
      <c r="BF17" s="14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72" x14ac:dyDescent="0.3">
      <c r="A18" s="10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20">
        <v>5.3</v>
      </c>
      <c r="V18" s="20">
        <v>370</v>
      </c>
      <c r="W18" s="20">
        <v>3552</v>
      </c>
      <c r="X18" s="14"/>
      <c r="Y18" s="20">
        <v>3.17</v>
      </c>
      <c r="Z18" s="20">
        <v>345</v>
      </c>
      <c r="AA18" s="20">
        <v>3471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29">
        <f t="shared" si="2"/>
        <v>2258.0645161290327</v>
      </c>
      <c r="AV18" s="28">
        <f t="shared" si="3"/>
        <v>2.5262290322580658</v>
      </c>
      <c r="AW18" s="28">
        <f t="shared" si="4"/>
        <v>1.1208967741935489</v>
      </c>
      <c r="AX18" s="20">
        <f t="shared" si="5"/>
        <v>2.8316419731321569</v>
      </c>
      <c r="AY18" s="30">
        <f t="shared" si="0"/>
        <v>2.8873225806451619</v>
      </c>
      <c r="AZ18" s="30">
        <f t="shared" si="1"/>
        <v>1.5820903225806455</v>
      </c>
      <c r="BA18" s="26">
        <f t="shared" si="6"/>
        <v>4.5680051130072865</v>
      </c>
      <c r="BB18" s="14"/>
      <c r="BC18" s="14"/>
      <c r="BD18" s="14"/>
      <c r="BE18" s="14"/>
      <c r="BF18" s="14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</row>
    <row r="19" spans="1:72" x14ac:dyDescent="0.3">
      <c r="A19" s="10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20">
        <v>5.25</v>
      </c>
      <c r="V19" s="20">
        <v>360</v>
      </c>
      <c r="W19" s="20">
        <v>3563</v>
      </c>
      <c r="X19" s="14"/>
      <c r="Y19" s="20">
        <v>3.18</v>
      </c>
      <c r="Z19" s="20">
        <v>352</v>
      </c>
      <c r="AA19" s="20">
        <v>3499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29">
        <f t="shared" si="2"/>
        <v>2354.83870967742</v>
      </c>
      <c r="AV19" s="28">
        <f t="shared" si="3"/>
        <v>2.7197774193548399</v>
      </c>
      <c r="AW19" s="28">
        <f t="shared" si="4"/>
        <v>1.2660580645161299</v>
      </c>
      <c r="AX19" s="20">
        <f t="shared" si="5"/>
        <v>3.4433961354630633</v>
      </c>
      <c r="AY19" s="30">
        <f t="shared" si="0"/>
        <v>3.071193548387098</v>
      </c>
      <c r="AZ19" s="30">
        <f t="shared" si="1"/>
        <v>1.7175741935483881</v>
      </c>
      <c r="BA19" s="26">
        <f t="shared" si="6"/>
        <v>5.275002782101982</v>
      </c>
      <c r="BB19" s="14"/>
      <c r="BC19" s="14"/>
      <c r="BD19" s="14"/>
      <c r="BE19" s="14"/>
      <c r="BF19" s="14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72" x14ac:dyDescent="0.3">
      <c r="A20" s="10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20">
        <v>4.88</v>
      </c>
      <c r="V20" s="20">
        <v>320</v>
      </c>
      <c r="W20" s="20">
        <v>3377</v>
      </c>
      <c r="X20" s="14"/>
      <c r="Y20" s="20">
        <v>2.91</v>
      </c>
      <c r="Z20" s="20">
        <v>320</v>
      </c>
      <c r="AA20" s="20">
        <v>3405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29">
        <f t="shared" si="2"/>
        <v>2451.6129032258073</v>
      </c>
      <c r="AV20" s="28">
        <f t="shared" si="3"/>
        <v>2.9133258064516148</v>
      </c>
      <c r="AW20" s="28">
        <f t="shared" si="4"/>
        <v>1.4112193548387109</v>
      </c>
      <c r="AX20" s="20">
        <f t="shared" si="5"/>
        <v>4.1113417650156148</v>
      </c>
      <c r="AY20" s="30">
        <f t="shared" si="0"/>
        <v>3.2550645161290341</v>
      </c>
      <c r="AZ20" s="30">
        <f t="shared" si="1"/>
        <v>1.8530580645161303</v>
      </c>
      <c r="BA20" s="26">
        <f t="shared" si="6"/>
        <v>6.0318235521332024</v>
      </c>
      <c r="BB20" s="14"/>
      <c r="BC20" s="14"/>
      <c r="BD20" s="14"/>
      <c r="BE20" s="14"/>
      <c r="BF20" s="14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72" x14ac:dyDescent="0.3">
      <c r="U21" s="20">
        <v>4.84</v>
      </c>
      <c r="V21" s="20">
        <v>315</v>
      </c>
      <c r="W21" s="20">
        <v>3282</v>
      </c>
      <c r="X21" s="14"/>
      <c r="Y21" s="20">
        <v>2.88</v>
      </c>
      <c r="Z21" s="20">
        <v>304</v>
      </c>
      <c r="AA21" s="20">
        <v>3317</v>
      </c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29">
        <f t="shared" si="2"/>
        <v>2548.3870967741946</v>
      </c>
      <c r="AV21" s="28">
        <f t="shared" si="3"/>
        <v>3.1068741935483888</v>
      </c>
      <c r="AW21" s="28">
        <f t="shared" si="4"/>
        <v>1.5563806451612918</v>
      </c>
      <c r="AX21" s="20">
        <f t="shared" si="5"/>
        <v>4.8354788617898095</v>
      </c>
      <c r="AY21" s="30">
        <f t="shared" si="0"/>
        <v>3.4389354838709694</v>
      </c>
      <c r="AZ21" s="30">
        <f t="shared" si="1"/>
        <v>1.9885419354838725</v>
      </c>
      <c r="BA21" s="26">
        <f t="shared" si="6"/>
        <v>6.838467423100945</v>
      </c>
      <c r="BB21" s="14"/>
      <c r="BC21" s="14"/>
      <c r="BD21" s="14"/>
      <c r="BE21" s="14"/>
      <c r="BF21" s="14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</row>
    <row r="22" spans="1:72" x14ac:dyDescent="0.3">
      <c r="U22" s="20">
        <v>4.84</v>
      </c>
      <c r="V22" s="20">
        <v>310</v>
      </c>
      <c r="W22" s="20">
        <v>3295</v>
      </c>
      <c r="X22" s="14"/>
      <c r="Y22" s="20">
        <v>2.85</v>
      </c>
      <c r="Z22" s="20">
        <v>296</v>
      </c>
      <c r="AA22" s="20">
        <v>3286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29">
        <f t="shared" si="2"/>
        <v>2645.1612903225819</v>
      </c>
      <c r="AV22" s="28">
        <f t="shared" si="3"/>
        <v>3.3004225806451637</v>
      </c>
      <c r="AW22" s="28">
        <f t="shared" si="4"/>
        <v>1.7015419354838728</v>
      </c>
      <c r="AX22" s="20">
        <f t="shared" si="5"/>
        <v>5.6158074257856496</v>
      </c>
      <c r="AY22" s="30">
        <f t="shared" si="0"/>
        <v>3.6228064516129055</v>
      </c>
      <c r="AZ22" s="30">
        <f t="shared" si="1"/>
        <v>2.1240258064516144</v>
      </c>
      <c r="BA22" s="26">
        <f t="shared" si="6"/>
        <v>7.6949343950052134</v>
      </c>
      <c r="BB22" s="14"/>
      <c r="BC22" s="14"/>
      <c r="BD22" s="14"/>
      <c r="BE22" s="14"/>
      <c r="BF22" s="14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72" x14ac:dyDescent="0.3">
      <c r="A23" t="s">
        <v>18</v>
      </c>
      <c r="B23" t="s">
        <v>15</v>
      </c>
      <c r="C23" t="s">
        <v>13</v>
      </c>
      <c r="K23" t="s">
        <v>19</v>
      </c>
      <c r="L23" t="s">
        <v>12</v>
      </c>
      <c r="M23" t="s">
        <v>22</v>
      </c>
      <c r="U23" s="20">
        <v>4.0999999999999996</v>
      </c>
      <c r="V23" s="20">
        <v>260</v>
      </c>
      <c r="W23" s="20">
        <v>2940</v>
      </c>
      <c r="X23" s="14"/>
      <c r="Y23" s="20">
        <v>2.84</v>
      </c>
      <c r="Z23" s="20">
        <v>300</v>
      </c>
      <c r="AA23" s="20">
        <v>3236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29">
        <f t="shared" si="2"/>
        <v>2741.9354838709692</v>
      </c>
      <c r="AV23" s="28">
        <f t="shared" si="3"/>
        <v>3.4939709677419386</v>
      </c>
      <c r="AW23" s="28">
        <f t="shared" si="4"/>
        <v>1.8467032258064537</v>
      </c>
      <c r="AX23" s="20">
        <f t="shared" si="5"/>
        <v>6.4523274570031353</v>
      </c>
      <c r="AY23" s="30">
        <f t="shared" si="0"/>
        <v>3.8066774193548416</v>
      </c>
      <c r="AZ23" s="30">
        <f t="shared" si="1"/>
        <v>2.2595096774193566</v>
      </c>
      <c r="BA23" s="26">
        <f t="shared" si="6"/>
        <v>8.6012244678460075</v>
      </c>
      <c r="BB23" s="14"/>
      <c r="BC23" s="14"/>
      <c r="BD23" s="14"/>
      <c r="BE23" s="14"/>
      <c r="BF23" s="14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72" x14ac:dyDescent="0.3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20">
        <v>4.08</v>
      </c>
      <c r="V24" s="20">
        <v>245</v>
      </c>
      <c r="W24" s="20">
        <v>2949</v>
      </c>
      <c r="X24" s="14"/>
      <c r="Y24" s="20">
        <v>2.35</v>
      </c>
      <c r="Z24" s="20">
        <v>235</v>
      </c>
      <c r="AA24" s="20">
        <v>2941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29">
        <f t="shared" si="2"/>
        <v>2838.7096774193565</v>
      </c>
      <c r="AV24" s="28">
        <f t="shared" si="3"/>
        <v>3.6875193548387126</v>
      </c>
      <c r="AW24" s="28">
        <f t="shared" si="4"/>
        <v>1.9918645161290347</v>
      </c>
      <c r="AX24" s="20">
        <f t="shared" si="5"/>
        <v>7.3450389554422628</v>
      </c>
      <c r="AY24" s="30">
        <f t="shared" si="0"/>
        <v>3.9905483870967768</v>
      </c>
      <c r="AZ24" s="30">
        <f t="shared" si="1"/>
        <v>2.3949935483870988</v>
      </c>
      <c r="BA24" s="26">
        <f t="shared" si="6"/>
        <v>9.5573376416233238</v>
      </c>
      <c r="BB24" s="14"/>
      <c r="BC24" s="14"/>
      <c r="BD24" s="14"/>
      <c r="BE24" s="14"/>
      <c r="BF24" s="14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72" x14ac:dyDescent="0.3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20">
        <v>4.05</v>
      </c>
      <c r="V25" s="20">
        <v>250</v>
      </c>
      <c r="W25" s="20">
        <v>2914</v>
      </c>
      <c r="X25" s="14"/>
      <c r="Y25" s="20">
        <v>2.2999999999999998</v>
      </c>
      <c r="Z25" s="20">
        <v>225</v>
      </c>
      <c r="AA25" s="20">
        <v>2870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29">
        <f t="shared" si="2"/>
        <v>2935.4838709677438</v>
      </c>
      <c r="AV25" s="28">
        <f t="shared" si="3"/>
        <v>3.8810677419354875</v>
      </c>
      <c r="AW25" s="28">
        <f t="shared" si="4"/>
        <v>2.1370258064516157</v>
      </c>
      <c r="AX25" s="20">
        <f t="shared" si="5"/>
        <v>8.2939419211030359</v>
      </c>
      <c r="AY25" s="30">
        <f t="shared" si="0"/>
        <v>4.1744193548387134</v>
      </c>
      <c r="AZ25" s="30">
        <f t="shared" si="1"/>
        <v>2.5304774193548409</v>
      </c>
      <c r="BA25" s="26">
        <f t="shared" si="6"/>
        <v>10.563273916337167</v>
      </c>
      <c r="BB25" s="14"/>
      <c r="BC25" s="14"/>
      <c r="BD25" s="14"/>
      <c r="BE25" s="14"/>
      <c r="BF25" s="14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72" x14ac:dyDescent="0.3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14"/>
      <c r="V26" s="14"/>
      <c r="W26" s="14"/>
      <c r="X26" s="14"/>
      <c r="Y26" s="20">
        <v>2.29</v>
      </c>
      <c r="Z26" s="20">
        <v>220</v>
      </c>
      <c r="AA26" s="20">
        <v>2842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29">
        <f t="shared" si="2"/>
        <v>3032.2580645161311</v>
      </c>
      <c r="AV26" s="28">
        <f t="shared" si="3"/>
        <v>4.0746161290322629</v>
      </c>
      <c r="AW26" s="28">
        <f t="shared" si="4"/>
        <v>2.2821870967741966</v>
      </c>
      <c r="AX26" s="20">
        <f t="shared" si="5"/>
        <v>9.2990363539854552</v>
      </c>
      <c r="AY26" s="30">
        <f t="shared" si="0"/>
        <v>4.3582903225806486</v>
      </c>
      <c r="AZ26" s="30">
        <f t="shared" si="1"/>
        <v>2.6659612903225831</v>
      </c>
      <c r="BA26" s="26">
        <f t="shared" si="6"/>
        <v>11.619033291987533</v>
      </c>
      <c r="BB26" s="14"/>
      <c r="BC26" s="14"/>
      <c r="BD26" s="14"/>
      <c r="BE26" s="14"/>
      <c r="BF26" s="14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72" x14ac:dyDescent="0.3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29">
        <f t="shared" si="2"/>
        <v>3129.0322580645184</v>
      </c>
      <c r="AV27" s="28">
        <f t="shared" si="3"/>
        <v>4.2681645161290369</v>
      </c>
      <c r="AW27" s="28">
        <f t="shared" si="4"/>
        <v>2.4273483870967776</v>
      </c>
      <c r="AX27" s="20">
        <f t="shared" si="5"/>
        <v>10.360322254089516</v>
      </c>
      <c r="AY27" s="30">
        <f t="shared" si="0"/>
        <v>4.5421612903225856</v>
      </c>
      <c r="AZ27" s="30">
        <f t="shared" si="1"/>
        <v>2.8014451612903253</v>
      </c>
      <c r="BA27" s="26">
        <f t="shared" si="6"/>
        <v>12.724615768574427</v>
      </c>
      <c r="BB27" s="14"/>
      <c r="BC27" s="14"/>
      <c r="BD27" s="14"/>
      <c r="BE27" s="14"/>
      <c r="BF27" s="14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72" ht="21" x14ac:dyDescent="0.4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17" t="s">
        <v>27</v>
      </c>
      <c r="V28" s="16"/>
      <c r="W28" s="16"/>
      <c r="X28" s="16"/>
      <c r="Y28" s="16"/>
      <c r="Z28" s="16"/>
      <c r="AA28" s="16"/>
      <c r="AB28" s="16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29">
        <f t="shared" si="2"/>
        <v>3225.8064516129057</v>
      </c>
      <c r="AV28" s="28">
        <f t="shared" si="3"/>
        <v>4.4617129032258109</v>
      </c>
      <c r="AW28" s="28">
        <f t="shared" si="4"/>
        <v>2.5725096774193585</v>
      </c>
      <c r="AX28" s="20">
        <f t="shared" si="5"/>
        <v>11.477799621415221</v>
      </c>
      <c r="AY28" s="30">
        <f t="shared" si="0"/>
        <v>4.7260322580645209</v>
      </c>
      <c r="AZ28" s="30">
        <f t="shared" si="1"/>
        <v>2.9369290322580675</v>
      </c>
      <c r="BA28" s="26">
        <f t="shared" si="6"/>
        <v>13.880021346097843</v>
      </c>
      <c r="BB28" s="14"/>
      <c r="BC28" s="14"/>
      <c r="BD28" s="14"/>
      <c r="BE28" s="14"/>
      <c r="BF28" s="14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</row>
    <row r="29" spans="1:72" ht="15.6" x14ac:dyDescent="0.3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19" t="s">
        <v>28</v>
      </c>
      <c r="V29" s="19"/>
      <c r="W29" s="19"/>
      <c r="X29" s="19"/>
      <c r="Y29" s="19"/>
      <c r="Z29" s="18"/>
      <c r="AA29" s="18"/>
      <c r="AB29" s="16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29">
        <f t="shared" si="2"/>
        <v>3322.580645161293</v>
      </c>
      <c r="AV29" s="28">
        <f t="shared" si="3"/>
        <v>4.6552612903225867</v>
      </c>
      <c r="AW29" s="28">
        <f t="shared" si="4"/>
        <v>2.7176709677419395</v>
      </c>
      <c r="AX29" s="20">
        <f t="shared" si="5"/>
        <v>12.651468455962574</v>
      </c>
      <c r="AY29" s="30">
        <f t="shared" si="0"/>
        <v>4.9099032258064561</v>
      </c>
      <c r="AZ29" s="30">
        <f t="shared" si="1"/>
        <v>3.0724129032258096</v>
      </c>
      <c r="BA29" s="26">
        <f t="shared" si="6"/>
        <v>15.085250024557782</v>
      </c>
      <c r="BB29" s="14"/>
      <c r="BC29" s="14"/>
      <c r="BD29" s="14"/>
      <c r="BE29" s="14"/>
      <c r="BF29" s="14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72" x14ac:dyDescent="0.3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20" t="s">
        <v>0</v>
      </c>
      <c r="V30" s="20" t="s">
        <v>1</v>
      </c>
      <c r="W30" s="20" t="s">
        <v>2</v>
      </c>
      <c r="X30" s="16"/>
      <c r="Y30" s="20" t="s">
        <v>3</v>
      </c>
      <c r="Z30" s="20" t="s">
        <v>1</v>
      </c>
      <c r="AA30" s="20" t="s">
        <v>2</v>
      </c>
      <c r="AB30" s="16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29">
        <f t="shared" si="2"/>
        <v>3419.3548387096803</v>
      </c>
      <c r="AV30" s="28">
        <f t="shared" si="3"/>
        <v>4.8488096774193608</v>
      </c>
      <c r="AW30" s="28">
        <f t="shared" si="4"/>
        <v>2.8628322580645205</v>
      </c>
      <c r="AX30" s="20">
        <f t="shared" si="5"/>
        <v>13.881328757731568</v>
      </c>
      <c r="AY30" s="30">
        <f t="shared" si="0"/>
        <v>5.0937741935483931</v>
      </c>
      <c r="AZ30" s="30">
        <f t="shared" si="1"/>
        <v>3.2078967741935518</v>
      </c>
      <c r="BA30" s="26">
        <f t="shared" si="6"/>
        <v>16.340301803954251</v>
      </c>
      <c r="BB30" s="14"/>
      <c r="BC30" s="14"/>
      <c r="BD30" s="14"/>
      <c r="BE30" s="14"/>
      <c r="BF30" s="14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72" x14ac:dyDescent="0.3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20">
        <v>4.88</v>
      </c>
      <c r="V31" s="28">
        <v>41.5</v>
      </c>
      <c r="W31" s="20">
        <v>3400</v>
      </c>
      <c r="X31" s="16"/>
      <c r="Y31" s="20">
        <v>3</v>
      </c>
      <c r="Z31" s="20">
        <v>38</v>
      </c>
      <c r="AA31" s="20">
        <v>3409</v>
      </c>
      <c r="AB31" s="16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29">
        <f t="shared" si="2"/>
        <v>3516.1290322580676</v>
      </c>
      <c r="AV31" s="28">
        <f t="shared" si="3"/>
        <v>5.0423580645161348</v>
      </c>
      <c r="AW31" s="28">
        <f t="shared" si="4"/>
        <v>3.0079935483871014</v>
      </c>
      <c r="AX31" s="20">
        <f t="shared" si="5"/>
        <v>15.167380526722205</v>
      </c>
      <c r="AY31" s="30">
        <f t="shared" si="0"/>
        <v>5.2776451612903283</v>
      </c>
      <c r="AZ31" s="30">
        <f t="shared" si="1"/>
        <v>3.343380645161294</v>
      </c>
      <c r="BA31" s="26">
        <f t="shared" si="6"/>
        <v>17.64517668428724</v>
      </c>
      <c r="BB31" s="14"/>
      <c r="BC31" s="14"/>
      <c r="BD31" s="14"/>
      <c r="BE31" s="14"/>
      <c r="BF31" s="14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72" x14ac:dyDescent="0.3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20">
        <v>4.82</v>
      </c>
      <c r="V32" s="28">
        <v>39.4</v>
      </c>
      <c r="W32" s="20">
        <v>3350</v>
      </c>
      <c r="X32" s="16"/>
      <c r="Y32" s="20">
        <v>2.95</v>
      </c>
      <c r="Z32" s="20">
        <v>35</v>
      </c>
      <c r="AA32" s="20">
        <v>3325</v>
      </c>
      <c r="AB32" s="16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29">
        <f t="shared" si="2"/>
        <v>3612.9032258064549</v>
      </c>
      <c r="AV32" s="28">
        <f t="shared" si="3"/>
        <v>5.2359064516129106</v>
      </c>
      <c r="AW32" s="28">
        <f t="shared" si="4"/>
        <v>3.1531548387096824</v>
      </c>
      <c r="AX32" s="20">
        <f t="shared" si="5"/>
        <v>16.509623762934492</v>
      </c>
      <c r="AY32" s="30">
        <f t="shared" si="0"/>
        <v>5.4615161290322636</v>
      </c>
      <c r="AZ32" s="30">
        <f t="shared" si="1"/>
        <v>3.478864516129037</v>
      </c>
      <c r="BA32" s="26">
        <f t="shared" si="6"/>
        <v>18.999874665556757</v>
      </c>
      <c r="BB32" s="14"/>
      <c r="BC32" s="14"/>
      <c r="BD32" s="14"/>
      <c r="BE32" s="14"/>
      <c r="BF32" s="14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3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20">
        <v>4.8</v>
      </c>
      <c r="V33" s="28">
        <v>37.5</v>
      </c>
      <c r="W33" s="20">
        <v>3355</v>
      </c>
      <c r="X33" s="16"/>
      <c r="Y33" s="20">
        <v>2.9</v>
      </c>
      <c r="Z33" s="20">
        <v>34</v>
      </c>
      <c r="AA33" s="20">
        <v>3280</v>
      </c>
      <c r="AB33" s="16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29">
        <f t="shared" si="2"/>
        <v>3709.6774193548422</v>
      </c>
      <c r="AV33" s="28">
        <f t="shared" si="3"/>
        <v>5.4294548387096846</v>
      </c>
      <c r="AW33" s="28">
        <f t="shared" si="4"/>
        <v>3.2983161290322633</v>
      </c>
      <c r="AX33" s="20">
        <f t="shared" si="5"/>
        <v>17.90805846636842</v>
      </c>
      <c r="AY33" s="30">
        <f t="shared" si="0"/>
        <v>5.6453870967742006</v>
      </c>
      <c r="AZ33" s="30">
        <f t="shared" si="1"/>
        <v>3.6143483870967792</v>
      </c>
      <c r="BA33" s="26">
        <f t="shared" si="6"/>
        <v>20.404395747762802</v>
      </c>
      <c r="BB33" s="14"/>
      <c r="BC33" s="14"/>
      <c r="BD33" s="14"/>
      <c r="BE33" s="14"/>
      <c r="BF33" s="14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3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20">
        <v>4.5999999999999996</v>
      </c>
      <c r="V34" s="28">
        <v>25</v>
      </c>
      <c r="W34" s="20">
        <v>3250</v>
      </c>
      <c r="X34" s="16"/>
      <c r="Y34" s="20">
        <v>2.75</v>
      </c>
      <c r="Z34" s="20">
        <v>28.5</v>
      </c>
      <c r="AA34" s="20">
        <v>3250</v>
      </c>
      <c r="AB34" s="16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29">
        <f t="shared" si="2"/>
        <v>3806.4516129032295</v>
      </c>
      <c r="AV34" s="28">
        <f t="shared" si="3"/>
        <v>5.6230032258064586</v>
      </c>
      <c r="AW34" s="28">
        <f t="shared" si="4"/>
        <v>3.4434774193548443</v>
      </c>
      <c r="AX34" s="20">
        <f t="shared" si="5"/>
        <v>19.362684637023989</v>
      </c>
      <c r="AY34" s="30">
        <f t="shared" si="0"/>
        <v>5.8292580645161358</v>
      </c>
      <c r="AZ34" s="30">
        <f t="shared" si="1"/>
        <v>3.7498322580645214</v>
      </c>
      <c r="BA34" s="26">
        <f t="shared" si="6"/>
        <v>21.858739930905362</v>
      </c>
      <c r="BB34" s="14"/>
      <c r="BC34" s="14"/>
      <c r="BD34" s="14"/>
      <c r="BE34" s="14"/>
      <c r="BF34" s="14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3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20">
        <v>4.5</v>
      </c>
      <c r="V35" s="28">
        <v>22.5</v>
      </c>
      <c r="W35" s="20">
        <v>3209</v>
      </c>
      <c r="X35" s="16"/>
      <c r="Y35" s="20">
        <v>2.7</v>
      </c>
      <c r="Z35" s="20">
        <v>26.9</v>
      </c>
      <c r="AA35" s="20">
        <v>3220</v>
      </c>
      <c r="AB35" s="16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29">
        <f t="shared" si="2"/>
        <v>3903.2258064516168</v>
      </c>
      <c r="AV35" s="28">
        <f t="shared" si="3"/>
        <v>5.8165516129032344</v>
      </c>
      <c r="AW35" s="28">
        <f t="shared" si="4"/>
        <v>3.5886387096774253</v>
      </c>
      <c r="AX35" s="20">
        <f t="shared" si="5"/>
        <v>20.87350227490121</v>
      </c>
      <c r="AY35" s="30">
        <f t="shared" si="0"/>
        <v>6.013129032258071</v>
      </c>
      <c r="AZ35" s="30">
        <f t="shared" si="1"/>
        <v>3.8853161290322635</v>
      </c>
      <c r="BA35" s="26">
        <f t="shared" si="6"/>
        <v>23.36290721498445</v>
      </c>
      <c r="BB35" s="14"/>
      <c r="BC35" s="14"/>
      <c r="BD35" s="14"/>
      <c r="BE35" s="14"/>
      <c r="BF35" s="14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</row>
    <row r="36" spans="1:72" x14ac:dyDescent="0.3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20">
        <v>4.54</v>
      </c>
      <c r="V36" s="28">
        <v>21.5</v>
      </c>
      <c r="W36" s="20">
        <v>3170</v>
      </c>
      <c r="X36" s="16"/>
      <c r="Y36" s="20">
        <v>2.69</v>
      </c>
      <c r="Z36" s="20">
        <v>28</v>
      </c>
      <c r="AA36" s="20">
        <v>3160</v>
      </c>
      <c r="AB36" s="16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20">
        <v>4000</v>
      </c>
      <c r="AV36" s="28">
        <f t="shared" si="3"/>
        <v>6.0100999999999996</v>
      </c>
      <c r="AW36" s="28">
        <f t="shared" si="4"/>
        <v>3.7338</v>
      </c>
      <c r="AX36" s="20">
        <f t="shared" si="5"/>
        <v>22.440511379999997</v>
      </c>
      <c r="AY36" s="30">
        <f t="shared" si="0"/>
        <v>6.1969999999999992</v>
      </c>
      <c r="AZ36" s="30">
        <f t="shared" si="1"/>
        <v>4.0207999999999995</v>
      </c>
      <c r="BA36" s="26">
        <f t="shared" si="6"/>
        <v>24.916897599999995</v>
      </c>
      <c r="BB36" s="14"/>
      <c r="BC36" s="14"/>
      <c r="BD36" s="14"/>
      <c r="BE36" s="14"/>
      <c r="BF36" s="14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3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20">
        <v>3.95</v>
      </c>
      <c r="V37" s="28">
        <v>25.5</v>
      </c>
      <c r="W37" s="20">
        <v>2909</v>
      </c>
      <c r="X37" s="16"/>
      <c r="Y37" s="20">
        <v>2.2000000000000002</v>
      </c>
      <c r="Z37" s="20">
        <v>12.5</v>
      </c>
      <c r="AA37" s="20">
        <v>2830</v>
      </c>
      <c r="AB37" s="16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3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20">
        <v>3.88</v>
      </c>
      <c r="V38" s="28">
        <v>21.3</v>
      </c>
      <c r="W38" s="20">
        <v>2835</v>
      </c>
      <c r="X38" s="16"/>
      <c r="Y38" s="20">
        <v>2.17</v>
      </c>
      <c r="Z38" s="20">
        <v>10.199999999999999</v>
      </c>
      <c r="AA38" s="20">
        <v>2775</v>
      </c>
      <c r="AB38" s="16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3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20">
        <v>3.06</v>
      </c>
      <c r="V39" s="28">
        <v>20</v>
      </c>
      <c r="W39" s="20">
        <v>2805</v>
      </c>
      <c r="X39" s="16"/>
      <c r="Y39" s="20">
        <v>2.16</v>
      </c>
      <c r="Z39" s="20">
        <v>9.5</v>
      </c>
      <c r="AA39" s="20">
        <v>2760</v>
      </c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</row>
    <row r="40" spans="1:72" x14ac:dyDescent="0.3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</row>
    <row r="41" spans="1:72" ht="18" x14ac:dyDescent="0.3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22" t="s">
        <v>34</v>
      </c>
      <c r="AV41" s="22"/>
      <c r="AW41" s="22"/>
      <c r="AX41" s="21"/>
      <c r="AY41" s="16"/>
      <c r="AZ41" s="16"/>
      <c r="BA41" s="16"/>
      <c r="BB41" s="16"/>
      <c r="BC41" s="16"/>
      <c r="BD41" s="16"/>
      <c r="BE41" s="16"/>
      <c r="BF41" s="16"/>
    </row>
    <row r="42" spans="1:72" ht="15.6" x14ac:dyDescent="0.3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9"/>
      <c r="AV42" s="18" t="s">
        <v>39</v>
      </c>
      <c r="AW42" s="18" t="s">
        <v>40</v>
      </c>
      <c r="AX42" s="18" t="s">
        <v>42</v>
      </c>
      <c r="AY42" s="16"/>
      <c r="AZ42" s="16"/>
      <c r="BA42" s="16"/>
      <c r="BB42" s="16"/>
      <c r="BC42" s="16"/>
      <c r="BD42" s="16"/>
      <c r="BE42" s="16"/>
      <c r="BF42" s="16"/>
    </row>
    <row r="43" spans="1:72" ht="43.2" x14ac:dyDescent="0.3"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33" t="s">
        <v>30</v>
      </c>
      <c r="AV43" s="33" t="s">
        <v>31</v>
      </c>
      <c r="AW43" s="33" t="s">
        <v>32</v>
      </c>
      <c r="AX43" s="33" t="s">
        <v>41</v>
      </c>
      <c r="AY43" s="33" t="s">
        <v>43</v>
      </c>
      <c r="AZ43" s="33" t="s">
        <v>44</v>
      </c>
      <c r="BA43" s="33" t="s">
        <v>45</v>
      </c>
      <c r="BB43" s="33" t="s">
        <v>47</v>
      </c>
      <c r="BC43" s="33" t="s">
        <v>48</v>
      </c>
      <c r="BD43" s="33" t="s">
        <v>49</v>
      </c>
      <c r="BE43" s="16"/>
      <c r="BF43" s="16"/>
    </row>
    <row r="44" spans="1:72" x14ac:dyDescent="0.3"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20">
        <v>1000</v>
      </c>
      <c r="AV44" s="28">
        <f>0.0024*AU44-3.226</f>
        <v>-0.82600000000000007</v>
      </c>
      <c r="AW44" s="28">
        <f>0.0014*AU44-1.5953</f>
        <v>-0.19530000000000003</v>
      </c>
      <c r="AX44" s="27">
        <f>0.0436*AU44-110.89</f>
        <v>-67.289999999999992</v>
      </c>
      <c r="AY44" s="27">
        <f>9.81*AX44/1000</f>
        <v>-0.66011489999999995</v>
      </c>
      <c r="AZ44" s="27">
        <f>(AY44/4*256)/(3/4*256)</f>
        <v>-0.22003829999999999</v>
      </c>
      <c r="BA44" s="27">
        <f t="shared" ref="BA44:BA81" si="7">AZ44*3/4*256/1000</f>
        <v>-4.2247353599999996E-2</v>
      </c>
      <c r="BB44" s="29">
        <f t="shared" ref="BB44:BB81" si="8">BA44*AU44*(180/3.1415926535)</f>
        <v>-2420.5950569460101</v>
      </c>
      <c r="BC44" s="20">
        <f>AV44*AW44</f>
        <v>0.16131780000000004</v>
      </c>
      <c r="BD44" s="20">
        <f>BC44/BB44</f>
        <v>-6.6643860788317773E-5</v>
      </c>
      <c r="BE44" s="16"/>
      <c r="BF44" s="16"/>
    </row>
    <row r="45" spans="1:72" x14ac:dyDescent="0.3"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29">
        <f>AU44+($AU$82-$AU$44)/(ROW($AU$82)-ROW($AU$44))</f>
        <v>1078.9473684210527</v>
      </c>
      <c r="AV45" s="28">
        <f t="shared" ref="AV45:AV82" si="9">0.0024*AU45-3.226</f>
        <v>-0.63652631578947361</v>
      </c>
      <c r="AW45" s="28">
        <f t="shared" ref="AW45:AW82" si="10">0.0014*AU45-1.5953</f>
        <v>-8.4773684210526223E-2</v>
      </c>
      <c r="AX45" s="27">
        <f t="shared" ref="AX45:AX82" si="11">0.0436*AU45-110.89</f>
        <v>-63.8478947368421</v>
      </c>
      <c r="AY45" s="27">
        <f t="shared" ref="AY45:AY82" si="12">9.81*AX45/1000</f>
        <v>-0.62634784736842108</v>
      </c>
      <c r="AZ45" s="27">
        <f t="shared" ref="AZ45:AZ81" si="13">(AY45/4*256)/(3/4*256)</f>
        <v>-0.20878261578947369</v>
      </c>
      <c r="BA45" s="27">
        <f t="shared" si="7"/>
        <v>-4.0086262231578948E-2</v>
      </c>
      <c r="BB45" s="29">
        <f t="shared" si="8"/>
        <v>-2478.0978773153033</v>
      </c>
      <c r="BC45" s="20">
        <f t="shared" ref="BC45:BC82" si="14">AV45*AW45</f>
        <v>5.3960680886426526E-2</v>
      </c>
      <c r="BD45" s="20">
        <f t="shared" ref="BD45:BD82" si="15">BC45/BB45</f>
        <v>-2.1775040195299269E-5</v>
      </c>
      <c r="BE45" s="16"/>
      <c r="BF45" s="16"/>
    </row>
    <row r="46" spans="1:72" x14ac:dyDescent="0.3">
      <c r="A46" t="s">
        <v>20</v>
      </c>
      <c r="B46" t="s">
        <v>14</v>
      </c>
      <c r="C46" t="s">
        <v>22</v>
      </c>
      <c r="K46" t="s">
        <v>21</v>
      </c>
      <c r="L46" t="s">
        <v>15</v>
      </c>
      <c r="M46" t="s">
        <v>22</v>
      </c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29">
        <f t="shared" ref="AU46:AU81" si="16">AU45+($AU$82-$AU$44)/(ROW($AU$82)-ROW($AU$44))</f>
        <v>1157.8947368421054</v>
      </c>
      <c r="AV46" s="28">
        <f t="shared" si="9"/>
        <v>-0.44705263157894715</v>
      </c>
      <c r="AW46" s="28">
        <f t="shared" si="10"/>
        <v>2.5752631578947582E-2</v>
      </c>
      <c r="AX46" s="27">
        <f t="shared" si="11"/>
        <v>-60.405789473684202</v>
      </c>
      <c r="AY46" s="27">
        <f t="shared" si="12"/>
        <v>-0.592580794736842</v>
      </c>
      <c r="AZ46" s="27">
        <f t="shared" si="13"/>
        <v>-0.19752693157894732</v>
      </c>
      <c r="BA46" s="27">
        <f t="shared" si="7"/>
        <v>-3.7925170863157887E-2</v>
      </c>
      <c r="BB46" s="29">
        <f t="shared" si="8"/>
        <v>-2516.0499480178246</v>
      </c>
      <c r="BC46" s="20">
        <f t="shared" si="14"/>
        <v>-1.1512781717451613E-2</v>
      </c>
      <c r="BD46" s="20">
        <f t="shared" si="15"/>
        <v>4.5757365534501912E-6</v>
      </c>
      <c r="BE46" s="16"/>
      <c r="BF46" s="16"/>
    </row>
    <row r="47" spans="1:72" x14ac:dyDescent="0.3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29">
        <f t="shared" si="16"/>
        <v>1236.8421052631581</v>
      </c>
      <c r="AV47" s="28">
        <f t="shared" si="9"/>
        <v>-0.25757894736842069</v>
      </c>
      <c r="AW47" s="28">
        <f t="shared" si="10"/>
        <v>0.13627894736842139</v>
      </c>
      <c r="AX47" s="27">
        <f t="shared" si="11"/>
        <v>-56.963684210526303</v>
      </c>
      <c r="AY47" s="27">
        <f t="shared" si="12"/>
        <v>-0.55881374210526302</v>
      </c>
      <c r="AZ47" s="27">
        <f t="shared" si="13"/>
        <v>-0.18627124736842102</v>
      </c>
      <c r="BA47" s="27">
        <f t="shared" si="7"/>
        <v>-3.5764079494736832E-2</v>
      </c>
      <c r="BB47" s="29">
        <f t="shared" si="8"/>
        <v>-2534.4512690535753</v>
      </c>
      <c r="BC47" s="20">
        <f t="shared" si="14"/>
        <v>-3.5102587811634382E-2</v>
      </c>
      <c r="BD47" s="20">
        <f t="shared" si="15"/>
        <v>1.3850172714010213E-5</v>
      </c>
      <c r="BE47" s="16"/>
      <c r="BF47" s="16"/>
    </row>
    <row r="48" spans="1:72" x14ac:dyDescent="0.3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29">
        <f t="shared" si="16"/>
        <v>1315.7894736842109</v>
      </c>
      <c r="AV48" s="28">
        <f t="shared" si="9"/>
        <v>-6.8105263157894225E-2</v>
      </c>
      <c r="AW48" s="28">
        <f t="shared" si="10"/>
        <v>0.24680526315789519</v>
      </c>
      <c r="AX48" s="27">
        <f t="shared" si="11"/>
        <v>-53.521578947368404</v>
      </c>
      <c r="AY48" s="27">
        <f t="shared" si="12"/>
        <v>-0.52504668947368405</v>
      </c>
      <c r="AZ48" s="27">
        <f t="shared" si="13"/>
        <v>-0.17501556315789468</v>
      </c>
      <c r="BA48" s="27">
        <f t="shared" si="7"/>
        <v>-3.3602988126315778E-2</v>
      </c>
      <c r="BB48" s="29">
        <f t="shared" si="8"/>
        <v>-2533.301840422555</v>
      </c>
      <c r="BC48" s="20">
        <f t="shared" si="14"/>
        <v>-1.6808737396121789E-2</v>
      </c>
      <c r="BD48" s="20">
        <f t="shared" si="15"/>
        <v>6.6351104033138392E-6</v>
      </c>
      <c r="BE48" s="16"/>
      <c r="BF48" s="16"/>
    </row>
    <row r="49" spans="1:58" x14ac:dyDescent="0.3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29">
        <f t="shared" si="16"/>
        <v>1394.7368421052636</v>
      </c>
      <c r="AV49" s="28">
        <f t="shared" si="9"/>
        <v>0.12136842105263224</v>
      </c>
      <c r="AW49" s="28">
        <f t="shared" si="10"/>
        <v>0.357331578947369</v>
      </c>
      <c r="AX49" s="27">
        <f t="shared" si="11"/>
        <v>-50.079473684210505</v>
      </c>
      <c r="AY49" s="27">
        <f t="shared" si="12"/>
        <v>-0.49127963684210513</v>
      </c>
      <c r="AZ49" s="27">
        <f t="shared" si="13"/>
        <v>-0.16375987894736838</v>
      </c>
      <c r="BA49" s="27">
        <f t="shared" si="7"/>
        <v>-3.144189675789473E-2</v>
      </c>
      <c r="BB49" s="29">
        <f t="shared" si="8"/>
        <v>-2512.6016621247641</v>
      </c>
      <c r="BC49" s="20">
        <f t="shared" si="14"/>
        <v>4.3368769529086179E-2</v>
      </c>
      <c r="BD49" s="20">
        <f t="shared" si="15"/>
        <v>-1.7260503398860161E-5</v>
      </c>
      <c r="BE49" s="16"/>
      <c r="BF49" s="16"/>
    </row>
    <row r="50" spans="1:58" x14ac:dyDescent="0.3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29">
        <f t="shared" si="16"/>
        <v>1473.6842105263163</v>
      </c>
      <c r="AV50" s="28">
        <f t="shared" si="9"/>
        <v>0.3108421052631587</v>
      </c>
      <c r="AW50" s="28">
        <f t="shared" si="10"/>
        <v>0.46785789473684281</v>
      </c>
      <c r="AX50" s="27">
        <f t="shared" si="11"/>
        <v>-46.637368421052614</v>
      </c>
      <c r="AY50" s="27">
        <f t="shared" si="12"/>
        <v>-0.45751258421052615</v>
      </c>
      <c r="AZ50" s="27">
        <f t="shared" si="13"/>
        <v>-0.15250419473684204</v>
      </c>
      <c r="BA50" s="27">
        <f t="shared" si="7"/>
        <v>-2.9280805389473669E-2</v>
      </c>
      <c r="BB50" s="29">
        <f t="shared" si="8"/>
        <v>-2472.3507341602008</v>
      </c>
      <c r="BC50" s="20">
        <f t="shared" si="14"/>
        <v>0.14542993296398951</v>
      </c>
      <c r="BD50" s="20">
        <f t="shared" si="15"/>
        <v>-5.8822533127925568E-5</v>
      </c>
      <c r="BE50" s="16"/>
      <c r="BF50" s="16"/>
    </row>
    <row r="51" spans="1:58" x14ac:dyDescent="0.3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29">
        <f t="shared" si="16"/>
        <v>1552.631578947369</v>
      </c>
      <c r="AV51" s="28">
        <f t="shared" si="9"/>
        <v>0.50031578947368516</v>
      </c>
      <c r="AW51" s="28">
        <f t="shared" si="10"/>
        <v>0.57838421052631661</v>
      </c>
      <c r="AX51" s="27">
        <f t="shared" si="11"/>
        <v>-43.195263157894715</v>
      </c>
      <c r="AY51" s="27">
        <f t="shared" si="12"/>
        <v>-0.42374553157894718</v>
      </c>
      <c r="AZ51" s="27">
        <f t="shared" si="13"/>
        <v>-0.14124851052631573</v>
      </c>
      <c r="BA51" s="27">
        <f t="shared" si="7"/>
        <v>-2.7119714021052625E-2</v>
      </c>
      <c r="BB51" s="29">
        <f t="shared" si="8"/>
        <v>-2412.5490565288678</v>
      </c>
      <c r="BC51" s="20">
        <f t="shared" si="14"/>
        <v>0.28937475290858822</v>
      </c>
      <c r="BD51" s="20">
        <f t="shared" si="15"/>
        <v>-1.1994564509495836E-4</v>
      </c>
      <c r="BE51" s="16"/>
      <c r="BF51" s="16"/>
    </row>
    <row r="52" spans="1:58" x14ac:dyDescent="0.3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29">
        <f t="shared" si="16"/>
        <v>1631.5789473684217</v>
      </c>
      <c r="AV52" s="28">
        <f t="shared" si="9"/>
        <v>0.68978947368421162</v>
      </c>
      <c r="AW52" s="28">
        <f t="shared" si="10"/>
        <v>0.68891052631579042</v>
      </c>
      <c r="AX52" s="27">
        <f t="shared" si="11"/>
        <v>-39.753157894736816</v>
      </c>
      <c r="AY52" s="27">
        <f t="shared" si="12"/>
        <v>-0.38997847894736815</v>
      </c>
      <c r="AZ52" s="27">
        <f t="shared" si="13"/>
        <v>-0.12999282631578937</v>
      </c>
      <c r="BA52" s="27">
        <f t="shared" si="7"/>
        <v>-2.495862265263156E-2</v>
      </c>
      <c r="BB52" s="29">
        <f t="shared" si="8"/>
        <v>-2333.1966292307616</v>
      </c>
      <c r="BC52" s="20">
        <f t="shared" si="14"/>
        <v>0.47520322936288228</v>
      </c>
      <c r="BD52" s="20">
        <f t="shared" si="15"/>
        <v>-2.0367045940725254E-4</v>
      </c>
      <c r="BE52" s="16"/>
      <c r="BF52" s="16"/>
    </row>
    <row r="53" spans="1:58" x14ac:dyDescent="0.3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29">
        <f t="shared" si="16"/>
        <v>1710.5263157894744</v>
      </c>
      <c r="AV53" s="28">
        <f t="shared" si="9"/>
        <v>0.87926315789473808</v>
      </c>
      <c r="AW53" s="28">
        <f t="shared" si="10"/>
        <v>0.79943684210526422</v>
      </c>
      <c r="AX53" s="27">
        <f t="shared" si="11"/>
        <v>-36.311052631578917</v>
      </c>
      <c r="AY53" s="27">
        <f t="shared" si="12"/>
        <v>-0.35621142631578917</v>
      </c>
      <c r="AZ53" s="27">
        <f t="shared" si="13"/>
        <v>-0.11873714210526305</v>
      </c>
      <c r="BA53" s="27">
        <f t="shared" si="7"/>
        <v>-2.2797531284210505E-2</v>
      </c>
      <c r="BB53" s="29">
        <f t="shared" si="8"/>
        <v>-2234.2934522658857</v>
      </c>
      <c r="BC53" s="20">
        <f t="shared" si="14"/>
        <v>0.70291536232687168</v>
      </c>
      <c r="BD53" s="20">
        <f t="shared" si="15"/>
        <v>-3.1460297286107038E-4</v>
      </c>
      <c r="BE53" s="16"/>
      <c r="BF53" s="16"/>
    </row>
    <row r="54" spans="1:58" x14ac:dyDescent="0.3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29">
        <f t="shared" si="16"/>
        <v>1789.4736842105272</v>
      </c>
      <c r="AV54" s="28">
        <f t="shared" si="9"/>
        <v>1.068736842105265</v>
      </c>
      <c r="AW54" s="28">
        <f t="shared" si="10"/>
        <v>0.90996315789473803</v>
      </c>
      <c r="AX54" s="27">
        <f t="shared" si="11"/>
        <v>-32.868947368421018</v>
      </c>
      <c r="AY54" s="27">
        <f t="shared" si="12"/>
        <v>-0.32244437368421025</v>
      </c>
      <c r="AZ54" s="27">
        <f t="shared" si="13"/>
        <v>-0.10748145789473675</v>
      </c>
      <c r="BA54" s="27">
        <f t="shared" si="7"/>
        <v>-2.0636439915789458E-2</v>
      </c>
      <c r="BB54" s="29">
        <f t="shared" si="8"/>
        <v>-2115.8395256342387</v>
      </c>
      <c r="BC54" s="20">
        <f t="shared" si="14"/>
        <v>0.97251115180055692</v>
      </c>
      <c r="BD54" s="20">
        <f t="shared" si="15"/>
        <v>-4.5963370095803433E-4</v>
      </c>
      <c r="BE54" s="16"/>
      <c r="BF54" s="16"/>
    </row>
    <row r="55" spans="1:58" x14ac:dyDescent="0.3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29">
        <f t="shared" si="16"/>
        <v>1868.4210526315799</v>
      </c>
      <c r="AV55" s="28">
        <f t="shared" si="9"/>
        <v>1.258210526315791</v>
      </c>
      <c r="AW55" s="28">
        <f t="shared" si="10"/>
        <v>1.0204894736842118</v>
      </c>
      <c r="AX55" s="27">
        <f t="shared" si="11"/>
        <v>-29.42684210526312</v>
      </c>
      <c r="AY55" s="27">
        <f t="shared" si="12"/>
        <v>-0.28867732105263122</v>
      </c>
      <c r="AZ55" s="27">
        <f t="shared" si="13"/>
        <v>-9.6225773684210411E-2</v>
      </c>
      <c r="BA55" s="27">
        <f t="shared" si="7"/>
        <v>-1.84753485473684E-2</v>
      </c>
      <c r="BB55" s="29">
        <f t="shared" si="8"/>
        <v>-1977.8348493358199</v>
      </c>
      <c r="BC55" s="20">
        <f t="shared" si="14"/>
        <v>1.2839905977839368</v>
      </c>
      <c r="BD55" s="20">
        <f t="shared" si="15"/>
        <v>-6.4918999592666492E-4</v>
      </c>
      <c r="BE55" s="16"/>
      <c r="BF55" s="16"/>
    </row>
    <row r="56" spans="1:58" x14ac:dyDescent="0.3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29">
        <f t="shared" si="16"/>
        <v>1947.3684210526326</v>
      </c>
      <c r="AV56" s="28">
        <f t="shared" si="9"/>
        <v>1.4476842105263179</v>
      </c>
      <c r="AW56" s="28">
        <f t="shared" si="10"/>
        <v>1.1310157894736856</v>
      </c>
      <c r="AX56" s="27">
        <f t="shared" si="11"/>
        <v>-25.984736842105221</v>
      </c>
      <c r="AY56" s="27">
        <f t="shared" si="12"/>
        <v>-0.25491026842105224</v>
      </c>
      <c r="AZ56" s="27">
        <f t="shared" si="13"/>
        <v>-8.4970089473684077E-2</v>
      </c>
      <c r="BA56" s="27">
        <f t="shared" si="7"/>
        <v>-1.6314257178947345E-2</v>
      </c>
      <c r="BB56" s="29">
        <f t="shared" si="8"/>
        <v>-1820.2794233706302</v>
      </c>
      <c r="BC56" s="20">
        <f t="shared" si="14"/>
        <v>1.6373537002770129</v>
      </c>
      <c r="BD56" s="20">
        <f t="shared" si="15"/>
        <v>-8.9950678959228587E-4</v>
      </c>
      <c r="BE56" s="16"/>
      <c r="BF56" s="16"/>
    </row>
    <row r="57" spans="1:58" x14ac:dyDescent="0.3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29">
        <f t="shared" si="16"/>
        <v>2026.3157894736853</v>
      </c>
      <c r="AV57" s="28">
        <f t="shared" si="9"/>
        <v>1.6371578947368439</v>
      </c>
      <c r="AW57" s="28">
        <f t="shared" si="10"/>
        <v>1.2415421052631594</v>
      </c>
      <c r="AX57" s="27">
        <f t="shared" si="11"/>
        <v>-22.542631578947322</v>
      </c>
      <c r="AY57" s="27">
        <f t="shared" si="12"/>
        <v>-0.22114321578947324</v>
      </c>
      <c r="AZ57" s="27">
        <f t="shared" si="13"/>
        <v>-7.3714405263157742E-2</v>
      </c>
      <c r="BA57" s="27">
        <f t="shared" si="7"/>
        <v>-1.4153165810526286E-2</v>
      </c>
      <c r="BB57" s="29">
        <f t="shared" si="8"/>
        <v>-1643.1732477386688</v>
      </c>
      <c r="BC57" s="20">
        <f t="shared" si="14"/>
        <v>2.0326004592797831</v>
      </c>
      <c r="BD57" s="20">
        <f t="shared" si="15"/>
        <v>-1.2369970495059136E-3</v>
      </c>
      <c r="BE57" s="16"/>
      <c r="BF57" s="16"/>
    </row>
    <row r="58" spans="1:58" x14ac:dyDescent="0.3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29">
        <f t="shared" si="16"/>
        <v>2105.263157894738</v>
      </c>
      <c r="AV58" s="28">
        <f t="shared" si="9"/>
        <v>1.8266315789473708</v>
      </c>
      <c r="AW58" s="28">
        <f t="shared" si="10"/>
        <v>1.3520684210526333</v>
      </c>
      <c r="AX58" s="27">
        <f t="shared" si="11"/>
        <v>-19.100526315789423</v>
      </c>
      <c r="AY58" s="27">
        <f t="shared" si="12"/>
        <v>-0.18737616315789424</v>
      </c>
      <c r="AZ58" s="27">
        <f t="shared" si="13"/>
        <v>-6.2458721052631415E-2</v>
      </c>
      <c r="BA58" s="27">
        <f t="shared" si="7"/>
        <v>-1.1992074442105231E-2</v>
      </c>
      <c r="BB58" s="29">
        <f t="shared" si="8"/>
        <v>-1446.5163224399369</v>
      </c>
      <c r="BC58" s="20">
        <f t="shared" si="14"/>
        <v>2.46973087479225</v>
      </c>
      <c r="BD58" s="20">
        <f t="shared" si="15"/>
        <v>-1.7073646777980272E-3</v>
      </c>
      <c r="BE58" s="16"/>
      <c r="BF58" s="16"/>
    </row>
    <row r="59" spans="1:58" x14ac:dyDescent="0.3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29">
        <f t="shared" si="16"/>
        <v>2184.2105263157905</v>
      </c>
      <c r="AV59" s="28">
        <f t="shared" si="9"/>
        <v>2.0161052631578968</v>
      </c>
      <c r="AW59" s="28">
        <f t="shared" si="10"/>
        <v>1.4625947368421066</v>
      </c>
      <c r="AX59" s="27">
        <f t="shared" si="11"/>
        <v>-15.658421052631539</v>
      </c>
      <c r="AY59" s="27">
        <f t="shared" si="12"/>
        <v>-0.1536091105263154</v>
      </c>
      <c r="AZ59" s="27">
        <f t="shared" si="13"/>
        <v>-5.1203036842105136E-2</v>
      </c>
      <c r="BA59" s="27">
        <f t="shared" si="7"/>
        <v>-9.8309830736841852E-3</v>
      </c>
      <c r="BB59" s="29">
        <f t="shared" si="8"/>
        <v>-1230.3086474744346</v>
      </c>
      <c r="BC59" s="20">
        <f t="shared" si="14"/>
        <v>2.94874494681441</v>
      </c>
      <c r="BD59" s="20">
        <f t="shared" si="15"/>
        <v>-2.3967521913038363E-3</v>
      </c>
      <c r="BE59" s="16"/>
      <c r="BF59" s="16"/>
    </row>
    <row r="60" spans="1:58" x14ac:dyDescent="0.3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29">
        <f t="shared" si="16"/>
        <v>2263.157894736843</v>
      </c>
      <c r="AV60" s="28">
        <f t="shared" si="9"/>
        <v>2.2055789473684229</v>
      </c>
      <c r="AW60" s="28">
        <f t="shared" si="10"/>
        <v>1.5731210526315804</v>
      </c>
      <c r="AX60" s="27">
        <f t="shared" si="11"/>
        <v>-12.21631578947364</v>
      </c>
      <c r="AY60" s="27">
        <f t="shared" si="12"/>
        <v>-0.11984205789473641</v>
      </c>
      <c r="AZ60" s="27">
        <f t="shared" si="13"/>
        <v>-3.9947352631578802E-2</v>
      </c>
      <c r="BA60" s="27">
        <f t="shared" si="7"/>
        <v>-7.6698917052631299E-3</v>
      </c>
      <c r="BB60" s="29">
        <f t="shared" si="8"/>
        <v>-994.55022284216022</v>
      </c>
      <c r="BC60" s="20">
        <f t="shared" si="14"/>
        <v>3.4696426753462664</v>
      </c>
      <c r="BD60" s="20">
        <f t="shared" si="15"/>
        <v>-3.4886550680476944E-3</v>
      </c>
      <c r="BE60" s="16"/>
      <c r="BF60" s="16"/>
    </row>
    <row r="61" spans="1:58" x14ac:dyDescent="0.3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29">
        <f t="shared" si="16"/>
        <v>2342.1052631578955</v>
      </c>
      <c r="AV61" s="28">
        <f t="shared" si="9"/>
        <v>2.3950526315789489</v>
      </c>
      <c r="AW61" s="28">
        <f t="shared" si="10"/>
        <v>1.6836473684210538</v>
      </c>
      <c r="AX61" s="27">
        <f t="shared" si="11"/>
        <v>-8.7742105263157555</v>
      </c>
      <c r="AY61" s="27">
        <f t="shared" si="12"/>
        <v>-8.6075005263157561E-2</v>
      </c>
      <c r="AZ61" s="27">
        <f t="shared" si="13"/>
        <v>-2.8691668421052519E-2</v>
      </c>
      <c r="BA61" s="27">
        <f t="shared" si="7"/>
        <v>-5.5088003368420841E-3</v>
      </c>
      <c r="BB61" s="29">
        <f t="shared" si="8"/>
        <v>-739.24104854311599</v>
      </c>
      <c r="BC61" s="20">
        <f t="shared" si="14"/>
        <v>4.0324240603878172</v>
      </c>
      <c r="BD61" s="20">
        <f t="shared" si="15"/>
        <v>-5.4548162177071357E-3</v>
      </c>
      <c r="BE61" s="16"/>
      <c r="BF61" s="16"/>
    </row>
    <row r="62" spans="1:58" x14ac:dyDescent="0.3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29">
        <f t="shared" si="16"/>
        <v>2421.052631578948</v>
      </c>
      <c r="AV62" s="28">
        <f t="shared" si="9"/>
        <v>2.5845263157894749</v>
      </c>
      <c r="AW62" s="28">
        <f t="shared" si="10"/>
        <v>1.7941736842105271</v>
      </c>
      <c r="AX62" s="27">
        <f t="shared" si="11"/>
        <v>-5.3321052631578709</v>
      </c>
      <c r="AY62" s="27">
        <f t="shared" si="12"/>
        <v>-5.2307952631578718E-2</v>
      </c>
      <c r="AZ62" s="27">
        <f t="shared" si="13"/>
        <v>-1.743598421052624E-2</v>
      </c>
      <c r="BA62" s="27">
        <f t="shared" si="7"/>
        <v>-3.3477089684210383E-3</v>
      </c>
      <c r="BB62" s="29">
        <f t="shared" si="8"/>
        <v>-464.38112457730062</v>
      </c>
      <c r="BC62" s="20">
        <f t="shared" si="14"/>
        <v>4.6370891019390621</v>
      </c>
      <c r="BD62" s="20">
        <f t="shared" si="15"/>
        <v>-9.9855245110574576E-3</v>
      </c>
      <c r="BE62" s="16"/>
      <c r="BF62" s="16"/>
    </row>
    <row r="63" spans="1:58" x14ac:dyDescent="0.3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29">
        <f t="shared" si="16"/>
        <v>2500.0000000000005</v>
      </c>
      <c r="AV63" s="28">
        <f t="shared" si="9"/>
        <v>2.7740000000000009</v>
      </c>
      <c r="AW63" s="28">
        <f t="shared" si="10"/>
        <v>1.9047000000000005</v>
      </c>
      <c r="AX63" s="27">
        <f t="shared" si="11"/>
        <v>-1.8899999999999864</v>
      </c>
      <c r="AY63" s="27">
        <f t="shared" si="12"/>
        <v>-1.8540899999999867E-2</v>
      </c>
      <c r="AZ63" s="27">
        <f t="shared" si="13"/>
        <v>-6.1802999999999554E-3</v>
      </c>
      <c r="BA63" s="27">
        <f t="shared" si="7"/>
        <v>-1.1866175999999916E-3</v>
      </c>
      <c r="BB63" s="29">
        <f t="shared" si="8"/>
        <v>-169.9704509447142</v>
      </c>
      <c r="BC63" s="20">
        <f t="shared" si="14"/>
        <v>5.2836378000000028</v>
      </c>
      <c r="BD63" s="20">
        <f t="shared" si="15"/>
        <v>-3.1085625593348556E-2</v>
      </c>
      <c r="BE63" s="16"/>
      <c r="BF63" s="16"/>
    </row>
    <row r="64" spans="1:58" x14ac:dyDescent="0.3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29">
        <f t="shared" si="16"/>
        <v>2578.9473684210529</v>
      </c>
      <c r="AV64" s="28">
        <f t="shared" si="9"/>
        <v>2.9634736842105269</v>
      </c>
      <c r="AW64" s="28">
        <f t="shared" si="10"/>
        <v>2.0152263157894743</v>
      </c>
      <c r="AX64" s="27">
        <f t="shared" si="11"/>
        <v>1.5521052631579124</v>
      </c>
      <c r="AY64" s="27">
        <f t="shared" si="12"/>
        <v>1.5226152631579122E-2</v>
      </c>
      <c r="AZ64" s="27">
        <f t="shared" si="13"/>
        <v>5.0753842105263737E-3</v>
      </c>
      <c r="BA64" s="27">
        <f t="shared" si="7"/>
        <v>9.7447376842106376E-4</v>
      </c>
      <c r="BB64" s="29">
        <f t="shared" si="8"/>
        <v>143.99097235464453</v>
      </c>
      <c r="BC64" s="20">
        <f t="shared" si="14"/>
        <v>5.9720701545706403</v>
      </c>
      <c r="BD64" s="20">
        <f t="shared" si="15"/>
        <v>4.1475309576086819E-2</v>
      </c>
      <c r="BE64" s="16"/>
      <c r="BF64" s="16"/>
    </row>
    <row r="65" spans="1:58" x14ac:dyDescent="0.3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29">
        <f t="shared" si="16"/>
        <v>2657.8947368421054</v>
      </c>
      <c r="AV65" s="28">
        <f t="shared" si="9"/>
        <v>3.1529473684210521</v>
      </c>
      <c r="AW65" s="28">
        <f t="shared" si="10"/>
        <v>2.1257526315789477</v>
      </c>
      <c r="AX65" s="27">
        <f t="shared" si="11"/>
        <v>4.994210526315797</v>
      </c>
      <c r="AY65" s="27">
        <f t="shared" si="12"/>
        <v>4.8993205263157966E-2</v>
      </c>
      <c r="AZ65" s="27">
        <f t="shared" si="13"/>
        <v>1.6331068421052655E-2</v>
      </c>
      <c r="BA65" s="27">
        <f t="shared" si="7"/>
        <v>3.13556513684211E-3</v>
      </c>
      <c r="BB65" s="29">
        <f t="shared" si="8"/>
        <v>477.50314532077294</v>
      </c>
      <c r="BC65" s="20">
        <f t="shared" si="14"/>
        <v>6.7023861656509691</v>
      </c>
      <c r="BD65" s="20">
        <f t="shared" si="15"/>
        <v>1.403631836005708E-2</v>
      </c>
      <c r="BE65" s="16"/>
      <c r="BF65" s="16"/>
    </row>
    <row r="66" spans="1:58" x14ac:dyDescent="0.3"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29">
        <f t="shared" si="16"/>
        <v>2736.8421052631579</v>
      </c>
      <c r="AV66" s="28">
        <f t="shared" si="9"/>
        <v>3.3424210526315781</v>
      </c>
      <c r="AW66" s="28">
        <f t="shared" si="10"/>
        <v>2.236278947368421</v>
      </c>
      <c r="AX66" s="27">
        <f t="shared" si="11"/>
        <v>8.4363157894736815</v>
      </c>
      <c r="AY66" s="27">
        <f t="shared" si="12"/>
        <v>8.276025789473683E-2</v>
      </c>
      <c r="AZ66" s="27">
        <f t="shared" si="13"/>
        <v>2.7586752631578945E-2</v>
      </c>
      <c r="BA66" s="27">
        <f t="shared" si="7"/>
        <v>5.2966565052631571E-3</v>
      </c>
      <c r="BB66" s="29">
        <f t="shared" si="8"/>
        <v>830.56606795367259</v>
      </c>
      <c r="BC66" s="20">
        <f t="shared" si="14"/>
        <v>7.4745858332409956</v>
      </c>
      <c r="BD66" s="20">
        <f t="shared" si="15"/>
        <v>8.9993874318230801E-3</v>
      </c>
      <c r="BE66" s="16"/>
      <c r="BF66" s="16"/>
    </row>
    <row r="67" spans="1:58" x14ac:dyDescent="0.3">
      <c r="A67" s="11" t="s">
        <v>23</v>
      </c>
      <c r="B67" s="11"/>
      <c r="C67" s="11"/>
      <c r="D67" s="11"/>
      <c r="E67" s="11"/>
      <c r="F67" s="11"/>
      <c r="G67" s="11"/>
      <c r="H67" s="11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29">
        <f t="shared" si="16"/>
        <v>2815.7894736842104</v>
      </c>
      <c r="AV67" s="28">
        <f t="shared" si="9"/>
        <v>3.5318947368421041</v>
      </c>
      <c r="AW67" s="28">
        <f t="shared" si="10"/>
        <v>2.3468052631578944</v>
      </c>
      <c r="AX67" s="27">
        <f t="shared" si="11"/>
        <v>11.878421052631566</v>
      </c>
      <c r="AY67" s="27">
        <f t="shared" si="12"/>
        <v>0.11652731052631568</v>
      </c>
      <c r="AZ67" s="27">
        <f t="shared" si="13"/>
        <v>3.8842436842105227E-2</v>
      </c>
      <c r="BA67" s="27">
        <f t="shared" si="7"/>
        <v>7.4577478736842038E-3</v>
      </c>
      <c r="BB67" s="29">
        <f t="shared" si="8"/>
        <v>1203.179740253343</v>
      </c>
      <c r="BC67" s="20">
        <f t="shared" si="14"/>
        <v>8.288669157340717</v>
      </c>
      <c r="BD67" s="20">
        <f t="shared" si="15"/>
        <v>6.8889700183909722E-3</v>
      </c>
      <c r="BE67" s="16"/>
      <c r="BF67" s="16"/>
    </row>
    <row r="68" spans="1:58" x14ac:dyDescent="0.3"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29">
        <f t="shared" si="16"/>
        <v>2894.7368421052629</v>
      </c>
      <c r="AV68" s="28">
        <f t="shared" si="9"/>
        <v>3.7213684210526301</v>
      </c>
      <c r="AW68" s="28">
        <f t="shared" si="10"/>
        <v>2.4573315789473682</v>
      </c>
      <c r="AX68" s="27">
        <f t="shared" si="11"/>
        <v>15.320526315789465</v>
      </c>
      <c r="AY68" s="27">
        <f t="shared" si="12"/>
        <v>0.15029436315789466</v>
      </c>
      <c r="AZ68" s="27">
        <f t="shared" si="13"/>
        <v>5.0098121052631554E-2</v>
      </c>
      <c r="BA68" s="27">
        <f t="shared" si="7"/>
        <v>9.6188392421052583E-3</v>
      </c>
      <c r="BB68" s="29">
        <f t="shared" si="8"/>
        <v>1595.3441622197861</v>
      </c>
      <c r="BC68" s="20">
        <f t="shared" si="14"/>
        <v>9.1446361379501333</v>
      </c>
      <c r="BD68" s="20">
        <f t="shared" si="15"/>
        <v>5.7320773501475363E-3</v>
      </c>
      <c r="BE68" s="16"/>
      <c r="BF68" s="16"/>
    </row>
    <row r="69" spans="1:58" x14ac:dyDescent="0.3">
      <c r="A69" t="s">
        <v>16</v>
      </c>
      <c r="B69" t="s">
        <v>12</v>
      </c>
      <c r="C69" t="s">
        <v>22</v>
      </c>
      <c r="K69" t="s">
        <v>17</v>
      </c>
      <c r="L69" t="s">
        <v>14</v>
      </c>
      <c r="M69" t="s">
        <v>22</v>
      </c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29">
        <f t="shared" si="16"/>
        <v>2973.6842105263154</v>
      </c>
      <c r="AV69" s="28">
        <f t="shared" si="9"/>
        <v>3.9108421052631561</v>
      </c>
      <c r="AW69" s="28">
        <f t="shared" si="10"/>
        <v>2.5678578947368411</v>
      </c>
      <c r="AX69" s="27">
        <f t="shared" si="11"/>
        <v>18.762631578947364</v>
      </c>
      <c r="AY69" s="27">
        <f t="shared" si="12"/>
        <v>0.18406141578947363</v>
      </c>
      <c r="AZ69" s="27">
        <f t="shared" si="13"/>
        <v>6.1353805263157875E-2</v>
      </c>
      <c r="BA69" s="27">
        <f t="shared" si="7"/>
        <v>1.1779930610526313E-2</v>
      </c>
      <c r="BB69" s="29">
        <f t="shared" si="8"/>
        <v>2007.059333853</v>
      </c>
      <c r="BC69" s="20">
        <f t="shared" si="14"/>
        <v>10.042486775069243</v>
      </c>
      <c r="BD69" s="20">
        <f t="shared" si="15"/>
        <v>5.0035824081944005E-3</v>
      </c>
      <c r="BE69" s="16"/>
      <c r="BF69" s="16"/>
    </row>
    <row r="70" spans="1:58" x14ac:dyDescent="0.3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29">
        <f t="shared" si="16"/>
        <v>3052.6315789473679</v>
      </c>
      <c r="AV70" s="28">
        <f t="shared" si="9"/>
        <v>4.1003157894736821</v>
      </c>
      <c r="AW70" s="28">
        <f t="shared" si="10"/>
        <v>2.6783842105263149</v>
      </c>
      <c r="AX70" s="27">
        <f t="shared" si="11"/>
        <v>22.204736842105248</v>
      </c>
      <c r="AY70" s="27">
        <f t="shared" si="12"/>
        <v>0.2178284684210525</v>
      </c>
      <c r="AZ70" s="27">
        <f t="shared" si="13"/>
        <v>7.2609489473684161E-2</v>
      </c>
      <c r="BA70" s="27">
        <f t="shared" si="7"/>
        <v>1.3941021978947359E-2</v>
      </c>
      <c r="BB70" s="29">
        <f t="shared" si="8"/>
        <v>2438.3252551529836</v>
      </c>
      <c r="BC70" s="20">
        <f t="shared" si="14"/>
        <v>10.982221068698053</v>
      </c>
      <c r="BD70" s="20">
        <f t="shared" si="15"/>
        <v>4.5040016894747764E-3</v>
      </c>
      <c r="BE70" s="16"/>
      <c r="BF70" s="16"/>
    </row>
    <row r="71" spans="1:58" x14ac:dyDescent="0.3">
      <c r="A71" s="1">
        <v>4.88</v>
      </c>
      <c r="B71" s="10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10">
        <v>25</v>
      </c>
      <c r="M71" s="1">
        <v>3250</v>
      </c>
      <c r="P71" s="1">
        <v>2.75</v>
      </c>
      <c r="Q71" s="1">
        <v>28.5</v>
      </c>
      <c r="R71" s="1">
        <v>3250</v>
      </c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29">
        <f t="shared" si="16"/>
        <v>3131.5789473684204</v>
      </c>
      <c r="AV71" s="28">
        <f t="shared" si="9"/>
        <v>4.2897894736842082</v>
      </c>
      <c r="AW71" s="28">
        <f t="shared" si="10"/>
        <v>2.7889105263157887</v>
      </c>
      <c r="AX71" s="27">
        <f t="shared" si="11"/>
        <v>25.646842105263133</v>
      </c>
      <c r="AY71" s="27">
        <f t="shared" si="12"/>
        <v>0.25159552105263133</v>
      </c>
      <c r="AZ71" s="27">
        <f t="shared" si="13"/>
        <v>8.3865173684210439E-2</v>
      </c>
      <c r="BA71" s="27">
        <f t="shared" si="7"/>
        <v>1.6102113347368406E-2</v>
      </c>
      <c r="BB71" s="29">
        <f t="shared" si="8"/>
        <v>2889.1419261197384</v>
      </c>
      <c r="BC71" s="20">
        <f t="shared" si="14"/>
        <v>11.963839018836556</v>
      </c>
      <c r="BD71" s="20">
        <f t="shared" si="15"/>
        <v>4.1409661846915869E-3</v>
      </c>
      <c r="BE71" s="16"/>
      <c r="BF71" s="16"/>
    </row>
    <row r="72" spans="1:58" x14ac:dyDescent="0.3">
      <c r="A72" s="1">
        <v>4.82</v>
      </c>
      <c r="B72" s="10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10">
        <v>22.5</v>
      </c>
      <c r="M72" s="1">
        <v>3209</v>
      </c>
      <c r="P72" s="1">
        <v>2.7</v>
      </c>
      <c r="Q72" s="1">
        <v>26.9</v>
      </c>
      <c r="R72" s="1">
        <v>3220</v>
      </c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29">
        <f t="shared" si="16"/>
        <v>3210.5263157894728</v>
      </c>
      <c r="AV72" s="28">
        <f t="shared" si="9"/>
        <v>4.4792631578947342</v>
      </c>
      <c r="AW72" s="28">
        <f t="shared" si="10"/>
        <v>2.8994368421052616</v>
      </c>
      <c r="AX72" s="27">
        <f t="shared" si="11"/>
        <v>29.088947368421017</v>
      </c>
      <c r="AY72" s="27">
        <f t="shared" si="12"/>
        <v>0.2853625736842102</v>
      </c>
      <c r="AZ72" s="27">
        <f t="shared" si="13"/>
        <v>9.5120857894736732E-2</v>
      </c>
      <c r="BA72" s="27">
        <f t="shared" si="7"/>
        <v>1.8263204715789454E-2</v>
      </c>
      <c r="BB72" s="29">
        <f t="shared" si="8"/>
        <v>3359.5093467532647</v>
      </c>
      <c r="BC72" s="20">
        <f t="shared" si="14"/>
        <v>12.98734062548475</v>
      </c>
      <c r="BD72" s="20">
        <f t="shared" si="15"/>
        <v>3.865844468638292E-3</v>
      </c>
      <c r="BE72" s="16"/>
      <c r="BF72" s="16"/>
    </row>
    <row r="73" spans="1:58" x14ac:dyDescent="0.3">
      <c r="A73" s="1">
        <v>4.8</v>
      </c>
      <c r="B73" s="10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10">
        <v>21.5</v>
      </c>
      <c r="M73" s="1">
        <v>3170</v>
      </c>
      <c r="P73" s="1">
        <v>2.69</v>
      </c>
      <c r="Q73" s="1">
        <v>28</v>
      </c>
      <c r="R73" s="1">
        <v>3160</v>
      </c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29">
        <f t="shared" si="16"/>
        <v>3289.4736842105253</v>
      </c>
      <c r="AV73" s="28">
        <f t="shared" si="9"/>
        <v>4.6687368421052602</v>
      </c>
      <c r="AW73" s="28">
        <f t="shared" si="10"/>
        <v>3.0099631578947355</v>
      </c>
      <c r="AX73" s="27">
        <f t="shared" si="11"/>
        <v>32.531052631578902</v>
      </c>
      <c r="AY73" s="27">
        <f t="shared" si="12"/>
        <v>0.31912962631578906</v>
      </c>
      <c r="AZ73" s="27">
        <f t="shared" si="13"/>
        <v>0.10637654210526303</v>
      </c>
      <c r="BA73" s="27">
        <f t="shared" si="7"/>
        <v>2.0424296084210501E-2</v>
      </c>
      <c r="BB73" s="29">
        <f t="shared" si="8"/>
        <v>3849.4275170535616</v>
      </c>
      <c r="BC73" s="20">
        <f t="shared" si="14"/>
        <v>14.052725888642644</v>
      </c>
      <c r="BD73" s="20">
        <f t="shared" si="15"/>
        <v>3.6506015053892784E-3</v>
      </c>
      <c r="BE73" s="16"/>
      <c r="BF73" s="16"/>
    </row>
    <row r="74" spans="1:58" x14ac:dyDescent="0.3">
      <c r="A74" s="1"/>
      <c r="B74" s="10"/>
      <c r="C74" s="1"/>
      <c r="F74" s="1"/>
      <c r="G74" s="1"/>
      <c r="H74" s="1"/>
      <c r="K74" s="1"/>
      <c r="L74" s="10"/>
      <c r="M74" s="1"/>
      <c r="P74" s="1"/>
      <c r="Q74" s="1"/>
      <c r="R74" s="1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29">
        <f t="shared" si="16"/>
        <v>3368.4210526315778</v>
      </c>
      <c r="AV74" s="28">
        <f t="shared" si="9"/>
        <v>4.8582105263157862</v>
      </c>
      <c r="AW74" s="28">
        <f t="shared" si="10"/>
        <v>3.1204894736842093</v>
      </c>
      <c r="AX74" s="27">
        <f t="shared" si="11"/>
        <v>35.973157894736786</v>
      </c>
      <c r="AY74" s="27">
        <f t="shared" si="12"/>
        <v>0.35289667894736787</v>
      </c>
      <c r="AZ74" s="27">
        <f t="shared" si="13"/>
        <v>0.11763222631578929</v>
      </c>
      <c r="BA74" s="27">
        <f t="shared" si="7"/>
        <v>2.2585387452631545E-2</v>
      </c>
      <c r="BB74" s="29">
        <f t="shared" si="8"/>
        <v>4358.8964370206286</v>
      </c>
      <c r="BC74" s="20">
        <f t="shared" si="14"/>
        <v>15.159994808310232</v>
      </c>
      <c r="BD74" s="20">
        <f t="shared" si="15"/>
        <v>3.4779433343620149E-3</v>
      </c>
      <c r="BE74" s="16"/>
      <c r="BF74" s="16"/>
    </row>
    <row r="75" spans="1:58" x14ac:dyDescent="0.3">
      <c r="A75" s="1"/>
      <c r="B75" s="10"/>
      <c r="C75" s="1"/>
      <c r="F75" s="1"/>
      <c r="G75" s="1"/>
      <c r="H75" s="1"/>
      <c r="K75" s="1"/>
      <c r="L75" s="10"/>
      <c r="M75" s="1"/>
      <c r="P75" s="1"/>
      <c r="Q75" s="1"/>
      <c r="R75" s="1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29">
        <f t="shared" si="16"/>
        <v>3447.3684210526303</v>
      </c>
      <c r="AV75" s="28">
        <f t="shared" si="9"/>
        <v>5.0476842105263122</v>
      </c>
      <c r="AW75" s="28">
        <f t="shared" si="10"/>
        <v>3.2310157894736822</v>
      </c>
      <c r="AX75" s="27">
        <f t="shared" si="11"/>
        <v>39.415263157894671</v>
      </c>
      <c r="AY75" s="27">
        <f t="shared" si="12"/>
        <v>0.38666373157894673</v>
      </c>
      <c r="AZ75" s="27">
        <f t="shared" si="13"/>
        <v>0.12888791052631557</v>
      </c>
      <c r="BA75" s="27">
        <f t="shared" si="7"/>
        <v>2.4746478821052589E-2</v>
      </c>
      <c r="BB75" s="29">
        <f t="shared" si="8"/>
        <v>4887.9161066544666</v>
      </c>
      <c r="BC75" s="20">
        <f t="shared" si="14"/>
        <v>16.309147384487513</v>
      </c>
      <c r="BD75" s="20">
        <f t="shared" si="15"/>
        <v>3.3366258807682988E-3</v>
      </c>
      <c r="BE75" s="16"/>
      <c r="BF75" s="16"/>
    </row>
    <row r="76" spans="1:58" x14ac:dyDescent="0.3">
      <c r="A76" s="1"/>
      <c r="B76" s="10"/>
      <c r="C76" s="1"/>
      <c r="F76" s="1"/>
      <c r="G76" s="1"/>
      <c r="H76" s="1"/>
      <c r="K76" s="1"/>
      <c r="L76" s="10"/>
      <c r="M76" s="1"/>
      <c r="P76" s="1"/>
      <c r="Q76" s="1"/>
      <c r="R76" s="1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29">
        <f t="shared" si="16"/>
        <v>3526.3157894736828</v>
      </c>
      <c r="AV76" s="28">
        <f t="shared" si="9"/>
        <v>5.2371578947368382</v>
      </c>
      <c r="AW76" s="28">
        <f t="shared" si="10"/>
        <v>3.341542105263156</v>
      </c>
      <c r="AX76" s="27">
        <f t="shared" si="11"/>
        <v>42.857368421052556</v>
      </c>
      <c r="AY76" s="27">
        <f t="shared" si="12"/>
        <v>0.4204307842105256</v>
      </c>
      <c r="AZ76" s="27">
        <f t="shared" si="13"/>
        <v>0.14014359473684188</v>
      </c>
      <c r="BA76" s="27">
        <f t="shared" si="7"/>
        <v>2.6907570189473637E-2</v>
      </c>
      <c r="BB76" s="29">
        <f t="shared" si="8"/>
        <v>5436.486525955077</v>
      </c>
      <c r="BC76" s="20">
        <f t="shared" si="14"/>
        <v>17.500183617174493</v>
      </c>
      <c r="BD76" s="20">
        <f t="shared" si="15"/>
        <v>3.2190245544846774E-3</v>
      </c>
      <c r="BE76" s="16"/>
      <c r="BF76" s="16"/>
    </row>
    <row r="77" spans="1:58" x14ac:dyDescent="0.3">
      <c r="A77" s="1"/>
      <c r="B77" s="10"/>
      <c r="C77" s="1"/>
      <c r="F77" s="1"/>
      <c r="G77" s="1"/>
      <c r="H77" s="1"/>
      <c r="K77" s="1"/>
      <c r="L77" s="10"/>
      <c r="M77" s="1"/>
      <c r="P77" s="1"/>
      <c r="Q77" s="1"/>
      <c r="R77" s="1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29">
        <f t="shared" si="16"/>
        <v>3605.2631578947353</v>
      </c>
      <c r="AV77" s="28">
        <f t="shared" si="9"/>
        <v>5.4266315789473643</v>
      </c>
      <c r="AW77" s="28">
        <f t="shared" si="10"/>
        <v>3.4520684210526298</v>
      </c>
      <c r="AX77" s="27">
        <f t="shared" si="11"/>
        <v>46.299473684210469</v>
      </c>
      <c r="AY77" s="27">
        <f t="shared" si="12"/>
        <v>0.45419783684210474</v>
      </c>
      <c r="AZ77" s="27">
        <f t="shared" si="13"/>
        <v>0.15139927894736824</v>
      </c>
      <c r="BA77" s="27">
        <f t="shared" si="7"/>
        <v>2.9068661557894698E-2</v>
      </c>
      <c r="BB77" s="29">
        <f t="shared" si="8"/>
        <v>6004.6076949224607</v>
      </c>
      <c r="BC77" s="20">
        <f t="shared" si="14"/>
        <v>18.733103506371165</v>
      </c>
      <c r="BD77" s="20">
        <f t="shared" si="15"/>
        <v>3.1197880791133136E-3</v>
      </c>
      <c r="BE77" s="16"/>
      <c r="BF77" s="16"/>
    </row>
    <row r="78" spans="1:58" x14ac:dyDescent="0.3">
      <c r="A78" s="1"/>
      <c r="B78" s="10"/>
      <c r="C78" s="1"/>
      <c r="F78" s="1"/>
      <c r="G78" s="1"/>
      <c r="H78" s="1"/>
      <c r="K78" s="1"/>
      <c r="L78" s="10"/>
      <c r="M78" s="1"/>
      <c r="P78" s="1"/>
      <c r="Q78" s="1"/>
      <c r="R78" s="1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29">
        <f t="shared" si="16"/>
        <v>3684.2105263157878</v>
      </c>
      <c r="AV78" s="28">
        <f t="shared" si="9"/>
        <v>5.6161052631578903</v>
      </c>
      <c r="AW78" s="28">
        <f t="shared" si="10"/>
        <v>3.5625947368421027</v>
      </c>
      <c r="AX78" s="27">
        <f t="shared" si="11"/>
        <v>49.741578947368353</v>
      </c>
      <c r="AY78" s="27">
        <f t="shared" si="12"/>
        <v>0.48796488947368355</v>
      </c>
      <c r="AZ78" s="27">
        <f t="shared" si="13"/>
        <v>0.16265496315789452</v>
      </c>
      <c r="BA78" s="27">
        <f t="shared" si="7"/>
        <v>3.1229752926315746E-2</v>
      </c>
      <c r="BB78" s="29">
        <f t="shared" si="8"/>
        <v>6592.2796135566132</v>
      </c>
      <c r="BC78" s="20">
        <f t="shared" si="14"/>
        <v>20.007907052077531</v>
      </c>
      <c r="BD78" s="20">
        <f t="shared" si="15"/>
        <v>3.035051336556252E-3</v>
      </c>
      <c r="BE78" s="16"/>
      <c r="BF78" s="16"/>
    </row>
    <row r="79" spans="1:58" x14ac:dyDescent="0.3">
      <c r="A79" s="1"/>
      <c r="B79" s="10"/>
      <c r="C79" s="1"/>
      <c r="F79" s="1"/>
      <c r="G79" s="1"/>
      <c r="H79" s="1"/>
      <c r="K79" s="1"/>
      <c r="L79" s="10"/>
      <c r="M79" s="1"/>
      <c r="P79" s="1"/>
      <c r="Q79" s="1"/>
      <c r="R79" s="1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29">
        <f t="shared" si="16"/>
        <v>3763.1578947368403</v>
      </c>
      <c r="AV79" s="28">
        <f t="shared" si="9"/>
        <v>5.8055789473684163</v>
      </c>
      <c r="AW79" s="28">
        <f t="shared" si="10"/>
        <v>3.6731210526315765</v>
      </c>
      <c r="AX79" s="27">
        <f t="shared" si="11"/>
        <v>53.183684210526238</v>
      </c>
      <c r="AY79" s="27">
        <f t="shared" si="12"/>
        <v>0.52173194210526241</v>
      </c>
      <c r="AZ79" s="27">
        <f t="shared" si="13"/>
        <v>0.1739106473684208</v>
      </c>
      <c r="BA79" s="27">
        <f t="shared" si="7"/>
        <v>3.3390844294736793E-2</v>
      </c>
      <c r="BB79" s="29">
        <f t="shared" si="8"/>
        <v>7199.5022818575362</v>
      </c>
      <c r="BC79" s="20">
        <f t="shared" si="14"/>
        <v>21.324594254293597</v>
      </c>
      <c r="BD79" s="20">
        <f t="shared" si="15"/>
        <v>2.9619539545158199E-3</v>
      </c>
      <c r="BE79" s="16"/>
      <c r="BF79" s="16"/>
    </row>
    <row r="80" spans="1:58" x14ac:dyDescent="0.3">
      <c r="A80" s="1"/>
      <c r="B80" s="10"/>
      <c r="C80" s="1"/>
      <c r="F80" s="1"/>
      <c r="G80" s="1"/>
      <c r="H80" s="1"/>
      <c r="K80" s="1"/>
      <c r="L80" s="10"/>
      <c r="M80" s="1"/>
      <c r="P80" s="1"/>
      <c r="Q80" s="1"/>
      <c r="R80" s="1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29">
        <f t="shared" si="16"/>
        <v>3842.1052631578928</v>
      </c>
      <c r="AV80" s="28">
        <f t="shared" si="9"/>
        <v>5.9950526315789423</v>
      </c>
      <c r="AW80" s="28">
        <f t="shared" si="10"/>
        <v>3.7836473684210494</v>
      </c>
      <c r="AX80" s="27">
        <f t="shared" si="11"/>
        <v>56.625789473684122</v>
      </c>
      <c r="AY80" s="27">
        <f t="shared" si="12"/>
        <v>0.55549899473684128</v>
      </c>
      <c r="AZ80" s="27">
        <f t="shared" si="13"/>
        <v>0.1851663315789471</v>
      </c>
      <c r="BA80" s="27">
        <f t="shared" si="7"/>
        <v>3.5551935663157841E-2</v>
      </c>
      <c r="BB80" s="29">
        <f t="shared" si="8"/>
        <v>7826.2756998252307</v>
      </c>
      <c r="BC80" s="20">
        <f t="shared" si="14"/>
        <v>22.683165113019353</v>
      </c>
      <c r="BD80" s="20">
        <f t="shared" si="15"/>
        <v>2.8983345313947848E-3</v>
      </c>
      <c r="BE80" s="16"/>
      <c r="BF80" s="16"/>
    </row>
    <row r="81" spans="1:58" x14ac:dyDescent="0.3">
      <c r="A81" s="1"/>
      <c r="B81" s="10"/>
      <c r="C81" s="1"/>
      <c r="F81" s="1"/>
      <c r="G81" s="1"/>
      <c r="H81" s="1"/>
      <c r="K81" s="1"/>
      <c r="L81" s="10"/>
      <c r="M81" s="1"/>
      <c r="P81" s="1"/>
      <c r="Q81" s="1"/>
      <c r="R81" s="1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29">
        <f t="shared" si="16"/>
        <v>3921.0526315789452</v>
      </c>
      <c r="AV81" s="28">
        <f t="shared" si="9"/>
        <v>6.1845263157894683</v>
      </c>
      <c r="AW81" s="28">
        <f t="shared" si="10"/>
        <v>3.8941736842105232</v>
      </c>
      <c r="AX81" s="27">
        <f t="shared" si="11"/>
        <v>60.067894736842007</v>
      </c>
      <c r="AY81" s="27">
        <f t="shared" si="12"/>
        <v>0.58926604736842014</v>
      </c>
      <c r="AZ81" s="27">
        <f t="shared" si="13"/>
        <v>0.19642201578947338</v>
      </c>
      <c r="BA81" s="27">
        <f t="shared" si="7"/>
        <v>3.7713027031578888E-2</v>
      </c>
      <c r="BB81" s="29">
        <f t="shared" si="8"/>
        <v>8472.5998674596958</v>
      </c>
      <c r="BC81" s="20">
        <f t="shared" si="14"/>
        <v>24.083619628254809</v>
      </c>
      <c r="BD81" s="20">
        <f t="shared" si="15"/>
        <v>2.8425300385955437E-3</v>
      </c>
      <c r="BE81" s="16"/>
      <c r="BF81" s="16"/>
    </row>
    <row r="82" spans="1:58" x14ac:dyDescent="0.3">
      <c r="A82" s="1"/>
      <c r="B82" s="10"/>
      <c r="C82" s="1"/>
      <c r="F82" s="1"/>
      <c r="G82" s="1"/>
      <c r="H82" s="1"/>
      <c r="K82" s="1"/>
      <c r="L82" s="10"/>
      <c r="M82" s="1"/>
      <c r="P82" s="1"/>
      <c r="Q82" s="1"/>
      <c r="R82" s="1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20">
        <v>4000</v>
      </c>
      <c r="AV82" s="28">
        <f t="shared" si="9"/>
        <v>6.3739999999999997</v>
      </c>
      <c r="AW82" s="28">
        <f t="shared" si="10"/>
        <v>4.0046999999999997</v>
      </c>
      <c r="AX82" s="27">
        <f t="shared" si="11"/>
        <v>63.510000000000005</v>
      </c>
      <c r="AY82" s="27">
        <f t="shared" si="12"/>
        <v>0.62303310000000012</v>
      </c>
      <c r="AZ82" s="27">
        <f>(AY82/4*256)/(3/4*256)</f>
        <v>0.20767770000000005</v>
      </c>
      <c r="BA82" s="27">
        <f>AZ82*3/4*256/1000</f>
        <v>3.9874118400000005E-2</v>
      </c>
      <c r="BB82" s="29">
        <f>BA82*AU82*(180/3.1415926535)</f>
        <v>9138.4747847609542</v>
      </c>
      <c r="BC82" s="20">
        <f t="shared" si="14"/>
        <v>25.525957799999997</v>
      </c>
      <c r="BD82" s="20">
        <f t="shared" si="15"/>
        <v>2.7932404915715602E-3</v>
      </c>
      <c r="BE82" s="16"/>
      <c r="BF82" s="16"/>
    </row>
    <row r="83" spans="1:58" x14ac:dyDescent="0.3">
      <c r="A83" s="1"/>
      <c r="B83" s="10"/>
      <c r="C83" s="1"/>
      <c r="F83" s="1"/>
      <c r="G83" s="1"/>
      <c r="H83" s="1"/>
      <c r="K83" s="1"/>
      <c r="L83" s="10"/>
      <c r="M83" s="1"/>
      <c r="P83" s="1"/>
      <c r="Q83" s="1"/>
      <c r="R83" s="1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</row>
    <row r="84" spans="1:58" x14ac:dyDescent="0.3">
      <c r="A84" s="1"/>
      <c r="B84" s="10"/>
      <c r="C84" s="1"/>
      <c r="F84" s="1"/>
      <c r="G84" s="1"/>
      <c r="H84" s="1"/>
      <c r="K84" s="1"/>
      <c r="L84" s="10"/>
      <c r="M84" s="1"/>
      <c r="P84" s="1"/>
      <c r="Q84" s="1"/>
      <c r="R84" s="1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</row>
    <row r="85" spans="1:58" x14ac:dyDescent="0.3">
      <c r="A85" s="1"/>
      <c r="B85" s="10"/>
      <c r="C85" s="1"/>
      <c r="F85" s="1"/>
      <c r="G85" s="1"/>
      <c r="H85" s="1"/>
      <c r="K85" s="1"/>
      <c r="L85" s="10"/>
      <c r="M85" s="1"/>
      <c r="P85" s="1"/>
      <c r="Q85" s="1"/>
      <c r="R85" s="1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</row>
    <row r="86" spans="1:58" x14ac:dyDescent="0.3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</row>
    <row r="87" spans="1:58" x14ac:dyDescent="0.3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</row>
    <row r="88" spans="1:58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</row>
    <row r="92" spans="1:58" x14ac:dyDescent="0.3">
      <c r="A92" t="s">
        <v>18</v>
      </c>
      <c r="B92" t="s">
        <v>15</v>
      </c>
      <c r="C92" t="s">
        <v>22</v>
      </c>
    </row>
    <row r="93" spans="1:58" ht="15" thickBot="1" x14ac:dyDescent="0.3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</row>
    <row r="94" spans="1:58" x14ac:dyDescent="0.3">
      <c r="A94" s="1">
        <v>3.95</v>
      </c>
      <c r="B94" s="10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M94" s="2" t="s">
        <v>8</v>
      </c>
      <c r="N94" s="3"/>
      <c r="O94" s="4"/>
    </row>
    <row r="95" spans="1:58" x14ac:dyDescent="0.3">
      <c r="A95" s="1">
        <v>3.88</v>
      </c>
      <c r="B95" s="10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M95" s="5" t="s">
        <v>5</v>
      </c>
      <c r="O95" s="6" t="s">
        <v>10</v>
      </c>
    </row>
    <row r="96" spans="1:58" x14ac:dyDescent="0.3">
      <c r="A96" s="1">
        <v>3.06</v>
      </c>
      <c r="B96" s="10">
        <v>20</v>
      </c>
      <c r="C96" s="1">
        <v>2805</v>
      </c>
      <c r="F96" s="1">
        <v>2.16</v>
      </c>
      <c r="G96" s="1">
        <v>9.5</v>
      </c>
      <c r="H96" s="1">
        <v>2760</v>
      </c>
      <c r="M96" s="5">
        <v>454</v>
      </c>
      <c r="O96" s="6">
        <f>M99+M96</f>
        <v>605.6</v>
      </c>
    </row>
    <row r="97" spans="1:15" x14ac:dyDescent="0.3">
      <c r="A97" s="1"/>
      <c r="B97" s="10"/>
      <c r="C97" s="1"/>
      <c r="F97" s="1"/>
      <c r="G97" s="1"/>
      <c r="H97" s="1"/>
      <c r="M97" s="5"/>
      <c r="O97" s="6"/>
    </row>
    <row r="98" spans="1:15" x14ac:dyDescent="0.3">
      <c r="A98" s="1"/>
      <c r="B98" s="10"/>
      <c r="C98" s="1"/>
      <c r="F98" s="1"/>
      <c r="G98" s="1"/>
      <c r="H98" s="1"/>
      <c r="M98" s="5" t="s">
        <v>6</v>
      </c>
      <c r="O98" s="6" t="s">
        <v>11</v>
      </c>
    </row>
    <row r="99" spans="1:15" x14ac:dyDescent="0.3">
      <c r="A99" s="1"/>
      <c r="B99" s="10"/>
      <c r="C99" s="1"/>
      <c r="F99" s="1"/>
      <c r="G99" s="1"/>
      <c r="H99" s="1"/>
      <c r="M99" s="5">
        <v>151.6</v>
      </c>
      <c r="O99" s="6">
        <f>O96-M102</f>
        <v>5.6000000000000227</v>
      </c>
    </row>
    <row r="100" spans="1:15" x14ac:dyDescent="0.3">
      <c r="A100" s="1"/>
      <c r="B100" s="10"/>
      <c r="C100" s="1"/>
      <c r="F100" s="1"/>
      <c r="G100" s="1"/>
      <c r="H100" s="1"/>
      <c r="M100" s="5"/>
      <c r="O100" s="6"/>
    </row>
    <row r="101" spans="1:15" x14ac:dyDescent="0.3">
      <c r="A101" s="1"/>
      <c r="B101" s="10"/>
      <c r="C101" s="1"/>
      <c r="F101" s="1"/>
      <c r="G101" s="1"/>
      <c r="H101" s="1"/>
      <c r="M101" s="5" t="s">
        <v>7</v>
      </c>
      <c r="O101" s="6"/>
    </row>
    <row r="102" spans="1:15" x14ac:dyDescent="0.3">
      <c r="A102" s="1"/>
      <c r="B102" s="10"/>
      <c r="C102" s="1"/>
      <c r="F102" s="1"/>
      <c r="G102" s="1"/>
      <c r="H102" s="1"/>
      <c r="M102" s="5">
        <v>600</v>
      </c>
      <c r="O102" s="6"/>
    </row>
    <row r="103" spans="1:15" ht="15" thickBot="1" x14ac:dyDescent="0.35">
      <c r="A103" s="1"/>
      <c r="B103" s="10"/>
      <c r="C103" s="1"/>
      <c r="F103" s="1"/>
      <c r="G103" s="1"/>
      <c r="H103" s="1"/>
      <c r="M103" s="7"/>
      <c r="N103" s="8"/>
      <c r="O103" s="9"/>
    </row>
    <row r="104" spans="1:15" ht="15" thickBot="1" x14ac:dyDescent="0.35">
      <c r="A104" s="1"/>
      <c r="B104" s="10"/>
      <c r="C104" s="1"/>
      <c r="F104" s="1"/>
      <c r="G104" s="1"/>
      <c r="H104" s="1"/>
    </row>
    <row r="105" spans="1:15" x14ac:dyDescent="0.3">
      <c r="A105" s="1"/>
      <c r="B105" s="10"/>
      <c r="C105" s="1"/>
      <c r="F105" s="1"/>
      <c r="G105" s="1"/>
      <c r="H105" s="1"/>
      <c r="M105" s="2" t="s">
        <v>9</v>
      </c>
      <c r="N105" s="3"/>
      <c r="O105" s="4"/>
    </row>
    <row r="106" spans="1:15" x14ac:dyDescent="0.3">
      <c r="A106" s="1"/>
      <c r="B106" s="10"/>
      <c r="C106" s="1"/>
      <c r="F106" s="1"/>
      <c r="G106" s="1"/>
      <c r="H106" s="1"/>
      <c r="M106" s="5" t="s">
        <v>5</v>
      </c>
      <c r="O106" s="6" t="str">
        <f>O95</f>
        <v>diffrence</v>
      </c>
    </row>
    <row r="107" spans="1:15" x14ac:dyDescent="0.3">
      <c r="A107" s="1"/>
      <c r="B107" s="10"/>
      <c r="C107" s="1"/>
      <c r="F107" s="1"/>
      <c r="G107" s="1"/>
      <c r="H107" s="1"/>
      <c r="M107" s="5">
        <v>303.5</v>
      </c>
      <c r="O107" s="6">
        <f>M107+M110</f>
        <v>615</v>
      </c>
    </row>
    <row r="108" spans="1:15" x14ac:dyDescent="0.3">
      <c r="A108" s="1"/>
      <c r="B108" s="10"/>
      <c r="C108" s="1"/>
      <c r="F108" s="1"/>
      <c r="G108" s="1"/>
      <c r="H108" s="1"/>
      <c r="M108" s="5"/>
      <c r="O108" s="6"/>
    </row>
    <row r="109" spans="1:15" x14ac:dyDescent="0.3">
      <c r="A109" s="1"/>
      <c r="B109" s="1"/>
      <c r="C109" s="1"/>
      <c r="F109" s="1"/>
      <c r="G109" s="1"/>
      <c r="H109" s="1"/>
      <c r="M109" s="5" t="s">
        <v>6</v>
      </c>
      <c r="O109" s="6" t="str">
        <f>O98</f>
        <v>forskel</v>
      </c>
    </row>
    <row r="110" spans="1:15" x14ac:dyDescent="0.3">
      <c r="A110" s="1"/>
      <c r="B110" s="1"/>
      <c r="C110" s="1"/>
      <c r="F110" s="1"/>
      <c r="G110" s="1"/>
      <c r="H110" s="1"/>
      <c r="M110" s="5">
        <v>311.5</v>
      </c>
      <c r="O110" s="6">
        <f>O107-M113</f>
        <v>15</v>
      </c>
    </row>
    <row r="111" spans="1:15" x14ac:dyDescent="0.3">
      <c r="A111" s="1"/>
      <c r="B111" s="1"/>
      <c r="C111" s="1"/>
      <c r="F111" s="1"/>
      <c r="G111" s="1"/>
      <c r="H111" s="1"/>
      <c r="M111" s="5"/>
      <c r="O111" s="6"/>
    </row>
    <row r="112" spans="1:15" x14ac:dyDescent="0.3">
      <c r="M112" s="5" t="s">
        <v>7</v>
      </c>
      <c r="O112" s="6"/>
    </row>
    <row r="113" spans="13:15" ht="15" thickBot="1" x14ac:dyDescent="0.35">
      <c r="M113" s="7">
        <v>600</v>
      </c>
      <c r="N113" s="8"/>
      <c r="O113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Oliver Booth</cp:lastModifiedBy>
  <dcterms:created xsi:type="dcterms:W3CDTF">2015-06-05T18:19:34Z</dcterms:created>
  <dcterms:modified xsi:type="dcterms:W3CDTF">2023-01-10T21:39:12Z</dcterms:modified>
</cp:coreProperties>
</file>