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00EE664C-91D8-4A28-B948-4F943810CA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  <sheet name="Målinger med rampe" sheetId="2" r:id="rId2"/>
  </sheets>
  <externalReferences>
    <externalReference r:id="rId3"/>
  </externalReference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72" i="1"/>
  <c r="C73" i="1"/>
  <c r="C74" i="1"/>
  <c r="C75" i="1"/>
  <c r="C76" i="1"/>
  <c r="C77" i="1"/>
  <c r="C78" i="1"/>
  <c r="C79" i="1"/>
  <c r="C8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V3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U78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U29" i="1" s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U18" i="1" s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U11" i="1" s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U15" i="1" l="1"/>
  <c r="U17" i="1"/>
  <c r="U6" i="1"/>
  <c r="U39" i="1"/>
  <c r="U55" i="1"/>
  <c r="U43" i="1"/>
  <c r="U16" i="1"/>
  <c r="U54" i="1"/>
  <c r="U48" i="1"/>
  <c r="U27" i="1"/>
  <c r="U49" i="1"/>
  <c r="U19" i="1"/>
  <c r="U20" i="1"/>
  <c r="U56" i="1"/>
  <c r="U53" i="1"/>
  <c r="U41" i="1"/>
  <c r="U30" i="1"/>
  <c r="U52" i="1"/>
  <c r="U64" i="1"/>
  <c r="U40" i="1"/>
  <c r="U44" i="1"/>
  <c r="U7" i="1"/>
  <c r="U21" i="1"/>
  <c r="U63" i="1"/>
  <c r="U51" i="1"/>
  <c r="U50" i="1"/>
  <c r="U25" i="1"/>
  <c r="U61" i="1"/>
  <c r="U12" i="1"/>
  <c r="U10" i="1"/>
  <c r="U26" i="1"/>
  <c r="U28" i="1"/>
  <c r="U42" i="1"/>
  <c r="U60" i="1"/>
  <c r="U62" i="1"/>
  <c r="U9" i="1"/>
  <c r="U59" i="1"/>
  <c r="U47" i="1"/>
  <c r="U14" i="1"/>
  <c r="U8" i="1"/>
  <c r="U22" i="1"/>
  <c r="U23" i="1"/>
  <c r="U24" i="1"/>
  <c r="U58" i="1"/>
  <c r="U46" i="1"/>
  <c r="U13" i="1"/>
  <c r="U31" i="1"/>
  <c r="U57" i="1"/>
  <c r="U45" i="1"/>
  <c r="T78" i="1"/>
  <c r="AB78" i="1" s="1"/>
  <c r="T79" i="1"/>
  <c r="AA79" i="1" s="1"/>
  <c r="S78" i="1"/>
  <c r="W78" i="1" s="1"/>
  <c r="Z78" i="1" l="1"/>
  <c r="Y78" i="1"/>
  <c r="AA78" i="1"/>
  <c r="AB79" i="1"/>
  <c r="S79" i="1"/>
  <c r="X78" i="1"/>
  <c r="Y79" i="1"/>
  <c r="Z79" i="1"/>
  <c r="T80" i="1"/>
  <c r="T81" i="1" s="1"/>
  <c r="AB81" i="1" l="1"/>
  <c r="AA81" i="1"/>
  <c r="AA80" i="1"/>
  <c r="AB80" i="1"/>
  <c r="X79" i="1"/>
  <c r="W79" i="1"/>
  <c r="Y81" i="1"/>
  <c r="Z81" i="1"/>
  <c r="S80" i="1"/>
  <c r="S81" i="1" s="1"/>
  <c r="Y80" i="1"/>
  <c r="Z80" i="1"/>
  <c r="T82" i="1"/>
  <c r="AA82" i="1" l="1"/>
  <c r="AB82" i="1"/>
  <c r="X81" i="1"/>
  <c r="W81" i="1"/>
  <c r="Y82" i="1"/>
  <c r="Z82" i="1"/>
  <c r="X80" i="1"/>
  <c r="W80" i="1"/>
  <c r="S82" i="1"/>
  <c r="T83" i="1"/>
  <c r="AA83" i="1" l="1"/>
  <c r="AB83" i="1"/>
  <c r="Z83" i="1"/>
  <c r="Y83" i="1"/>
  <c r="X82" i="1"/>
  <c r="W82" i="1"/>
  <c r="S83" i="1"/>
  <c r="T84" i="1"/>
  <c r="AB84" i="1" l="1"/>
  <c r="AA84" i="1"/>
  <c r="Z84" i="1"/>
  <c r="Y84" i="1"/>
  <c r="X83" i="1"/>
  <c r="W83" i="1"/>
  <c r="S84" i="1"/>
  <c r="T85" i="1"/>
  <c r="AB85" i="1" l="1"/>
  <c r="AA85" i="1"/>
  <c r="Z85" i="1"/>
  <c r="Y85" i="1"/>
  <c r="X84" i="1"/>
  <c r="W84" i="1"/>
  <c r="S85" i="1"/>
  <c r="T86" i="1"/>
  <c r="AA86" i="1" l="1"/>
  <c r="AB86" i="1"/>
  <c r="Z86" i="1"/>
  <c r="Y86" i="1"/>
  <c r="X85" i="1"/>
  <c r="W85" i="1"/>
  <c r="S86" i="1"/>
  <c r="T87" i="1"/>
  <c r="AA87" i="1" l="1"/>
  <c r="AB87" i="1"/>
  <c r="Y87" i="1"/>
  <c r="Z87" i="1"/>
  <c r="X86" i="1"/>
  <c r="W86" i="1"/>
  <c r="S87" i="1"/>
  <c r="T88" i="1"/>
  <c r="AA88" i="1" l="1"/>
  <c r="AB88" i="1"/>
  <c r="Y88" i="1"/>
  <c r="Z88" i="1"/>
  <c r="X87" i="1"/>
  <c r="W87" i="1"/>
  <c r="S88" i="1"/>
  <c r="T89" i="1"/>
  <c r="AA89" i="1" l="1"/>
  <c r="AB89" i="1"/>
  <c r="Y89" i="1"/>
  <c r="Z89" i="1"/>
  <c r="X88" i="1"/>
  <c r="W88" i="1"/>
  <c r="S89" i="1"/>
  <c r="T90" i="1"/>
  <c r="AA90" i="1" l="1"/>
  <c r="AB90" i="1"/>
  <c r="Y90" i="1"/>
  <c r="Z90" i="1"/>
  <c r="X89" i="1"/>
  <c r="W89" i="1"/>
  <c r="S90" i="1"/>
  <c r="T91" i="1"/>
  <c r="AA91" i="1" l="1"/>
  <c r="AB91" i="1"/>
  <c r="Y91" i="1"/>
  <c r="Z91" i="1"/>
  <c r="X90" i="1"/>
  <c r="W90" i="1"/>
  <c r="S91" i="1"/>
  <c r="T92" i="1"/>
  <c r="AA92" i="1" l="1"/>
  <c r="AB92" i="1"/>
  <c r="Y92" i="1"/>
  <c r="Z92" i="1"/>
  <c r="X91" i="1"/>
  <c r="W91" i="1"/>
  <c r="S92" i="1"/>
  <c r="T93" i="1"/>
  <c r="AB93" i="1" l="1"/>
  <c r="AA93" i="1"/>
  <c r="Y93" i="1"/>
  <c r="Z93" i="1"/>
  <c r="X92" i="1"/>
  <c r="W92" i="1"/>
  <c r="S93" i="1"/>
  <c r="T94" i="1"/>
  <c r="AA94" i="1" l="1"/>
  <c r="AB94" i="1"/>
  <c r="Y94" i="1"/>
  <c r="Z94" i="1"/>
  <c r="X93" i="1"/>
  <c r="W93" i="1"/>
  <c r="S94" i="1"/>
  <c r="T95" i="1"/>
  <c r="AB95" i="1" s="1"/>
  <c r="AA95" i="1" l="1"/>
  <c r="X94" i="1"/>
  <c r="W94" i="1"/>
  <c r="Z95" i="1"/>
  <c r="Y95" i="1"/>
  <c r="T96" i="1"/>
  <c r="U107" i="1" s="1"/>
  <c r="V107" i="1" s="1"/>
  <c r="S95" i="1"/>
  <c r="U106" i="1" l="1"/>
  <c r="V106" i="1" s="1"/>
  <c r="U121" i="1"/>
  <c r="V121" i="1" s="1"/>
  <c r="U137" i="1"/>
  <c r="V137" i="1" s="1"/>
  <c r="U153" i="1"/>
  <c r="V153" i="1" s="1"/>
  <c r="U169" i="1"/>
  <c r="V169" i="1" s="1"/>
  <c r="U185" i="1"/>
  <c r="V185" i="1" s="1"/>
  <c r="U109" i="1"/>
  <c r="V109" i="1" s="1"/>
  <c r="U141" i="1"/>
  <c r="V141" i="1" s="1"/>
  <c r="U173" i="1"/>
  <c r="V173" i="1" s="1"/>
  <c r="U111" i="1"/>
  <c r="V111" i="1" s="1"/>
  <c r="U143" i="1"/>
  <c r="V143" i="1" s="1"/>
  <c r="AB96" i="1"/>
  <c r="U112" i="1"/>
  <c r="V112" i="1" s="1"/>
  <c r="U144" i="1"/>
  <c r="V144" i="1" s="1"/>
  <c r="U176" i="1"/>
  <c r="V176" i="1" s="1"/>
  <c r="U113" i="1"/>
  <c r="V113" i="1" s="1"/>
  <c r="U145" i="1"/>
  <c r="V145" i="1" s="1"/>
  <c r="U177" i="1"/>
  <c r="V177" i="1" s="1"/>
  <c r="U165" i="1"/>
  <c r="V165" i="1" s="1"/>
  <c r="U119" i="1"/>
  <c r="V119" i="1" s="1"/>
  <c r="U183" i="1"/>
  <c r="V183" i="1" s="1"/>
  <c r="U123" i="1"/>
  <c r="V123" i="1" s="1"/>
  <c r="U139" i="1"/>
  <c r="V139" i="1" s="1"/>
  <c r="U155" i="1"/>
  <c r="V155" i="1" s="1"/>
  <c r="U171" i="1"/>
  <c r="V171" i="1" s="1"/>
  <c r="U125" i="1"/>
  <c r="V125" i="1" s="1"/>
  <c r="U159" i="1"/>
  <c r="V159" i="1" s="1"/>
  <c r="U160" i="1"/>
  <c r="V160" i="1" s="1"/>
  <c r="U151" i="1"/>
  <c r="V151" i="1" s="1"/>
  <c r="U136" i="1"/>
  <c r="V136" i="1" s="1"/>
  <c r="U108" i="1"/>
  <c r="V108" i="1" s="1"/>
  <c r="U124" i="1"/>
  <c r="V124" i="1" s="1"/>
  <c r="U140" i="1"/>
  <c r="V140" i="1" s="1"/>
  <c r="U156" i="1"/>
  <c r="V156" i="1" s="1"/>
  <c r="U172" i="1"/>
  <c r="V172" i="1" s="1"/>
  <c r="U157" i="1"/>
  <c r="V157" i="1" s="1"/>
  <c r="U127" i="1"/>
  <c r="V127" i="1" s="1"/>
  <c r="U175" i="1"/>
  <c r="V175" i="1" s="1"/>
  <c r="U128" i="1"/>
  <c r="V128" i="1" s="1"/>
  <c r="U129" i="1"/>
  <c r="V129" i="1" s="1"/>
  <c r="U161" i="1"/>
  <c r="V161" i="1" s="1"/>
  <c r="U117" i="1"/>
  <c r="V117" i="1" s="1"/>
  <c r="U149" i="1"/>
  <c r="V149" i="1" s="1"/>
  <c r="U181" i="1"/>
  <c r="V181" i="1" s="1"/>
  <c r="U167" i="1"/>
  <c r="V167" i="1" s="1"/>
  <c r="U120" i="1"/>
  <c r="V120" i="1" s="1"/>
  <c r="U152" i="1"/>
  <c r="V152" i="1" s="1"/>
  <c r="U184" i="1"/>
  <c r="V184" i="1" s="1"/>
  <c r="U115" i="1"/>
  <c r="V115" i="1" s="1"/>
  <c r="U131" i="1"/>
  <c r="V131" i="1" s="1"/>
  <c r="U147" i="1"/>
  <c r="V147" i="1" s="1"/>
  <c r="U163" i="1"/>
  <c r="V163" i="1" s="1"/>
  <c r="U179" i="1"/>
  <c r="V179" i="1" s="1"/>
  <c r="U116" i="1"/>
  <c r="V116" i="1" s="1"/>
  <c r="U132" i="1"/>
  <c r="V132" i="1" s="1"/>
  <c r="U148" i="1"/>
  <c r="V148" i="1" s="1"/>
  <c r="U164" i="1"/>
  <c r="V164" i="1" s="1"/>
  <c r="U180" i="1"/>
  <c r="V180" i="1" s="1"/>
  <c r="U133" i="1"/>
  <c r="V133" i="1" s="1"/>
  <c r="U135" i="1"/>
  <c r="V135" i="1" s="1"/>
  <c r="U168" i="1"/>
  <c r="V168" i="1" s="1"/>
  <c r="U158" i="1"/>
  <c r="V158" i="1" s="1"/>
  <c r="U138" i="1"/>
  <c r="V138" i="1" s="1"/>
  <c r="U114" i="1"/>
  <c r="V114" i="1" s="1"/>
  <c r="U130" i="1"/>
  <c r="V130" i="1" s="1"/>
  <c r="U146" i="1"/>
  <c r="V146" i="1" s="1"/>
  <c r="U134" i="1"/>
  <c r="V134" i="1" s="1"/>
  <c r="U154" i="1"/>
  <c r="V154" i="1" s="1"/>
  <c r="U126" i="1"/>
  <c r="V126" i="1" s="1"/>
  <c r="U122" i="1"/>
  <c r="V122" i="1" s="1"/>
  <c r="U110" i="1"/>
  <c r="V110" i="1" s="1"/>
  <c r="U142" i="1"/>
  <c r="V142" i="1" s="1"/>
  <c r="U178" i="1"/>
  <c r="V178" i="1" s="1"/>
  <c r="U174" i="1"/>
  <c r="V174" i="1" s="1"/>
  <c r="U118" i="1"/>
  <c r="V118" i="1" s="1"/>
  <c r="U150" i="1"/>
  <c r="V150" i="1" s="1"/>
  <c r="U182" i="1"/>
  <c r="V182" i="1" s="1"/>
  <c r="U186" i="1"/>
  <c r="V186" i="1" s="1"/>
  <c r="U170" i="1"/>
  <c r="V170" i="1" s="1"/>
  <c r="U162" i="1"/>
  <c r="V162" i="1" s="1"/>
  <c r="U166" i="1"/>
  <c r="V166" i="1" s="1"/>
  <c r="AA96" i="1"/>
  <c r="X95" i="1"/>
  <c r="W95" i="1"/>
  <c r="Z96" i="1"/>
  <c r="Y96" i="1"/>
  <c r="S96" i="1"/>
  <c r="T97" i="1"/>
  <c r="AB97" i="1" s="1"/>
  <c r="AB100" i="1" s="1"/>
  <c r="AA97" i="1" l="1"/>
  <c r="AA100" i="1" s="1"/>
  <c r="Z97" i="1"/>
  <c r="Z100" i="1" s="1"/>
  <c r="Y97" i="1"/>
  <c r="Y100" i="1" s="1"/>
  <c r="X96" i="1"/>
  <c r="W96" i="1"/>
  <c r="S97" i="1"/>
  <c r="X97" i="1" l="1"/>
  <c r="X100" i="1" s="1"/>
  <c r="W97" i="1"/>
  <c r="W100" i="1" s="1"/>
</calcChain>
</file>

<file path=xl/sharedStrings.xml><?xml version="1.0" encoding="utf-8"?>
<sst xmlns="http://schemas.openxmlformats.org/spreadsheetml/2006/main" count="134" uniqueCount="63">
  <si>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</si>
  <si>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</si>
  <si>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</si>
  <si>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</si>
  <si>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</si>
  <si>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</si>
  <si>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</si>
  <si>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</si>
  <si>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</si>
  <si>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</si>
  <si>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</si>
  <si>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</si>
  <si>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</si>
  <si>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F Ny Akum</t>
  </si>
  <si>
    <t>F Bru Akum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</si>
  <si>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</si>
  <si>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</si>
  <si>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</si>
  <si>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</si>
  <si>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</si>
  <si>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</si>
  <si>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</si>
  <si>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</si>
  <si>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</si>
  <si>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</si>
  <si>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</si>
  <si>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</si>
  <si>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</si>
  <si>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Energitab rampe</t>
  </si>
  <si>
    <t>Måleserie, hastighed fra affyringsplatform</t>
  </si>
  <si>
    <t>E pot</t>
  </si>
  <si>
    <t>[Nm][J]</t>
  </si>
  <si>
    <t>Akumuleret kraft Ekin</t>
  </si>
  <si>
    <t>Hop vinkel</t>
  </si>
  <si>
    <t>grader</t>
  </si>
  <si>
    <t>X max hop</t>
  </si>
  <si>
    <t>Hop højde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</si>
  <si>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</si>
  <si>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</si>
  <si>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</si>
  <si>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</si>
  <si>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</si>
  <si>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</si>
  <si>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</si>
  <si>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</si>
  <si>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</si>
  <si>
    <t>2stk ny elastik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</si>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</sst>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91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86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75</c:v>
                </c:pt>
                <c:pt idx="12">
                  <c:v>73</c:v>
                </c:pt>
                <c:pt idx="13">
                  <c:v>68</c:v>
                </c:pt>
                <c:pt idx="14">
                  <c:v>63</c:v>
                </c:pt>
                <c:pt idx="15">
                  <c:v>50</c:v>
                </c:pt>
                <c:pt idx="16">
                  <c:v>40</c:v>
                </c:pt>
                <c:pt idx="17">
                  <c:v>25</c:v>
                </c:pt>
                <c:pt idx="18">
                  <c:v>10</c:v>
                </c:pt>
                <c:pt idx="19">
                  <c:v>0</c:v>
                </c:pt>
                <c:pt idx="20">
                  <c:v>-7</c:v>
                </c:pt>
                <c:pt idx="21">
                  <c:v>-9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[1]Ark1!$C$6:$C$25</c:f>
              <c:numCache>
                <c:formatCode>General</c:formatCode>
                <c:ptCount val="20"/>
                <c:pt idx="0">
                  <c:v>346</c:v>
                </c:pt>
                <c:pt idx="1">
                  <c:v>345</c:v>
                </c:pt>
                <c:pt idx="2">
                  <c:v>342</c:v>
                </c:pt>
                <c:pt idx="3">
                  <c:v>340</c:v>
                </c:pt>
                <c:pt idx="4">
                  <c:v>338</c:v>
                </c:pt>
                <c:pt idx="5">
                  <c:v>336</c:v>
                </c:pt>
                <c:pt idx="6">
                  <c:v>333</c:v>
                </c:pt>
                <c:pt idx="7">
                  <c:v>329</c:v>
                </c:pt>
                <c:pt idx="8">
                  <c:v>325</c:v>
                </c:pt>
                <c:pt idx="9">
                  <c:v>321</c:v>
                </c:pt>
                <c:pt idx="10">
                  <c:v>315</c:v>
                </c:pt>
                <c:pt idx="11">
                  <c:v>305</c:v>
                </c:pt>
                <c:pt idx="12">
                  <c:v>279</c:v>
                </c:pt>
                <c:pt idx="13">
                  <c:v>177</c:v>
                </c:pt>
                <c:pt idx="14">
                  <c:v>147</c:v>
                </c:pt>
                <c:pt idx="15">
                  <c:v>68</c:v>
                </c:pt>
                <c:pt idx="16">
                  <c:v>35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xVal>
          <c:yVal>
            <c:numRef>
              <c:f>[1]Ark1!$A$6:$A$25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[1]Ark1!$G$6:$G$30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xVal>
          <c:yVal>
            <c:numRef>
              <c:f>[1]Ark1!$E$6:$E$30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[1]Ark1!$K$6:$K$30</c:f>
              <c:numCache>
                <c:formatCode>General</c:formatCode>
                <c:ptCount val="25"/>
                <c:pt idx="0">
                  <c:v>296</c:v>
                </c:pt>
                <c:pt idx="1">
                  <c:v>295</c:v>
                </c:pt>
                <c:pt idx="2">
                  <c:v>293.5</c:v>
                </c:pt>
                <c:pt idx="3">
                  <c:v>291</c:v>
                </c:pt>
                <c:pt idx="4">
                  <c:v>289</c:v>
                </c:pt>
                <c:pt idx="5">
                  <c:v>287</c:v>
                </c:pt>
                <c:pt idx="6">
                  <c:v>284</c:v>
                </c:pt>
                <c:pt idx="7">
                  <c:v>281</c:v>
                </c:pt>
                <c:pt idx="8">
                  <c:v>277</c:v>
                </c:pt>
                <c:pt idx="9">
                  <c:v>273</c:v>
                </c:pt>
                <c:pt idx="10">
                  <c:v>267</c:v>
                </c:pt>
                <c:pt idx="11">
                  <c:v>262</c:v>
                </c:pt>
                <c:pt idx="12">
                  <c:v>256</c:v>
                </c:pt>
                <c:pt idx="13">
                  <c:v>246</c:v>
                </c:pt>
                <c:pt idx="14">
                  <c:v>222</c:v>
                </c:pt>
                <c:pt idx="15">
                  <c:v>182</c:v>
                </c:pt>
                <c:pt idx="16">
                  <c:v>114</c:v>
                </c:pt>
                <c:pt idx="17">
                  <c:v>81</c:v>
                </c:pt>
                <c:pt idx="18">
                  <c:v>62</c:v>
                </c:pt>
                <c:pt idx="19">
                  <c:v>45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</c:numCache>
            </c:numRef>
          </c:xVal>
          <c:yVal>
            <c:numRef>
              <c:f>[1]Ark1!$I$6:$I$30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[1]Ark1!$O$6:$O$31</c:f>
              <c:numCache>
                <c:formatCode>General</c:formatCode>
                <c:ptCount val="26"/>
                <c:pt idx="0">
                  <c:v>359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337</c:v>
                </c:pt>
                <c:pt idx="9">
                  <c:v>332</c:v>
                </c:pt>
                <c:pt idx="10">
                  <c:v>326</c:v>
                </c:pt>
                <c:pt idx="11">
                  <c:v>323</c:v>
                </c:pt>
                <c:pt idx="12">
                  <c:v>317</c:v>
                </c:pt>
                <c:pt idx="13">
                  <c:v>310</c:v>
                </c:pt>
                <c:pt idx="14">
                  <c:v>294</c:v>
                </c:pt>
                <c:pt idx="15">
                  <c:v>272</c:v>
                </c:pt>
                <c:pt idx="16">
                  <c:v>195</c:v>
                </c:pt>
                <c:pt idx="17">
                  <c:v>179</c:v>
                </c:pt>
                <c:pt idx="18">
                  <c:v>124</c:v>
                </c:pt>
                <c:pt idx="19">
                  <c:v>89</c:v>
                </c:pt>
                <c:pt idx="20">
                  <c:v>60</c:v>
                </c:pt>
                <c:pt idx="21">
                  <c:v>46</c:v>
                </c:pt>
                <c:pt idx="22">
                  <c:v>27</c:v>
                </c:pt>
                <c:pt idx="23">
                  <c:v>17</c:v>
                </c:pt>
                <c:pt idx="24">
                  <c:v>7</c:v>
                </c:pt>
                <c:pt idx="25">
                  <c:v>0</c:v>
                </c:pt>
              </c:numCache>
            </c:numRef>
          </c:xVal>
          <c:yVal>
            <c:numRef>
              <c:f>[1]Ark1!$M$6:$M$31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[1]Ark1!$S$6:$S$31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[1]Ark1!$Q$6:$Q$31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'Ark1'!$AH$39:$AH$64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0-4354-8F85-7AA4D87E4358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'Ark1'!$AI$39:$AI$64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0-4354-8F85-7AA4D87E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3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571500</xdr:colOff>
          <xdr:row>76</xdr:row>
          <xdr:rowOff>28575</xdr:rowOff>
        </xdr:from>
        <xdr:to>
          <xdr:col>31</xdr:col>
          <xdr:colOff>28575</xdr:colOff>
          <xdr:row>80</xdr:row>
          <xdr:rowOff>28575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581025</xdr:colOff>
          <xdr:row>81</xdr:row>
          <xdr:rowOff>28575</xdr:rowOff>
        </xdr:from>
        <xdr:to>
          <xdr:col>31</xdr:col>
          <xdr:colOff>76200</xdr:colOff>
          <xdr:row>85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173181</xdr:colOff>
      <xdr:row>24</xdr:row>
      <xdr:rowOff>173182</xdr:rowOff>
    </xdr:from>
    <xdr:to>
      <xdr:col>45</xdr:col>
      <xdr:colOff>19482</xdr:colOff>
      <xdr:row>42</xdr:row>
      <xdr:rowOff>69273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mus/Desktop/Studie/Mekanisk%20produktanalyse/Projekt%202/databehandling%2017-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6">
          <cell r="A6">
            <v>15</v>
          </cell>
          <cell r="C6">
            <v>346</v>
          </cell>
          <cell r="E6">
            <v>15</v>
          </cell>
          <cell r="G6">
            <v>369</v>
          </cell>
          <cell r="I6">
            <v>15</v>
          </cell>
          <cell r="K6">
            <v>296</v>
          </cell>
          <cell r="M6">
            <v>15</v>
          </cell>
          <cell r="O6">
            <v>359</v>
          </cell>
          <cell r="Q6">
            <v>15</v>
          </cell>
          <cell r="S6">
            <v>358</v>
          </cell>
        </row>
        <row r="7">
          <cell r="A7">
            <v>14</v>
          </cell>
          <cell r="C7">
            <v>345</v>
          </cell>
          <cell r="E7">
            <v>14</v>
          </cell>
          <cell r="G7">
            <v>367</v>
          </cell>
          <cell r="I7">
            <v>14</v>
          </cell>
          <cell r="K7">
            <v>295</v>
          </cell>
          <cell r="M7">
            <v>14</v>
          </cell>
          <cell r="O7">
            <v>357</v>
          </cell>
          <cell r="Q7">
            <v>14</v>
          </cell>
          <cell r="S7">
            <v>357</v>
          </cell>
        </row>
        <row r="8">
          <cell r="A8">
            <v>13</v>
          </cell>
          <cell r="C8">
            <v>342</v>
          </cell>
          <cell r="E8">
            <v>13</v>
          </cell>
          <cell r="G8">
            <v>366</v>
          </cell>
          <cell r="I8">
            <v>13</v>
          </cell>
          <cell r="K8">
            <v>293.5</v>
          </cell>
          <cell r="M8">
            <v>13</v>
          </cell>
          <cell r="O8">
            <v>355</v>
          </cell>
          <cell r="Q8">
            <v>13</v>
          </cell>
          <cell r="S8">
            <v>355</v>
          </cell>
        </row>
        <row r="9">
          <cell r="A9">
            <v>12</v>
          </cell>
          <cell r="C9">
            <v>340</v>
          </cell>
          <cell r="E9">
            <v>12</v>
          </cell>
          <cell r="G9">
            <v>364</v>
          </cell>
          <cell r="I9">
            <v>12</v>
          </cell>
          <cell r="K9">
            <v>291</v>
          </cell>
          <cell r="M9">
            <v>12</v>
          </cell>
          <cell r="O9">
            <v>353</v>
          </cell>
          <cell r="Q9">
            <v>12</v>
          </cell>
          <cell r="S9">
            <v>353</v>
          </cell>
        </row>
        <row r="10">
          <cell r="A10">
            <v>11</v>
          </cell>
          <cell r="C10">
            <v>338</v>
          </cell>
          <cell r="E10">
            <v>11</v>
          </cell>
          <cell r="G10">
            <v>361</v>
          </cell>
          <cell r="I10">
            <v>11</v>
          </cell>
          <cell r="K10">
            <v>289</v>
          </cell>
          <cell r="M10">
            <v>11</v>
          </cell>
          <cell r="O10">
            <v>350</v>
          </cell>
          <cell r="Q10">
            <v>11</v>
          </cell>
          <cell r="S10">
            <v>350</v>
          </cell>
        </row>
        <row r="11">
          <cell r="A11">
            <v>10</v>
          </cell>
          <cell r="C11">
            <v>336</v>
          </cell>
          <cell r="E11">
            <v>10</v>
          </cell>
          <cell r="G11">
            <v>358</v>
          </cell>
          <cell r="I11">
            <v>10</v>
          </cell>
          <cell r="K11">
            <v>287</v>
          </cell>
          <cell r="M11">
            <v>10</v>
          </cell>
          <cell r="O11">
            <v>348</v>
          </cell>
          <cell r="Q11">
            <v>10</v>
          </cell>
          <cell r="S11">
            <v>348</v>
          </cell>
        </row>
        <row r="12">
          <cell r="A12">
            <v>9</v>
          </cell>
          <cell r="C12">
            <v>333</v>
          </cell>
          <cell r="E12">
            <v>9</v>
          </cell>
          <cell r="G12">
            <v>355</v>
          </cell>
          <cell r="I12">
            <v>9</v>
          </cell>
          <cell r="K12">
            <v>284</v>
          </cell>
          <cell r="M12">
            <v>9</v>
          </cell>
          <cell r="O12">
            <v>345</v>
          </cell>
          <cell r="Q12">
            <v>9</v>
          </cell>
          <cell r="S12">
            <v>345</v>
          </cell>
        </row>
        <row r="13">
          <cell r="A13">
            <v>8</v>
          </cell>
          <cell r="C13">
            <v>329</v>
          </cell>
          <cell r="E13">
            <v>8</v>
          </cell>
          <cell r="G13">
            <v>352</v>
          </cell>
          <cell r="I13">
            <v>8</v>
          </cell>
          <cell r="K13">
            <v>281</v>
          </cell>
          <cell r="M13">
            <v>8</v>
          </cell>
          <cell r="O13">
            <v>342</v>
          </cell>
          <cell r="Q13">
            <v>8</v>
          </cell>
          <cell r="S13">
            <v>342</v>
          </cell>
        </row>
        <row r="14">
          <cell r="A14">
            <v>7</v>
          </cell>
          <cell r="C14">
            <v>325</v>
          </cell>
          <cell r="E14">
            <v>7</v>
          </cell>
          <cell r="G14">
            <v>348</v>
          </cell>
          <cell r="I14">
            <v>7</v>
          </cell>
          <cell r="K14">
            <v>277</v>
          </cell>
          <cell r="M14">
            <v>7</v>
          </cell>
          <cell r="O14">
            <v>337</v>
          </cell>
          <cell r="Q14">
            <v>7</v>
          </cell>
          <cell r="S14">
            <v>338</v>
          </cell>
        </row>
        <row r="15">
          <cell r="A15">
            <v>6</v>
          </cell>
          <cell r="C15">
            <v>321</v>
          </cell>
          <cell r="E15">
            <v>6</v>
          </cell>
          <cell r="G15">
            <v>344</v>
          </cell>
          <cell r="I15">
            <v>6</v>
          </cell>
          <cell r="K15">
            <v>273</v>
          </cell>
          <cell r="M15">
            <v>6</v>
          </cell>
          <cell r="O15">
            <v>332</v>
          </cell>
          <cell r="Q15">
            <v>6</v>
          </cell>
          <cell r="S15">
            <v>332</v>
          </cell>
        </row>
        <row r="16">
          <cell r="A16">
            <v>5</v>
          </cell>
          <cell r="C16">
            <v>315</v>
          </cell>
          <cell r="E16">
            <v>5</v>
          </cell>
          <cell r="G16">
            <v>338</v>
          </cell>
          <cell r="I16">
            <v>5</v>
          </cell>
          <cell r="K16">
            <v>267</v>
          </cell>
          <cell r="M16">
            <v>5</v>
          </cell>
          <cell r="O16">
            <v>326</v>
          </cell>
          <cell r="Q16">
            <v>5</v>
          </cell>
          <cell r="S16">
            <v>326</v>
          </cell>
        </row>
        <row r="17">
          <cell r="A17">
            <v>4</v>
          </cell>
          <cell r="C17">
            <v>305</v>
          </cell>
          <cell r="E17">
            <v>4.5</v>
          </cell>
          <cell r="G17">
            <v>334</v>
          </cell>
          <cell r="I17">
            <v>4.5</v>
          </cell>
          <cell r="K17">
            <v>262</v>
          </cell>
          <cell r="M17">
            <v>4.5</v>
          </cell>
          <cell r="O17">
            <v>323</v>
          </cell>
          <cell r="Q17">
            <v>4.5</v>
          </cell>
          <cell r="S17">
            <v>322</v>
          </cell>
        </row>
        <row r="18">
          <cell r="A18">
            <v>3</v>
          </cell>
          <cell r="C18">
            <v>279</v>
          </cell>
          <cell r="E18">
            <v>4</v>
          </cell>
          <cell r="G18">
            <v>330</v>
          </cell>
          <cell r="I18">
            <v>4</v>
          </cell>
          <cell r="K18">
            <v>256</v>
          </cell>
          <cell r="M18">
            <v>4</v>
          </cell>
          <cell r="O18">
            <v>317</v>
          </cell>
          <cell r="Q18">
            <v>4</v>
          </cell>
          <cell r="S18">
            <v>316</v>
          </cell>
        </row>
        <row r="19">
          <cell r="A19">
            <v>2.5</v>
          </cell>
          <cell r="C19">
            <v>177</v>
          </cell>
          <cell r="E19">
            <v>3.5</v>
          </cell>
          <cell r="G19">
            <v>323</v>
          </cell>
          <cell r="I19">
            <v>3.5</v>
          </cell>
          <cell r="K19">
            <v>246</v>
          </cell>
          <cell r="M19">
            <v>3.5</v>
          </cell>
          <cell r="O19">
            <v>310</v>
          </cell>
          <cell r="Q19">
            <v>3.5</v>
          </cell>
          <cell r="S19">
            <v>310</v>
          </cell>
        </row>
        <row r="20">
          <cell r="A20">
            <v>2</v>
          </cell>
          <cell r="C20">
            <v>147</v>
          </cell>
          <cell r="E20">
            <v>3</v>
          </cell>
          <cell r="G20">
            <v>314</v>
          </cell>
          <cell r="I20">
            <v>3</v>
          </cell>
          <cell r="K20">
            <v>222</v>
          </cell>
          <cell r="M20">
            <v>3</v>
          </cell>
          <cell r="O20">
            <v>294</v>
          </cell>
          <cell r="Q20">
            <v>3</v>
          </cell>
          <cell r="S20">
            <v>301</v>
          </cell>
        </row>
        <row r="21">
          <cell r="A21">
            <v>1.5</v>
          </cell>
          <cell r="C21">
            <v>68</v>
          </cell>
          <cell r="E21">
            <v>2.5</v>
          </cell>
          <cell r="G21">
            <v>294</v>
          </cell>
          <cell r="I21">
            <v>2.5</v>
          </cell>
          <cell r="K21">
            <v>182</v>
          </cell>
          <cell r="M21">
            <v>2.5</v>
          </cell>
          <cell r="O21">
            <v>272</v>
          </cell>
          <cell r="Q21">
            <v>2.5</v>
          </cell>
          <cell r="S21">
            <v>273</v>
          </cell>
        </row>
        <row r="22">
          <cell r="A22">
            <v>1</v>
          </cell>
          <cell r="C22">
            <v>35</v>
          </cell>
          <cell r="E22">
            <v>2</v>
          </cell>
          <cell r="G22">
            <v>232</v>
          </cell>
          <cell r="I22">
            <v>2</v>
          </cell>
          <cell r="K22">
            <v>114</v>
          </cell>
          <cell r="M22">
            <v>2.25</v>
          </cell>
          <cell r="O22">
            <v>195</v>
          </cell>
          <cell r="Q22">
            <v>2.25</v>
          </cell>
          <cell r="S22">
            <v>234</v>
          </cell>
        </row>
        <row r="23">
          <cell r="A23">
            <v>0.5</v>
          </cell>
          <cell r="C23">
            <v>12</v>
          </cell>
          <cell r="E23">
            <v>1.75</v>
          </cell>
          <cell r="G23">
            <v>182</v>
          </cell>
          <cell r="I23">
            <v>1.75</v>
          </cell>
          <cell r="K23">
            <v>81</v>
          </cell>
          <cell r="M23">
            <v>2</v>
          </cell>
          <cell r="O23">
            <v>179</v>
          </cell>
          <cell r="Q23">
            <v>2</v>
          </cell>
          <cell r="S23">
            <v>205</v>
          </cell>
        </row>
        <row r="24">
          <cell r="A24">
            <v>0.25</v>
          </cell>
          <cell r="C24">
            <v>4</v>
          </cell>
          <cell r="E24">
            <v>1.5</v>
          </cell>
          <cell r="G24">
            <v>127</v>
          </cell>
          <cell r="I24">
            <v>1.5</v>
          </cell>
          <cell r="K24">
            <v>62</v>
          </cell>
          <cell r="M24">
            <v>1.75</v>
          </cell>
          <cell r="O24">
            <v>124</v>
          </cell>
          <cell r="Q24">
            <v>1.75</v>
          </cell>
          <cell r="S24">
            <v>129</v>
          </cell>
        </row>
        <row r="25">
          <cell r="A25">
            <v>0</v>
          </cell>
          <cell r="C25">
            <v>0</v>
          </cell>
          <cell r="E25">
            <v>1.25</v>
          </cell>
          <cell r="G25">
            <v>70</v>
          </cell>
          <cell r="I25">
            <v>1.25</v>
          </cell>
          <cell r="K25">
            <v>45</v>
          </cell>
          <cell r="M25">
            <v>1.5</v>
          </cell>
          <cell r="O25">
            <v>89</v>
          </cell>
          <cell r="Q25">
            <v>1.5</v>
          </cell>
          <cell r="S25">
            <v>86</v>
          </cell>
        </row>
        <row r="26">
          <cell r="E26">
            <v>1</v>
          </cell>
          <cell r="G26">
            <v>51</v>
          </cell>
          <cell r="I26">
            <v>1</v>
          </cell>
          <cell r="K26">
            <v>31</v>
          </cell>
          <cell r="M26">
            <v>1.25</v>
          </cell>
          <cell r="O26">
            <v>60</v>
          </cell>
          <cell r="Q26">
            <v>1.25</v>
          </cell>
          <cell r="S26">
            <v>60</v>
          </cell>
        </row>
        <row r="27">
          <cell r="E27">
            <v>0.75</v>
          </cell>
          <cell r="G27">
            <v>30</v>
          </cell>
          <cell r="I27">
            <v>0.75</v>
          </cell>
          <cell r="K27">
            <v>21</v>
          </cell>
          <cell r="M27">
            <v>1</v>
          </cell>
          <cell r="O27">
            <v>46</v>
          </cell>
          <cell r="Q27">
            <v>1</v>
          </cell>
          <cell r="S27">
            <v>43</v>
          </cell>
        </row>
        <row r="28">
          <cell r="E28">
            <v>0.5</v>
          </cell>
          <cell r="G28">
            <v>18</v>
          </cell>
          <cell r="I28">
            <v>0.5</v>
          </cell>
          <cell r="K28">
            <v>15</v>
          </cell>
          <cell r="M28">
            <v>0.75</v>
          </cell>
          <cell r="O28">
            <v>27</v>
          </cell>
          <cell r="Q28">
            <v>0.75</v>
          </cell>
          <cell r="S28">
            <v>26</v>
          </cell>
        </row>
        <row r="29">
          <cell r="E29">
            <v>0.25</v>
          </cell>
          <cell r="G29">
            <v>7</v>
          </cell>
          <cell r="I29">
            <v>0.25</v>
          </cell>
          <cell r="K29">
            <v>6</v>
          </cell>
          <cell r="M29">
            <v>0.5</v>
          </cell>
          <cell r="O29">
            <v>17</v>
          </cell>
          <cell r="Q29">
            <v>0.5</v>
          </cell>
          <cell r="S29">
            <v>16</v>
          </cell>
        </row>
        <row r="30"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0.25</v>
          </cell>
          <cell r="O30">
            <v>7</v>
          </cell>
          <cell r="Q30">
            <v>0.25</v>
          </cell>
          <cell r="S30">
            <v>7.5</v>
          </cell>
        </row>
        <row r="31">
          <cell r="M31">
            <v>0</v>
          </cell>
          <cell r="O31">
            <v>0</v>
          </cell>
          <cell r="Q31">
            <v>0</v>
          </cell>
          <cell r="S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6"/>
  <sheetViews>
    <sheetView tabSelected="1" zoomScale="85" zoomScaleNormal="85" workbookViewId="0">
      <selection activeCell="AB90" sqref="AB90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20.5703125" bestFit="1" customWidth="1"/>
    <col min="20" max="20" width="12" bestFit="1" customWidth="1"/>
    <col min="21" max="21" width="15.7109375" bestFit="1" customWidth="1"/>
    <col min="22" max="22" width="14.7109375" bestFit="1" customWidth="1"/>
    <col min="34" max="34" width="11.5703125" customWidth="1"/>
    <col min="35" max="35" width="13.42578125" customWidth="1"/>
  </cols>
  <sheetData>
    <row r="1" spans="1:34" ht="21" x14ac:dyDescent="0.35">
      <c r="A1" s="24" t="s">
        <v>37</v>
      </c>
      <c r="B1" s="24"/>
    </row>
    <row r="2" spans="1:34" x14ac:dyDescent="0.25">
      <c r="A2" s="1" t="s">
        <v>38</v>
      </c>
      <c r="B2" s="1"/>
      <c r="C2" s="1"/>
      <c r="D2" s="1"/>
      <c r="E2" s="1" t="s">
        <v>39</v>
      </c>
      <c r="F2" s="1"/>
      <c r="G2" s="1"/>
      <c r="H2" s="1"/>
      <c r="I2" s="1" t="s">
        <v>40</v>
      </c>
      <c r="J2" s="1"/>
      <c r="K2" s="1"/>
      <c r="L2" s="1"/>
      <c r="M2" s="1" t="s">
        <v>41</v>
      </c>
      <c r="N2" s="1"/>
      <c r="O2" s="1"/>
      <c r="P2" s="1"/>
      <c r="Q2" s="1" t="s">
        <v>42</v>
      </c>
      <c r="R2" s="1"/>
      <c r="S2" s="1"/>
      <c r="T2" s="15" t="s">
        <v>55</v>
      </c>
      <c r="U2" s="15"/>
      <c r="V2" s="15"/>
    </row>
    <row r="3" spans="1:34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44</v>
      </c>
      <c r="U3" s="15"/>
      <c r="V3" s="15">
        <f>(SUM(C3+G3+K3+O3+S3)/5)</f>
        <v>52.4</v>
      </c>
    </row>
    <row r="4" spans="1:34" x14ac:dyDescent="0.25">
      <c r="AC4" s="2"/>
      <c r="AD4" s="2"/>
    </row>
    <row r="5" spans="1:34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25" t="s">
        <v>43</v>
      </c>
      <c r="AH6" s="26" t="s">
        <v>44</v>
      </c>
    </row>
    <row r="7" spans="1:34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25"/>
      <c r="AH7" s="26"/>
    </row>
    <row r="8" spans="1:34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35">
      <c r="A34" s="24" t="s">
        <v>5</v>
      </c>
      <c r="B34" s="24"/>
    </row>
    <row r="35" spans="1:35" x14ac:dyDescent="0.25">
      <c r="A35" s="1" t="s">
        <v>38</v>
      </c>
      <c r="B35" s="1"/>
      <c r="C35" s="1"/>
      <c r="D35" s="1"/>
      <c r="E35" s="1" t="s">
        <v>39</v>
      </c>
      <c r="F35" s="1"/>
      <c r="G35" s="1"/>
      <c r="H35" s="1"/>
      <c r="I35" s="1" t="s">
        <v>40</v>
      </c>
      <c r="J35" s="1"/>
      <c r="K35" s="1"/>
      <c r="L35" s="1"/>
      <c r="M35" s="1" t="s">
        <v>41</v>
      </c>
      <c r="N35" s="1"/>
      <c r="O35" s="1"/>
      <c r="P35" s="1"/>
      <c r="Q35" s="1" t="s">
        <v>42</v>
      </c>
      <c r="R35" s="1"/>
      <c r="S35" s="1"/>
      <c r="T35" s="15" t="s">
        <v>55</v>
      </c>
      <c r="U35" s="15"/>
      <c r="V35" s="15"/>
      <c r="AH35" s="21" t="s">
        <v>59</v>
      </c>
      <c r="AI35" s="21" t="s">
        <v>60</v>
      </c>
    </row>
    <row r="36" spans="1:35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44</v>
      </c>
      <c r="U36" s="15"/>
      <c r="V36" s="15">
        <f>(SUM(C36+G36+K36+O36+S36)/5)</f>
        <v>60.1</v>
      </c>
      <c r="AH36" s="21"/>
      <c r="AI36" s="21"/>
    </row>
    <row r="37" spans="1:35" x14ac:dyDescent="0.25">
      <c r="AH37" s="22" t="s">
        <v>61</v>
      </c>
      <c r="AI37" s="22" t="s">
        <v>62</v>
      </c>
    </row>
    <row r="38" spans="1:35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H38" s="22"/>
      <c r="AI38" s="22"/>
    </row>
    <row r="39" spans="1:35" x14ac:dyDescent="0.2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  <c r="AH39" s="3">
        <f>Q6*2</f>
        <v>30</v>
      </c>
      <c r="AI39" s="3">
        <f>K39*2</f>
        <v>222</v>
      </c>
    </row>
    <row r="40" spans="1:35" x14ac:dyDescent="0.25">
      <c r="A40" s="3">
        <v>14</v>
      </c>
      <c r="B40" s="3">
        <v>180</v>
      </c>
      <c r="C40" s="3">
        <f t="shared" ref="C40:C64" si="8">B40-$B$64</f>
        <v>114</v>
      </c>
      <c r="D40" s="3"/>
      <c r="E40" s="3">
        <v>14</v>
      </c>
      <c r="F40" s="3">
        <v>187</v>
      </c>
      <c r="G40" s="3">
        <f t="shared" ref="G40:G64" si="9">F40-$F$64</f>
        <v>121</v>
      </c>
      <c r="H40" s="3"/>
      <c r="I40" s="3">
        <v>14</v>
      </c>
      <c r="J40" s="3">
        <v>174.5</v>
      </c>
      <c r="K40" s="3">
        <f t="shared" ref="K40:K64" si="10">J40-$J$64</f>
        <v>110.5</v>
      </c>
      <c r="L40" s="3"/>
      <c r="M40" s="3">
        <v>14</v>
      </c>
      <c r="N40" s="3">
        <v>156.5</v>
      </c>
      <c r="O40" s="3">
        <f t="shared" ref="O40:O64" si="11">N40-$N$64</f>
        <v>91.5</v>
      </c>
      <c r="P40" s="3"/>
      <c r="Q40" s="3">
        <v>14</v>
      </c>
      <c r="R40" s="3">
        <v>152</v>
      </c>
      <c r="S40" s="3">
        <f t="shared" ref="S40:S64" si="12">R40-$R$64</f>
        <v>87.5</v>
      </c>
      <c r="T40" s="15">
        <v>14</v>
      </c>
      <c r="U40" s="15">
        <f t="shared" ref="U40:U49" si="13">SUM(C40,G40,K40,O40,S40)/5</f>
        <v>104.9</v>
      </c>
      <c r="AH40" s="3">
        <f>Q7*2</f>
        <v>28</v>
      </c>
      <c r="AI40" s="3">
        <f t="shared" ref="AI40:AI64" si="14">K40*2</f>
        <v>221</v>
      </c>
    </row>
    <row r="41" spans="1:35" x14ac:dyDescent="0.25">
      <c r="A41" s="3">
        <v>13</v>
      </c>
      <c r="B41" s="3">
        <v>179</v>
      </c>
      <c r="C41" s="3">
        <f t="shared" si="8"/>
        <v>113</v>
      </c>
      <c r="D41" s="3"/>
      <c r="E41" s="3">
        <v>13</v>
      </c>
      <c r="F41" s="3">
        <v>186</v>
      </c>
      <c r="G41" s="3">
        <f t="shared" si="9"/>
        <v>120</v>
      </c>
      <c r="H41" s="3"/>
      <c r="I41" s="3">
        <v>13</v>
      </c>
      <c r="J41" s="3">
        <v>174</v>
      </c>
      <c r="K41" s="3">
        <f t="shared" si="10"/>
        <v>110</v>
      </c>
      <c r="L41" s="3"/>
      <c r="M41" s="3">
        <v>13</v>
      </c>
      <c r="N41" s="3">
        <v>156</v>
      </c>
      <c r="O41" s="3">
        <f t="shared" si="11"/>
        <v>91</v>
      </c>
      <c r="P41" s="3"/>
      <c r="Q41" s="3">
        <v>13</v>
      </c>
      <c r="R41" s="3">
        <v>151</v>
      </c>
      <c r="S41" s="3">
        <f t="shared" si="12"/>
        <v>86.5</v>
      </c>
      <c r="T41" s="15">
        <v>13</v>
      </c>
      <c r="U41" s="15">
        <f t="shared" si="13"/>
        <v>104.1</v>
      </c>
      <c r="AH41" s="3">
        <f t="shared" ref="AH41:AH64" si="15">Q8*2</f>
        <v>26</v>
      </c>
      <c r="AI41" s="3">
        <f t="shared" si="14"/>
        <v>220</v>
      </c>
    </row>
    <row r="42" spans="1:35" x14ac:dyDescent="0.25">
      <c r="A42" s="3">
        <v>12</v>
      </c>
      <c r="B42" s="3">
        <v>178</v>
      </c>
      <c r="C42" s="3">
        <f t="shared" si="8"/>
        <v>112</v>
      </c>
      <c r="D42" s="3"/>
      <c r="E42" s="3">
        <v>12</v>
      </c>
      <c r="F42" s="3">
        <v>185</v>
      </c>
      <c r="G42" s="3">
        <f t="shared" si="9"/>
        <v>119</v>
      </c>
      <c r="H42" s="3"/>
      <c r="I42" s="3">
        <v>12</v>
      </c>
      <c r="J42" s="3">
        <v>173</v>
      </c>
      <c r="K42" s="3">
        <f t="shared" si="10"/>
        <v>109</v>
      </c>
      <c r="L42" s="3"/>
      <c r="M42" s="3">
        <v>12</v>
      </c>
      <c r="N42" s="3">
        <v>155</v>
      </c>
      <c r="O42" s="3">
        <f t="shared" si="11"/>
        <v>90</v>
      </c>
      <c r="P42" s="3"/>
      <c r="Q42" s="3">
        <v>12</v>
      </c>
      <c r="R42" s="3">
        <v>150</v>
      </c>
      <c r="S42" s="3">
        <f t="shared" si="12"/>
        <v>85.5</v>
      </c>
      <c r="T42" s="15">
        <v>12</v>
      </c>
      <c r="U42" s="15">
        <f t="shared" si="13"/>
        <v>103.1</v>
      </c>
      <c r="AH42" s="3">
        <f t="shared" si="15"/>
        <v>24</v>
      </c>
      <c r="AI42" s="3">
        <f t="shared" si="14"/>
        <v>218</v>
      </c>
    </row>
    <row r="43" spans="1:35" x14ac:dyDescent="0.25">
      <c r="A43" s="3">
        <v>11</v>
      </c>
      <c r="B43" s="3">
        <v>177</v>
      </c>
      <c r="C43" s="3">
        <f t="shared" si="8"/>
        <v>111</v>
      </c>
      <c r="D43" s="3"/>
      <c r="E43" s="3">
        <v>11</v>
      </c>
      <c r="F43" s="3">
        <v>184</v>
      </c>
      <c r="G43" s="3">
        <f t="shared" si="9"/>
        <v>118</v>
      </c>
      <c r="H43" s="3"/>
      <c r="I43" s="3">
        <v>11</v>
      </c>
      <c r="J43" s="3">
        <v>171.5</v>
      </c>
      <c r="K43" s="3">
        <f t="shared" si="10"/>
        <v>107.5</v>
      </c>
      <c r="L43" s="3"/>
      <c r="M43" s="3">
        <v>11</v>
      </c>
      <c r="N43" s="3">
        <v>153.5</v>
      </c>
      <c r="O43" s="3">
        <f t="shared" si="11"/>
        <v>88.5</v>
      </c>
      <c r="P43" s="3"/>
      <c r="Q43" s="3">
        <v>11</v>
      </c>
      <c r="R43" s="3">
        <v>149</v>
      </c>
      <c r="S43" s="3">
        <f t="shared" si="12"/>
        <v>84.5</v>
      </c>
      <c r="T43" s="15">
        <v>11</v>
      </c>
      <c r="U43" s="15">
        <f t="shared" si="13"/>
        <v>101.9</v>
      </c>
      <c r="AH43" s="3">
        <f t="shared" si="15"/>
        <v>22</v>
      </c>
      <c r="AI43" s="3">
        <f t="shared" si="14"/>
        <v>215</v>
      </c>
    </row>
    <row r="44" spans="1:35" x14ac:dyDescent="0.25">
      <c r="A44" s="3">
        <v>10</v>
      </c>
      <c r="B44" s="3">
        <v>175</v>
      </c>
      <c r="C44" s="3">
        <f t="shared" si="8"/>
        <v>109</v>
      </c>
      <c r="D44" s="3"/>
      <c r="E44" s="3">
        <v>10</v>
      </c>
      <c r="F44" s="3">
        <v>182.5</v>
      </c>
      <c r="G44" s="3">
        <f t="shared" si="9"/>
        <v>116.5</v>
      </c>
      <c r="H44" s="3"/>
      <c r="I44" s="3">
        <v>10</v>
      </c>
      <c r="J44" s="3">
        <v>170</v>
      </c>
      <c r="K44" s="3">
        <f t="shared" si="10"/>
        <v>106</v>
      </c>
      <c r="L44" s="3"/>
      <c r="M44" s="3">
        <v>10</v>
      </c>
      <c r="N44" s="3">
        <v>152</v>
      </c>
      <c r="O44" s="3">
        <f t="shared" si="11"/>
        <v>87</v>
      </c>
      <c r="P44" s="3"/>
      <c r="Q44" s="3">
        <v>10</v>
      </c>
      <c r="R44" s="3">
        <v>147.5</v>
      </c>
      <c r="S44" s="3">
        <f t="shared" si="12"/>
        <v>83</v>
      </c>
      <c r="T44" s="15">
        <v>10</v>
      </c>
      <c r="U44" s="15">
        <f t="shared" si="13"/>
        <v>100.3</v>
      </c>
      <c r="AH44" s="3">
        <f t="shared" si="15"/>
        <v>20</v>
      </c>
      <c r="AI44" s="3">
        <f t="shared" si="14"/>
        <v>212</v>
      </c>
    </row>
    <row r="45" spans="1:35" x14ac:dyDescent="0.25">
      <c r="A45" s="3">
        <v>9</v>
      </c>
      <c r="B45" s="3">
        <v>174</v>
      </c>
      <c r="C45" s="3">
        <f t="shared" si="8"/>
        <v>108</v>
      </c>
      <c r="D45" s="3"/>
      <c r="E45" s="3">
        <v>9</v>
      </c>
      <c r="F45" s="3">
        <v>180</v>
      </c>
      <c r="G45" s="3">
        <f t="shared" si="9"/>
        <v>114</v>
      </c>
      <c r="H45" s="3"/>
      <c r="I45" s="3">
        <v>9</v>
      </c>
      <c r="J45" s="3">
        <v>168</v>
      </c>
      <c r="K45" s="3">
        <f t="shared" si="10"/>
        <v>104</v>
      </c>
      <c r="L45" s="3"/>
      <c r="M45" s="3">
        <v>9</v>
      </c>
      <c r="N45" s="3">
        <v>150.5</v>
      </c>
      <c r="O45" s="3">
        <f t="shared" si="11"/>
        <v>85.5</v>
      </c>
      <c r="P45" s="3"/>
      <c r="Q45" s="3">
        <v>9</v>
      </c>
      <c r="R45" s="3">
        <v>146</v>
      </c>
      <c r="S45" s="3">
        <f t="shared" si="12"/>
        <v>81.5</v>
      </c>
      <c r="T45" s="15">
        <v>9</v>
      </c>
      <c r="U45" s="15">
        <f t="shared" si="13"/>
        <v>98.6</v>
      </c>
      <c r="AH45" s="3">
        <f t="shared" si="15"/>
        <v>18</v>
      </c>
      <c r="AI45" s="3">
        <f t="shared" si="14"/>
        <v>208</v>
      </c>
    </row>
    <row r="46" spans="1:35" x14ac:dyDescent="0.25">
      <c r="A46" s="3">
        <v>8</v>
      </c>
      <c r="B46" s="3">
        <v>171</v>
      </c>
      <c r="C46" s="3">
        <f t="shared" si="8"/>
        <v>105</v>
      </c>
      <c r="D46" s="3"/>
      <c r="E46" s="3">
        <v>8</v>
      </c>
      <c r="F46" s="3">
        <v>178</v>
      </c>
      <c r="G46" s="3">
        <f t="shared" si="9"/>
        <v>112</v>
      </c>
      <c r="H46" s="3"/>
      <c r="I46" s="3">
        <v>8</v>
      </c>
      <c r="J46" s="3">
        <v>165.5</v>
      </c>
      <c r="K46" s="3">
        <f t="shared" si="10"/>
        <v>101.5</v>
      </c>
      <c r="L46" s="3"/>
      <c r="M46" s="3">
        <v>8</v>
      </c>
      <c r="N46" s="3">
        <v>148</v>
      </c>
      <c r="O46" s="3">
        <f t="shared" si="11"/>
        <v>83</v>
      </c>
      <c r="P46" s="3"/>
      <c r="Q46" s="3">
        <v>8</v>
      </c>
      <c r="R46" s="3">
        <v>143.5</v>
      </c>
      <c r="S46" s="3">
        <f t="shared" si="12"/>
        <v>79</v>
      </c>
      <c r="T46" s="15">
        <v>8</v>
      </c>
      <c r="U46" s="15">
        <f t="shared" si="13"/>
        <v>96.1</v>
      </c>
      <c r="AH46" s="3">
        <f t="shared" si="15"/>
        <v>16</v>
      </c>
      <c r="AI46" s="3">
        <f t="shared" si="14"/>
        <v>203</v>
      </c>
    </row>
    <row r="47" spans="1:35" x14ac:dyDescent="0.25">
      <c r="A47" s="3">
        <v>7</v>
      </c>
      <c r="B47" s="3">
        <v>167</v>
      </c>
      <c r="C47" s="3">
        <f t="shared" si="8"/>
        <v>101</v>
      </c>
      <c r="D47" s="3"/>
      <c r="E47" s="3">
        <v>7</v>
      </c>
      <c r="F47" s="3">
        <v>174</v>
      </c>
      <c r="G47" s="3">
        <f t="shared" si="9"/>
        <v>108</v>
      </c>
      <c r="H47" s="3"/>
      <c r="I47" s="3">
        <v>7</v>
      </c>
      <c r="J47" s="3">
        <v>161</v>
      </c>
      <c r="K47" s="3">
        <f t="shared" si="10"/>
        <v>97</v>
      </c>
      <c r="L47" s="3"/>
      <c r="M47" s="3">
        <v>7</v>
      </c>
      <c r="N47" s="3">
        <v>143.5</v>
      </c>
      <c r="O47" s="3">
        <f t="shared" si="11"/>
        <v>78.5</v>
      </c>
      <c r="P47" s="3"/>
      <c r="Q47" s="3">
        <v>7</v>
      </c>
      <c r="R47" s="3">
        <v>139</v>
      </c>
      <c r="S47" s="3">
        <f t="shared" si="12"/>
        <v>74.5</v>
      </c>
      <c r="T47" s="15">
        <v>7</v>
      </c>
      <c r="U47" s="15">
        <f t="shared" si="13"/>
        <v>91.8</v>
      </c>
      <c r="AH47" s="3">
        <f t="shared" si="15"/>
        <v>14</v>
      </c>
      <c r="AI47" s="3">
        <f t="shared" si="14"/>
        <v>194</v>
      </c>
    </row>
    <row r="48" spans="1:35" x14ac:dyDescent="0.25">
      <c r="A48" s="3">
        <v>6</v>
      </c>
      <c r="B48" s="3">
        <v>159</v>
      </c>
      <c r="C48" s="3">
        <f t="shared" si="8"/>
        <v>93</v>
      </c>
      <c r="D48" s="3"/>
      <c r="E48" s="3">
        <v>6</v>
      </c>
      <c r="F48" s="3">
        <v>166</v>
      </c>
      <c r="G48" s="3">
        <f t="shared" si="9"/>
        <v>100</v>
      </c>
      <c r="H48" s="3"/>
      <c r="I48" s="3">
        <v>6</v>
      </c>
      <c r="J48" s="3">
        <v>155</v>
      </c>
      <c r="K48" s="3">
        <f t="shared" si="10"/>
        <v>91</v>
      </c>
      <c r="L48" s="3"/>
      <c r="M48" s="3">
        <v>6</v>
      </c>
      <c r="N48" s="3">
        <v>135.5</v>
      </c>
      <c r="O48" s="3">
        <f t="shared" si="11"/>
        <v>70.5</v>
      </c>
      <c r="P48" s="3"/>
      <c r="Q48" s="3">
        <v>6</v>
      </c>
      <c r="R48" s="3">
        <v>131</v>
      </c>
      <c r="S48" s="3">
        <f t="shared" si="12"/>
        <v>66.5</v>
      </c>
      <c r="T48" s="15">
        <v>6</v>
      </c>
      <c r="U48" s="15">
        <f t="shared" si="13"/>
        <v>84.2</v>
      </c>
      <c r="AH48" s="3">
        <f t="shared" si="15"/>
        <v>12</v>
      </c>
      <c r="AI48" s="3">
        <f t="shared" si="14"/>
        <v>182</v>
      </c>
    </row>
    <row r="49" spans="1:35" x14ac:dyDescent="0.25">
      <c r="A49" s="3">
        <v>5</v>
      </c>
      <c r="B49" s="3">
        <v>144</v>
      </c>
      <c r="C49" s="3">
        <f t="shared" si="8"/>
        <v>78</v>
      </c>
      <c r="D49" s="3"/>
      <c r="E49" s="3">
        <v>5</v>
      </c>
      <c r="F49" s="3">
        <v>150</v>
      </c>
      <c r="G49" s="3">
        <f t="shared" si="9"/>
        <v>84</v>
      </c>
      <c r="H49" s="3"/>
      <c r="I49" s="3">
        <v>5</v>
      </c>
      <c r="J49" s="3">
        <v>141</v>
      </c>
      <c r="K49" s="3">
        <f t="shared" si="10"/>
        <v>77</v>
      </c>
      <c r="L49" s="3"/>
      <c r="M49" s="3">
        <v>5</v>
      </c>
      <c r="N49" s="3">
        <v>121</v>
      </c>
      <c r="O49" s="3">
        <f t="shared" si="11"/>
        <v>56</v>
      </c>
      <c r="P49" s="3"/>
      <c r="Q49" s="3">
        <v>5</v>
      </c>
      <c r="R49" s="3">
        <v>115.5</v>
      </c>
      <c r="S49" s="3">
        <f t="shared" si="12"/>
        <v>51</v>
      </c>
      <c r="T49" s="15">
        <v>5</v>
      </c>
      <c r="U49" s="15">
        <f t="shared" si="13"/>
        <v>69.2</v>
      </c>
      <c r="AH49" s="3">
        <f t="shared" si="15"/>
        <v>10</v>
      </c>
      <c r="AI49" s="3">
        <f t="shared" si="14"/>
        <v>154</v>
      </c>
    </row>
    <row r="50" spans="1:35" x14ac:dyDescent="0.25">
      <c r="A50" s="3">
        <v>4.5</v>
      </c>
      <c r="B50" s="3">
        <v>133</v>
      </c>
      <c r="C50" s="3">
        <f t="shared" si="8"/>
        <v>67</v>
      </c>
      <c r="D50" s="3"/>
      <c r="E50" s="3">
        <v>4.5</v>
      </c>
      <c r="F50" s="3">
        <v>138</v>
      </c>
      <c r="G50" s="3">
        <f t="shared" si="9"/>
        <v>72</v>
      </c>
      <c r="H50" s="3"/>
      <c r="I50" s="3">
        <v>4.5</v>
      </c>
      <c r="J50" s="3">
        <v>131</v>
      </c>
      <c r="K50" s="3">
        <f t="shared" si="10"/>
        <v>67</v>
      </c>
      <c r="L50" s="3"/>
      <c r="M50" s="3">
        <v>4.5</v>
      </c>
      <c r="N50" s="3">
        <v>113.5</v>
      </c>
      <c r="O50" s="3">
        <f t="shared" si="11"/>
        <v>48.5</v>
      </c>
      <c r="P50" s="3"/>
      <c r="Q50" s="3">
        <v>4.5</v>
      </c>
      <c r="R50" s="3">
        <v>108</v>
      </c>
      <c r="S50" s="3">
        <f t="shared" si="12"/>
        <v>43.5</v>
      </c>
      <c r="T50" s="15">
        <v>4.5</v>
      </c>
      <c r="U50" s="15">
        <f>SUM(C50,G50,K50,O50,S50)/5</f>
        <v>59.6</v>
      </c>
      <c r="AH50" s="3">
        <f t="shared" si="15"/>
        <v>9</v>
      </c>
      <c r="AI50" s="3">
        <f t="shared" si="14"/>
        <v>134</v>
      </c>
    </row>
    <row r="51" spans="1:35" x14ac:dyDescent="0.25">
      <c r="A51" s="4">
        <v>4.25</v>
      </c>
      <c r="B51" s="3">
        <v>125</v>
      </c>
      <c r="C51" s="3">
        <f t="shared" si="8"/>
        <v>59</v>
      </c>
      <c r="D51" s="3"/>
      <c r="E51" s="4">
        <v>4.25</v>
      </c>
      <c r="F51" s="3">
        <v>134</v>
      </c>
      <c r="G51" s="3">
        <f t="shared" si="9"/>
        <v>68</v>
      </c>
      <c r="H51" s="3"/>
      <c r="I51" s="4">
        <v>4.25</v>
      </c>
      <c r="J51" s="3">
        <v>128</v>
      </c>
      <c r="K51" s="3">
        <f t="shared" si="10"/>
        <v>64</v>
      </c>
      <c r="L51" s="3"/>
      <c r="M51" s="4">
        <v>4.25</v>
      </c>
      <c r="N51" s="3">
        <v>106</v>
      </c>
      <c r="O51" s="3">
        <f t="shared" si="11"/>
        <v>41</v>
      </c>
      <c r="P51" s="3"/>
      <c r="Q51" s="4">
        <v>4.25</v>
      </c>
      <c r="R51" s="3">
        <v>104</v>
      </c>
      <c r="S51" s="3">
        <f t="shared" si="12"/>
        <v>39.5</v>
      </c>
      <c r="T51" s="20">
        <v>4</v>
      </c>
      <c r="U51" s="15">
        <f>SUM(C51,G51,K51,O51,S51)/4</f>
        <v>67.875</v>
      </c>
      <c r="AH51" s="3">
        <f t="shared" si="15"/>
        <v>8</v>
      </c>
      <c r="AI51" s="3">
        <f t="shared" si="14"/>
        <v>128</v>
      </c>
    </row>
    <row r="52" spans="1:35" x14ac:dyDescent="0.25">
      <c r="A52" s="3">
        <v>4</v>
      </c>
      <c r="B52" s="3">
        <v>118</v>
      </c>
      <c r="C52" s="3">
        <f t="shared" si="8"/>
        <v>52</v>
      </c>
      <c r="D52" s="3"/>
      <c r="E52" s="3">
        <v>4</v>
      </c>
      <c r="F52" s="3">
        <v>125</v>
      </c>
      <c r="G52" s="3">
        <f t="shared" si="9"/>
        <v>59</v>
      </c>
      <c r="H52" s="3"/>
      <c r="I52" s="3">
        <v>4</v>
      </c>
      <c r="J52" s="3">
        <v>120</v>
      </c>
      <c r="K52" s="3">
        <f t="shared" si="10"/>
        <v>56</v>
      </c>
      <c r="L52" s="3"/>
      <c r="M52" s="3">
        <v>4</v>
      </c>
      <c r="N52" s="3">
        <v>103</v>
      </c>
      <c r="O52" s="3">
        <f t="shared" si="11"/>
        <v>38</v>
      </c>
      <c r="P52" s="3"/>
      <c r="Q52" s="3">
        <v>4</v>
      </c>
      <c r="R52" s="3">
        <v>100</v>
      </c>
      <c r="S52" s="3">
        <f t="shared" si="12"/>
        <v>35.5</v>
      </c>
      <c r="T52" s="15">
        <v>3.5</v>
      </c>
      <c r="U52" s="15">
        <f>SUM(C52,G52,K52,O52,S52)/4</f>
        <v>60.125</v>
      </c>
      <c r="AH52" s="3">
        <f t="shared" si="15"/>
        <v>7</v>
      </c>
      <c r="AI52" s="3">
        <f t="shared" si="14"/>
        <v>112</v>
      </c>
    </row>
    <row r="53" spans="1:35" x14ac:dyDescent="0.25">
      <c r="A53" s="3">
        <v>3.75</v>
      </c>
      <c r="B53" s="3">
        <v>111</v>
      </c>
      <c r="C53" s="3">
        <f t="shared" si="8"/>
        <v>45</v>
      </c>
      <c r="D53" s="3"/>
      <c r="E53" s="3">
        <v>3.75</v>
      </c>
      <c r="F53" s="3">
        <v>115</v>
      </c>
      <c r="G53" s="3">
        <f t="shared" si="9"/>
        <v>49</v>
      </c>
      <c r="H53" s="3"/>
      <c r="I53" s="3">
        <v>3.75</v>
      </c>
      <c r="J53" s="3">
        <v>112</v>
      </c>
      <c r="K53" s="3">
        <f t="shared" si="10"/>
        <v>48</v>
      </c>
      <c r="L53" s="3"/>
      <c r="M53" s="3">
        <v>3.75</v>
      </c>
      <c r="N53" s="3">
        <v>100</v>
      </c>
      <c r="O53" s="3">
        <f t="shared" si="11"/>
        <v>35</v>
      </c>
      <c r="P53" s="3"/>
      <c r="Q53" s="3">
        <v>3.75</v>
      </c>
      <c r="R53" s="3">
        <v>95.5</v>
      </c>
      <c r="S53" s="3">
        <f t="shared" si="12"/>
        <v>31</v>
      </c>
      <c r="T53" s="15">
        <v>3</v>
      </c>
      <c r="U53" s="15">
        <f t="shared" ref="U53:U54" si="16">SUM(C53,G53,K53,O53,S53)/5</f>
        <v>41.6</v>
      </c>
      <c r="AH53" s="3">
        <f t="shared" si="15"/>
        <v>6</v>
      </c>
      <c r="AI53" s="3">
        <f t="shared" si="14"/>
        <v>96</v>
      </c>
    </row>
    <row r="54" spans="1:35" x14ac:dyDescent="0.25">
      <c r="A54" s="3">
        <v>3.5</v>
      </c>
      <c r="B54" s="3">
        <v>108</v>
      </c>
      <c r="C54" s="3">
        <f t="shared" si="8"/>
        <v>42</v>
      </c>
      <c r="D54" s="3"/>
      <c r="E54" s="3">
        <v>3.5</v>
      </c>
      <c r="F54" s="3">
        <v>112</v>
      </c>
      <c r="G54" s="3">
        <f t="shared" si="9"/>
        <v>46</v>
      </c>
      <c r="H54" s="3"/>
      <c r="I54" s="3">
        <v>3.5</v>
      </c>
      <c r="J54" s="3">
        <v>109</v>
      </c>
      <c r="K54" s="3">
        <f t="shared" si="10"/>
        <v>45</v>
      </c>
      <c r="L54" s="3"/>
      <c r="M54" s="3">
        <v>3.5</v>
      </c>
      <c r="N54" s="3">
        <v>98</v>
      </c>
      <c r="O54" s="3">
        <f t="shared" si="11"/>
        <v>33</v>
      </c>
      <c r="P54" s="3"/>
      <c r="Q54" s="3">
        <v>3.5</v>
      </c>
      <c r="R54" s="3">
        <v>93</v>
      </c>
      <c r="S54" s="3">
        <f t="shared" si="12"/>
        <v>28.5</v>
      </c>
      <c r="T54" s="15">
        <v>2.5</v>
      </c>
      <c r="U54" s="15">
        <f t="shared" si="16"/>
        <v>38.9</v>
      </c>
      <c r="AH54" s="3">
        <f t="shared" si="15"/>
        <v>5</v>
      </c>
      <c r="AI54" s="3">
        <f t="shared" si="14"/>
        <v>90</v>
      </c>
    </row>
    <row r="55" spans="1:35" x14ac:dyDescent="0.25">
      <c r="A55" s="3">
        <v>3.25</v>
      </c>
      <c r="B55" s="3">
        <v>102</v>
      </c>
      <c r="C55" s="3">
        <f t="shared" si="8"/>
        <v>36</v>
      </c>
      <c r="D55" s="3"/>
      <c r="E55" s="3">
        <v>3.25</v>
      </c>
      <c r="F55" s="3">
        <v>105</v>
      </c>
      <c r="G55" s="3">
        <f t="shared" si="9"/>
        <v>39</v>
      </c>
      <c r="H55" s="3"/>
      <c r="I55" s="3">
        <v>3.25</v>
      </c>
      <c r="J55" s="3">
        <v>104</v>
      </c>
      <c r="K55" s="3">
        <f t="shared" si="10"/>
        <v>40</v>
      </c>
      <c r="L55" s="3"/>
      <c r="M55" s="3">
        <v>3.25</v>
      </c>
      <c r="N55" s="3">
        <v>94.5</v>
      </c>
      <c r="O55" s="3">
        <f t="shared" si="11"/>
        <v>29.5</v>
      </c>
      <c r="P55" s="3"/>
      <c r="Q55" s="3">
        <v>3.25</v>
      </c>
      <c r="R55" s="3">
        <v>90</v>
      </c>
      <c r="S55" s="3">
        <f t="shared" si="12"/>
        <v>25.5</v>
      </c>
      <c r="T55" s="15">
        <v>2.25</v>
      </c>
      <c r="U55" s="15">
        <f>SUM(C55,G55,K55,O55,S55)/4</f>
        <v>42.5</v>
      </c>
      <c r="AH55" s="3">
        <f t="shared" si="15"/>
        <v>4.5</v>
      </c>
      <c r="AI55" s="3">
        <f t="shared" si="14"/>
        <v>80</v>
      </c>
    </row>
    <row r="56" spans="1:35" x14ac:dyDescent="0.25">
      <c r="A56" s="3">
        <v>3</v>
      </c>
      <c r="B56" s="3">
        <v>96</v>
      </c>
      <c r="C56" s="3">
        <f t="shared" si="8"/>
        <v>30</v>
      </c>
      <c r="D56" s="3"/>
      <c r="E56" s="3">
        <v>3</v>
      </c>
      <c r="F56" s="3">
        <v>99</v>
      </c>
      <c r="G56" s="3">
        <f t="shared" si="9"/>
        <v>33</v>
      </c>
      <c r="H56" s="3"/>
      <c r="I56" s="3">
        <v>3</v>
      </c>
      <c r="J56" s="3">
        <v>98.5</v>
      </c>
      <c r="K56" s="3">
        <f t="shared" si="10"/>
        <v>34.5</v>
      </c>
      <c r="L56" s="3"/>
      <c r="M56" s="3">
        <v>3</v>
      </c>
      <c r="N56" s="3">
        <v>91</v>
      </c>
      <c r="O56" s="3">
        <f t="shared" si="11"/>
        <v>26</v>
      </c>
      <c r="P56" s="3"/>
      <c r="Q56" s="3">
        <v>3</v>
      </c>
      <c r="R56" s="3">
        <v>88</v>
      </c>
      <c r="S56" s="3">
        <f t="shared" si="12"/>
        <v>23.5</v>
      </c>
      <c r="T56" s="15">
        <v>2</v>
      </c>
      <c r="U56" s="15">
        <f t="shared" ref="U56:U57" si="17">SUM(C56,G56,K56,O56,S56)/5</f>
        <v>29.4</v>
      </c>
      <c r="AH56" s="3">
        <f t="shared" si="15"/>
        <v>4</v>
      </c>
      <c r="AI56" s="3">
        <f t="shared" si="14"/>
        <v>69</v>
      </c>
    </row>
    <row r="57" spans="1:35" x14ac:dyDescent="0.25">
      <c r="A57" s="3">
        <v>2.75</v>
      </c>
      <c r="B57" s="3">
        <v>92</v>
      </c>
      <c r="C57" s="3">
        <f t="shared" si="8"/>
        <v>26</v>
      </c>
      <c r="D57" s="3"/>
      <c r="E57" s="3">
        <v>2.75</v>
      </c>
      <c r="F57" s="3">
        <v>96</v>
      </c>
      <c r="G57" s="3">
        <f t="shared" si="9"/>
        <v>30</v>
      </c>
      <c r="H57" s="3"/>
      <c r="I57" s="3">
        <v>2.75</v>
      </c>
      <c r="J57" s="3">
        <v>94</v>
      </c>
      <c r="K57" s="3">
        <f t="shared" si="10"/>
        <v>30</v>
      </c>
      <c r="L57" s="3"/>
      <c r="M57" s="3">
        <v>2.75</v>
      </c>
      <c r="N57" s="3">
        <v>87</v>
      </c>
      <c r="O57" s="3">
        <f t="shared" si="11"/>
        <v>22</v>
      </c>
      <c r="P57" s="3"/>
      <c r="Q57" s="3">
        <v>2.75</v>
      </c>
      <c r="R57" s="3">
        <v>85</v>
      </c>
      <c r="S57" s="3">
        <f t="shared" si="12"/>
        <v>20.5</v>
      </c>
      <c r="T57" s="15">
        <v>1.75</v>
      </c>
      <c r="U57" s="15">
        <f t="shared" si="17"/>
        <v>25.7</v>
      </c>
      <c r="AH57" s="3">
        <f t="shared" si="15"/>
        <v>3.5</v>
      </c>
      <c r="AI57" s="3">
        <f t="shared" si="14"/>
        <v>60</v>
      </c>
    </row>
    <row r="58" spans="1:35" x14ac:dyDescent="0.25">
      <c r="A58" s="3">
        <v>2.5</v>
      </c>
      <c r="B58" s="3">
        <v>88</v>
      </c>
      <c r="C58" s="3">
        <f t="shared" si="8"/>
        <v>22</v>
      </c>
      <c r="D58" s="3"/>
      <c r="E58" s="3">
        <v>2.5</v>
      </c>
      <c r="F58" s="3">
        <v>92</v>
      </c>
      <c r="G58" s="3">
        <f t="shared" si="9"/>
        <v>26</v>
      </c>
      <c r="H58" s="3"/>
      <c r="I58" s="3">
        <v>2.5</v>
      </c>
      <c r="J58" s="3">
        <v>92</v>
      </c>
      <c r="K58" s="3">
        <f t="shared" si="10"/>
        <v>28</v>
      </c>
      <c r="L58" s="3"/>
      <c r="M58" s="3">
        <v>2.5</v>
      </c>
      <c r="N58" s="3">
        <v>85.5</v>
      </c>
      <c r="O58" s="3">
        <f t="shared" si="11"/>
        <v>20.5</v>
      </c>
      <c r="P58" s="3"/>
      <c r="Q58" s="3">
        <v>2.5</v>
      </c>
      <c r="R58" s="3">
        <v>82</v>
      </c>
      <c r="S58" s="3">
        <f t="shared" si="12"/>
        <v>17.5</v>
      </c>
      <c r="T58" s="15">
        <v>1.5</v>
      </c>
      <c r="U58" s="15">
        <f>SUM(C58,G58,K58,O58,S58)/4</f>
        <v>28.5</v>
      </c>
      <c r="AH58" s="3">
        <f t="shared" si="15"/>
        <v>3</v>
      </c>
      <c r="AI58" s="3">
        <f t="shared" si="14"/>
        <v>56</v>
      </c>
    </row>
    <row r="59" spans="1:35" x14ac:dyDescent="0.25">
      <c r="A59" s="3">
        <v>2.25</v>
      </c>
      <c r="B59" s="3">
        <v>87</v>
      </c>
      <c r="C59" s="3">
        <f t="shared" si="8"/>
        <v>21</v>
      </c>
      <c r="D59" s="3"/>
      <c r="E59" s="3">
        <v>2.25</v>
      </c>
      <c r="F59" s="3">
        <v>89.5</v>
      </c>
      <c r="G59" s="3">
        <f t="shared" si="9"/>
        <v>23.5</v>
      </c>
      <c r="H59" s="3"/>
      <c r="I59" s="3">
        <v>2.25</v>
      </c>
      <c r="J59" s="3">
        <v>89</v>
      </c>
      <c r="K59" s="3">
        <f t="shared" si="10"/>
        <v>25</v>
      </c>
      <c r="L59" s="3"/>
      <c r="M59" s="3">
        <v>2.25</v>
      </c>
      <c r="N59" s="3">
        <v>83</v>
      </c>
      <c r="O59" s="3">
        <f t="shared" si="11"/>
        <v>18</v>
      </c>
      <c r="P59" s="3"/>
      <c r="Q59" s="3">
        <v>2.25</v>
      </c>
      <c r="R59" s="3">
        <v>80</v>
      </c>
      <c r="S59" s="3">
        <f t="shared" si="12"/>
        <v>15.5</v>
      </c>
      <c r="T59" s="15">
        <v>1.25</v>
      </c>
      <c r="U59" s="15">
        <f t="shared" ref="U59" si="18">SUM(C59,G59,K59,O59,S59)/5</f>
        <v>20.6</v>
      </c>
      <c r="AH59" s="3">
        <f t="shared" si="15"/>
        <v>2.5</v>
      </c>
      <c r="AI59" s="3">
        <f t="shared" si="14"/>
        <v>50</v>
      </c>
    </row>
    <row r="60" spans="1:35" x14ac:dyDescent="0.25">
      <c r="A60" s="3">
        <v>2</v>
      </c>
      <c r="B60" s="3">
        <v>83</v>
      </c>
      <c r="C60" s="3">
        <f t="shared" si="8"/>
        <v>17</v>
      </c>
      <c r="D60" s="3"/>
      <c r="E60" s="3">
        <v>2</v>
      </c>
      <c r="F60" s="3">
        <v>86</v>
      </c>
      <c r="G60" s="3">
        <f t="shared" si="9"/>
        <v>20</v>
      </c>
      <c r="H60" s="3"/>
      <c r="I60" s="3">
        <v>2</v>
      </c>
      <c r="J60" s="3">
        <v>85</v>
      </c>
      <c r="K60" s="3">
        <f t="shared" si="10"/>
        <v>21</v>
      </c>
      <c r="L60" s="3"/>
      <c r="M60" s="3">
        <v>2</v>
      </c>
      <c r="N60" s="3">
        <v>80</v>
      </c>
      <c r="O60" s="3">
        <f t="shared" si="11"/>
        <v>15</v>
      </c>
      <c r="P60" s="3"/>
      <c r="Q60" s="3">
        <v>2</v>
      </c>
      <c r="R60" s="3">
        <v>78.5</v>
      </c>
      <c r="S60" s="3">
        <f t="shared" si="12"/>
        <v>14</v>
      </c>
      <c r="T60" s="15">
        <v>1</v>
      </c>
      <c r="U60" s="15">
        <f>SUM(C60,G60,K60,O60,S60)/4</f>
        <v>21.75</v>
      </c>
      <c r="AH60" s="3">
        <f t="shared" si="15"/>
        <v>2</v>
      </c>
      <c r="AI60" s="3">
        <f t="shared" si="14"/>
        <v>42</v>
      </c>
    </row>
    <row r="61" spans="1:35" x14ac:dyDescent="0.25">
      <c r="A61" s="3">
        <v>1.5</v>
      </c>
      <c r="B61" s="3">
        <v>78</v>
      </c>
      <c r="C61" s="3">
        <f t="shared" si="8"/>
        <v>12</v>
      </c>
      <c r="D61" s="3"/>
      <c r="E61" s="3">
        <v>1.5</v>
      </c>
      <c r="F61" s="3">
        <v>80</v>
      </c>
      <c r="G61" s="3">
        <f t="shared" si="9"/>
        <v>14</v>
      </c>
      <c r="H61" s="3"/>
      <c r="I61" s="3">
        <v>1.5</v>
      </c>
      <c r="J61" s="3">
        <v>78</v>
      </c>
      <c r="K61" s="3">
        <f t="shared" si="10"/>
        <v>14</v>
      </c>
      <c r="L61" s="3"/>
      <c r="M61" s="3">
        <v>1.5</v>
      </c>
      <c r="N61" s="3">
        <v>76</v>
      </c>
      <c r="O61" s="3">
        <f t="shared" si="11"/>
        <v>11</v>
      </c>
      <c r="P61" s="3"/>
      <c r="Q61" s="3">
        <v>1.5</v>
      </c>
      <c r="R61" s="3">
        <v>74.5</v>
      </c>
      <c r="S61" s="3">
        <f t="shared" si="12"/>
        <v>10</v>
      </c>
      <c r="T61" s="15">
        <v>0.75</v>
      </c>
      <c r="U61" s="15">
        <f>SUM(C61,G61,K61,O61,S61)/4</f>
        <v>15.25</v>
      </c>
      <c r="AH61" s="3">
        <f t="shared" si="15"/>
        <v>1.5</v>
      </c>
      <c r="AI61" s="3">
        <f t="shared" si="14"/>
        <v>28</v>
      </c>
    </row>
    <row r="62" spans="1:35" x14ac:dyDescent="0.25">
      <c r="A62" s="3">
        <v>1</v>
      </c>
      <c r="B62" s="3">
        <v>74</v>
      </c>
      <c r="C62" s="3">
        <f t="shared" si="8"/>
        <v>8</v>
      </c>
      <c r="D62" s="3"/>
      <c r="E62" s="3">
        <v>1</v>
      </c>
      <c r="F62" s="3">
        <v>75</v>
      </c>
      <c r="G62" s="3">
        <f t="shared" si="9"/>
        <v>9</v>
      </c>
      <c r="H62" s="3"/>
      <c r="I62" s="3">
        <v>1</v>
      </c>
      <c r="J62" s="3">
        <v>74</v>
      </c>
      <c r="K62" s="3">
        <f t="shared" si="10"/>
        <v>10</v>
      </c>
      <c r="L62" s="3"/>
      <c r="M62" s="3">
        <v>1</v>
      </c>
      <c r="N62" s="3">
        <v>73</v>
      </c>
      <c r="O62" s="3">
        <f t="shared" si="11"/>
        <v>8</v>
      </c>
      <c r="P62" s="3"/>
      <c r="Q62" s="3">
        <v>1</v>
      </c>
      <c r="R62" s="3">
        <v>71</v>
      </c>
      <c r="S62" s="3">
        <f t="shared" si="12"/>
        <v>6.5</v>
      </c>
      <c r="T62" s="15">
        <v>0.5</v>
      </c>
      <c r="U62" s="15">
        <f t="shared" ref="U62:U64" si="19">SUM(C62,G62,K62,O62,S62)/5</f>
        <v>8.3000000000000007</v>
      </c>
      <c r="AH62" s="3">
        <f t="shared" si="15"/>
        <v>1</v>
      </c>
      <c r="AI62" s="3">
        <f t="shared" si="14"/>
        <v>20</v>
      </c>
    </row>
    <row r="63" spans="1:35" x14ac:dyDescent="0.25">
      <c r="A63" s="3">
        <v>0.5</v>
      </c>
      <c r="B63" s="3">
        <v>70</v>
      </c>
      <c r="C63" s="3">
        <f t="shared" si="8"/>
        <v>4</v>
      </c>
      <c r="D63" s="3"/>
      <c r="E63" s="3">
        <v>0.5</v>
      </c>
      <c r="F63" s="3">
        <v>71</v>
      </c>
      <c r="G63" s="3">
        <f t="shared" si="9"/>
        <v>5</v>
      </c>
      <c r="H63" s="3"/>
      <c r="I63" s="3">
        <v>0.5</v>
      </c>
      <c r="J63" s="3">
        <v>69</v>
      </c>
      <c r="K63" s="3">
        <f t="shared" si="10"/>
        <v>5</v>
      </c>
      <c r="L63" s="3"/>
      <c r="M63" s="3">
        <v>0.5</v>
      </c>
      <c r="N63" s="3">
        <v>69</v>
      </c>
      <c r="O63" s="3">
        <f t="shared" si="11"/>
        <v>4</v>
      </c>
      <c r="P63" s="3"/>
      <c r="Q63" s="3">
        <v>0.5</v>
      </c>
      <c r="R63" s="3">
        <v>68.5</v>
      </c>
      <c r="S63" s="3">
        <f t="shared" si="12"/>
        <v>4</v>
      </c>
      <c r="T63" s="15">
        <v>0.25</v>
      </c>
      <c r="U63" s="15">
        <f t="shared" si="19"/>
        <v>4.4000000000000004</v>
      </c>
      <c r="AH63" s="3">
        <f t="shared" si="15"/>
        <v>0.5</v>
      </c>
      <c r="AI63" s="3">
        <f t="shared" si="14"/>
        <v>10</v>
      </c>
    </row>
    <row r="64" spans="1:35" x14ac:dyDescent="0.25">
      <c r="A64" s="3">
        <v>0</v>
      </c>
      <c r="B64" s="3">
        <v>66</v>
      </c>
      <c r="C64" s="3">
        <f t="shared" si="8"/>
        <v>0</v>
      </c>
      <c r="D64" s="3"/>
      <c r="E64" s="3">
        <v>0</v>
      </c>
      <c r="F64" s="3">
        <v>66</v>
      </c>
      <c r="G64" s="3">
        <f t="shared" si="9"/>
        <v>0</v>
      </c>
      <c r="H64" s="3"/>
      <c r="I64" s="3">
        <v>0</v>
      </c>
      <c r="J64" s="3">
        <v>64</v>
      </c>
      <c r="K64" s="3">
        <f t="shared" si="10"/>
        <v>0</v>
      </c>
      <c r="L64" s="3"/>
      <c r="M64" s="3">
        <v>0</v>
      </c>
      <c r="N64" s="3">
        <v>65</v>
      </c>
      <c r="O64" s="3">
        <f t="shared" si="11"/>
        <v>0</v>
      </c>
      <c r="P64" s="3"/>
      <c r="Q64" s="3">
        <v>0</v>
      </c>
      <c r="R64" s="3">
        <v>64.5</v>
      </c>
      <c r="S64" s="3">
        <f t="shared" si="12"/>
        <v>0</v>
      </c>
      <c r="T64" s="15">
        <v>0</v>
      </c>
      <c r="U64" s="15">
        <f t="shared" si="19"/>
        <v>0</v>
      </c>
      <c r="AH64" s="3">
        <f t="shared" si="15"/>
        <v>0</v>
      </c>
      <c r="AI64" s="3">
        <f t="shared" si="14"/>
        <v>0</v>
      </c>
    </row>
    <row r="68" spans="1:31" ht="15.75" x14ac:dyDescent="0.25">
      <c r="A68" s="23" t="s">
        <v>45</v>
      </c>
      <c r="B68" s="23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15</v>
      </c>
      <c r="N69" s="1" t="s">
        <v>16</v>
      </c>
      <c r="O69" s="1"/>
      <c r="P69" s="1" t="s">
        <v>26</v>
      </c>
      <c r="Q69" s="1"/>
      <c r="R69" s="1" t="s">
        <v>33</v>
      </c>
      <c r="S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1</v>
      </c>
      <c r="J70" t="s">
        <v>3</v>
      </c>
      <c r="K70" t="s">
        <v>2</v>
      </c>
      <c r="M70" t="s">
        <v>25</v>
      </c>
      <c r="N70" t="s">
        <v>25</v>
      </c>
      <c r="P70" t="s">
        <v>20</v>
      </c>
      <c r="R70" t="s">
        <v>34</v>
      </c>
    </row>
    <row r="71" spans="1:31" x14ac:dyDescent="0.25">
      <c r="A71" s="3">
        <v>8</v>
      </c>
      <c r="B71" s="3">
        <v>550</v>
      </c>
      <c r="C71" s="3">
        <f>B71-$B$78</f>
        <v>60</v>
      </c>
      <c r="D71" s="3"/>
      <c r="E71" s="3">
        <v>20</v>
      </c>
      <c r="F71" s="3">
        <v>563</v>
      </c>
      <c r="G71" s="3">
        <f>F71-$F$90</f>
        <v>91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R71">
        <v>39</v>
      </c>
      <c r="S71">
        <f>R71/180*PI()</f>
        <v>0.68067840827778858</v>
      </c>
    </row>
    <row r="72" spans="1:31" x14ac:dyDescent="0.25">
      <c r="A72" s="3">
        <v>7</v>
      </c>
      <c r="B72" s="3">
        <v>547</v>
      </c>
      <c r="C72" s="3">
        <f>B72-$B$78</f>
        <v>57</v>
      </c>
      <c r="D72" s="3"/>
      <c r="E72" s="3">
        <v>19</v>
      </c>
      <c r="F72" s="3">
        <v>561</v>
      </c>
      <c r="G72" s="3">
        <f t="shared" ref="G72:G91" si="20">F72-$F$90</f>
        <v>89</v>
      </c>
    </row>
    <row r="73" spans="1:31" x14ac:dyDescent="0.25">
      <c r="A73" s="3">
        <v>6</v>
      </c>
      <c r="B73" s="3">
        <v>543</v>
      </c>
      <c r="C73" s="3">
        <f t="shared" ref="C73:C78" si="21">B73-$B$78</f>
        <v>53</v>
      </c>
      <c r="D73" s="3"/>
      <c r="E73" s="3">
        <v>18</v>
      </c>
      <c r="F73" s="3">
        <v>560</v>
      </c>
      <c r="G73" s="3">
        <f t="shared" si="20"/>
        <v>88</v>
      </c>
      <c r="P73" t="s">
        <v>29</v>
      </c>
    </row>
    <row r="74" spans="1:31" x14ac:dyDescent="0.25">
      <c r="A74" s="3">
        <v>5.5</v>
      </c>
      <c r="B74" s="3">
        <v>539</v>
      </c>
      <c r="C74" s="3">
        <f t="shared" si="21"/>
        <v>49</v>
      </c>
      <c r="D74" s="3"/>
      <c r="E74" s="3">
        <v>17</v>
      </c>
      <c r="F74" s="3">
        <v>559</v>
      </c>
      <c r="G74" s="3">
        <f t="shared" si="20"/>
        <v>87</v>
      </c>
      <c r="Q74" t="s">
        <v>27</v>
      </c>
      <c r="S74" t="s">
        <v>32</v>
      </c>
      <c r="U74" t="s">
        <v>28</v>
      </c>
      <c r="W74" t="s">
        <v>6</v>
      </c>
      <c r="Y74" t="s">
        <v>19</v>
      </c>
      <c r="AA74" t="s">
        <v>24</v>
      </c>
    </row>
    <row r="75" spans="1:31" x14ac:dyDescent="0.25">
      <c r="A75" s="3">
        <v>5</v>
      </c>
      <c r="B75" s="3">
        <v>537</v>
      </c>
      <c r="C75" s="3">
        <f t="shared" si="21"/>
        <v>47</v>
      </c>
      <c r="D75" s="3"/>
      <c r="E75" s="3">
        <v>16</v>
      </c>
      <c r="F75" s="3">
        <v>559</v>
      </c>
      <c r="G75" s="3">
        <f t="shared" si="20"/>
        <v>87</v>
      </c>
      <c r="P75" t="s">
        <v>10</v>
      </c>
      <c r="Q75" t="s">
        <v>11</v>
      </c>
      <c r="R75" t="s">
        <v>12</v>
      </c>
      <c r="S75" t="s">
        <v>14</v>
      </c>
      <c r="T75" t="s">
        <v>13</v>
      </c>
      <c r="U75" t="s">
        <v>30</v>
      </c>
      <c r="W75" t="s">
        <v>17</v>
      </c>
      <c r="X75" t="s">
        <v>18</v>
      </c>
      <c r="Y75" t="s">
        <v>17</v>
      </c>
      <c r="Z75" t="s">
        <v>18</v>
      </c>
      <c r="AA75" t="s">
        <v>17</v>
      </c>
      <c r="AB75" t="s">
        <v>18</v>
      </c>
    </row>
    <row r="76" spans="1:31" x14ac:dyDescent="0.25">
      <c r="A76" s="3">
        <v>4.5</v>
      </c>
      <c r="B76" s="3">
        <v>531</v>
      </c>
      <c r="C76" s="3">
        <f t="shared" si="21"/>
        <v>41</v>
      </c>
      <c r="D76" s="3"/>
      <c r="E76" s="3">
        <v>15</v>
      </c>
      <c r="F76" s="3">
        <v>558</v>
      </c>
      <c r="G76" s="3">
        <f t="shared" si="20"/>
        <v>86</v>
      </c>
      <c r="P76" t="s">
        <v>20</v>
      </c>
      <c r="Q76" t="s">
        <v>21</v>
      </c>
      <c r="R76" t="s">
        <v>21</v>
      </c>
      <c r="S76" t="s">
        <v>22</v>
      </c>
      <c r="T76" t="s">
        <v>22</v>
      </c>
      <c r="U76" t="s">
        <v>31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E76" t="s">
        <v>36</v>
      </c>
    </row>
    <row r="77" spans="1:31" x14ac:dyDescent="0.25">
      <c r="A77" s="3">
        <v>4</v>
      </c>
      <c r="B77" s="3">
        <v>500</v>
      </c>
      <c r="C77" s="3">
        <f t="shared" si="21"/>
        <v>10</v>
      </c>
      <c r="D77" s="3"/>
      <c r="E77" s="3">
        <v>14</v>
      </c>
      <c r="F77" s="3">
        <v>556</v>
      </c>
      <c r="G77" s="3">
        <f t="shared" si="20"/>
        <v>84</v>
      </c>
      <c r="P77">
        <v>0</v>
      </c>
      <c r="Q77">
        <f>0.00003*P77^3-0.0031*P77^2+0.1115*P77+2.2599</f>
        <v>2.2599</v>
      </c>
      <c r="R77">
        <f>0.00008*P77^3-0.0088*P77^2+0.2956*P77+1.4681</f>
        <v>1.4681</v>
      </c>
    </row>
    <row r="78" spans="1:31" x14ac:dyDescent="0.25">
      <c r="A78" s="3">
        <v>3.5</v>
      </c>
      <c r="B78" s="3">
        <v>490</v>
      </c>
      <c r="C78" s="3">
        <f t="shared" si="21"/>
        <v>0</v>
      </c>
      <c r="D78" s="3"/>
      <c r="E78" s="3">
        <v>13</v>
      </c>
      <c r="F78" s="3">
        <v>554</v>
      </c>
      <c r="G78" s="3">
        <f t="shared" si="20"/>
        <v>82</v>
      </c>
      <c r="P78">
        <v>5</v>
      </c>
      <c r="Q78">
        <f t="shared" ref="Q78:Q97" si="22">0.00003*P78^3-0.0031*P78^2+0.1115*P78+2.2599</f>
        <v>2.7436500000000001</v>
      </c>
      <c r="R78">
        <f t="shared" ref="R78:R97" si="23">0.00008*P78^3-0.0088*P78^2+0.2956*P78+1.4681</f>
        <v>2.7360999999999995</v>
      </c>
      <c r="S78">
        <f>(P78-P77)*((Q77+Q78)/2)*0.001+S77</f>
        <v>1.2508875000000003E-2</v>
      </c>
      <c r="T78">
        <f>(P78-P77)*((R77+R78)/2)*0.001+T77</f>
        <v>1.0510499999999999E-2</v>
      </c>
      <c r="U78">
        <f>$P$71*9.81*$M$71*0.000001</f>
        <v>3.1391999999999996E-2</v>
      </c>
      <c r="W78" t="e">
        <f>SQRT((2*($S78-$U$78))/($M$71*0.001))</f>
        <v>#NUM!</v>
      </c>
      <c r="X78" t="e">
        <f>SQRT((2*($S78-$U$78))/(($M$71+$N$71)*0.001))</f>
        <v>#NUM!</v>
      </c>
      <c r="Y78" t="e">
        <f>SQRT((2*($T78-$U$78))/($M$71*0.001))</f>
        <v>#NUM!</v>
      </c>
      <c r="Z78" t="e">
        <f>SQRT((2*($T78-$U$78))/(($M$71+$N$71)*0.001))</f>
        <v>#NUM!</v>
      </c>
      <c r="AA78" t="e">
        <f>SQRT((4*($T78-$U$78))/($M$71*0.001))</f>
        <v>#NUM!</v>
      </c>
      <c r="AB78" t="e">
        <f>SQRT((4*($T78-$U$78))/(($M$71+$N$71)*0.001))</f>
        <v>#NUM!</v>
      </c>
    </row>
    <row r="79" spans="1:31" x14ac:dyDescent="0.25">
      <c r="A79" s="3">
        <v>3</v>
      </c>
      <c r="B79" s="3">
        <v>480</v>
      </c>
      <c r="C79" s="3">
        <f>B79-$B$78</f>
        <v>-10</v>
      </c>
      <c r="D79" s="3"/>
      <c r="E79" s="3">
        <v>12</v>
      </c>
      <c r="F79" s="3">
        <v>552</v>
      </c>
      <c r="G79" s="3">
        <f t="shared" si="20"/>
        <v>80</v>
      </c>
      <c r="P79">
        <v>10</v>
      </c>
      <c r="Q79">
        <f t="shared" si="22"/>
        <v>3.0949</v>
      </c>
      <c r="R79">
        <f t="shared" si="23"/>
        <v>3.6240999999999994</v>
      </c>
      <c r="S79">
        <f t="shared" ref="S79:S97" si="24">(P79-P78)*((Q78+Q79)/2)*0.001+S78</f>
        <v>2.7105250000000001E-2</v>
      </c>
      <c r="T79">
        <f t="shared" ref="T79:T97" si="25">(P79-P78)*((R78+R79)/2)*0.001+T78</f>
        <v>2.6410999999999997E-2</v>
      </c>
      <c r="W79" t="e">
        <f t="shared" ref="W79:W97" si="26">SQRT((2*($S79-$U$78))/($M$71*0.001))</f>
        <v>#NUM!</v>
      </c>
      <c r="X79" t="e">
        <f t="shared" ref="X79:X97" si="27">SQRT((2*($S79-$U$78))/(($M$71+$N$71)*0.001))</f>
        <v>#NUM!</v>
      </c>
      <c r="Y79" t="e">
        <f t="shared" ref="Y79:Y97" si="28">SQRT((2*($T79-$U$78))/($M$71*0.001))</f>
        <v>#NUM!</v>
      </c>
      <c r="Z79" t="e">
        <f t="shared" ref="Z79:Z97" si="29">SQRT((2*($T79-$U$78))/(($M$71+$N$71)*0.001))</f>
        <v>#NUM!</v>
      </c>
      <c r="AA79" t="e">
        <f t="shared" ref="AA79:AA97" si="30">SQRT((4*($T79-$U$78))/($M$71*0.001))</f>
        <v>#NUM!</v>
      </c>
      <c r="AB79" t="e">
        <f t="shared" ref="AB79:AB94" si="31">SQRT((4*($T79-$U$78))/(($M$71+$N$71)*0.001))</f>
        <v>#NUM!</v>
      </c>
    </row>
    <row r="80" spans="1:31" x14ac:dyDescent="0.25">
      <c r="A80" s="3">
        <v>2.5</v>
      </c>
      <c r="B80" s="3">
        <v>457</v>
      </c>
      <c r="C80" s="3">
        <f>B80-$B$78+1</f>
        <v>-32</v>
      </c>
      <c r="D80" s="3"/>
      <c r="E80" s="3">
        <v>11</v>
      </c>
      <c r="F80" s="3">
        <v>551</v>
      </c>
      <c r="G80" s="3">
        <f t="shared" si="20"/>
        <v>79</v>
      </c>
      <c r="P80">
        <v>15</v>
      </c>
      <c r="Q80">
        <f t="shared" si="22"/>
        <v>3.3361499999999999</v>
      </c>
      <c r="R80">
        <f t="shared" si="23"/>
        <v>4.192099999999999</v>
      </c>
      <c r="S80">
        <f t="shared" si="24"/>
        <v>4.3182875000000003E-2</v>
      </c>
      <c r="T80">
        <f t="shared" si="25"/>
        <v>4.5951499999999992E-2</v>
      </c>
      <c r="W80">
        <f t="shared" si="26"/>
        <v>0.85844608887221352</v>
      </c>
      <c r="X80">
        <f t="shared" si="27"/>
        <v>0.78776415786772946</v>
      </c>
      <c r="Y80">
        <f t="shared" si="28"/>
        <v>0.95392282182574906</v>
      </c>
      <c r="Z80">
        <f t="shared" si="29"/>
        <v>0.87537961690012545</v>
      </c>
      <c r="AA80">
        <f t="shared" si="30"/>
        <v>1.3490505920831879</v>
      </c>
      <c r="AB80">
        <f t="shared" si="31"/>
        <v>1.2379737264451216</v>
      </c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20"/>
        <v>78</v>
      </c>
      <c r="P81">
        <v>20</v>
      </c>
      <c r="Q81">
        <f t="shared" si="22"/>
        <v>3.4899</v>
      </c>
      <c r="R81">
        <f t="shared" si="23"/>
        <v>4.5000999999999989</v>
      </c>
      <c r="S81">
        <f t="shared" si="24"/>
        <v>6.024800000000001E-2</v>
      </c>
      <c r="T81">
        <f t="shared" si="25"/>
        <v>6.7681999999999992E-2</v>
      </c>
      <c r="W81">
        <f t="shared" si="26"/>
        <v>1.3429445260322561</v>
      </c>
      <c r="X81">
        <f t="shared" si="27"/>
        <v>1.2323704159485751</v>
      </c>
      <c r="Y81">
        <f t="shared" si="28"/>
        <v>1.5060295481829031</v>
      </c>
      <c r="Z81">
        <f t="shared" si="29"/>
        <v>1.3820274961085253</v>
      </c>
      <c r="AA81">
        <f t="shared" si="30"/>
        <v>2.1298474123748865</v>
      </c>
      <c r="AB81">
        <f t="shared" si="31"/>
        <v>1.9544820285692064</v>
      </c>
      <c r="AE81" t="s">
        <v>33</v>
      </c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20"/>
        <v>75</v>
      </c>
      <c r="P82">
        <v>25</v>
      </c>
      <c r="Q82">
        <f t="shared" si="22"/>
        <v>3.5786500000000001</v>
      </c>
      <c r="R82">
        <f t="shared" si="23"/>
        <v>4.6080999999999994</v>
      </c>
      <c r="S82">
        <f t="shared" si="24"/>
        <v>7.7919375000000013E-2</v>
      </c>
      <c r="T82">
        <f t="shared" si="25"/>
        <v>9.0452499999999991E-2</v>
      </c>
      <c r="W82">
        <f t="shared" si="26"/>
        <v>1.7052744463868568</v>
      </c>
      <c r="X82">
        <f t="shared" si="27"/>
        <v>1.5648671542742267</v>
      </c>
      <c r="Y82">
        <f t="shared" si="28"/>
        <v>1.9212707383396019</v>
      </c>
      <c r="Z82">
        <f t="shared" si="29"/>
        <v>1.7630789456008633</v>
      </c>
      <c r="AA82">
        <f t="shared" si="30"/>
        <v>2.7170871351504351</v>
      </c>
      <c r="AB82">
        <f t="shared" si="31"/>
        <v>2.4933701564031971</v>
      </c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20"/>
        <v>73</v>
      </c>
      <c r="P83">
        <v>30</v>
      </c>
      <c r="Q83">
        <f t="shared" si="22"/>
        <v>3.6249000000000002</v>
      </c>
      <c r="R83">
        <f t="shared" si="23"/>
        <v>4.5760999999999976</v>
      </c>
      <c r="S83">
        <f t="shared" si="24"/>
        <v>9.592825000000002E-2</v>
      </c>
      <c r="T83">
        <f t="shared" si="25"/>
        <v>0.11341299999999999</v>
      </c>
      <c r="W83">
        <f t="shared" si="26"/>
        <v>2.0083614278809483</v>
      </c>
      <c r="X83">
        <f t="shared" si="27"/>
        <v>1.8429988434185482</v>
      </c>
      <c r="Y83">
        <f t="shared" si="28"/>
        <v>2.26413614873311</v>
      </c>
      <c r="Z83">
        <f t="shared" si="29"/>
        <v>2.077713824577895</v>
      </c>
      <c r="AA83">
        <f t="shared" si="30"/>
        <v>3.2019720485975509</v>
      </c>
      <c r="AB83">
        <f t="shared" si="31"/>
        <v>2.9383310694481328</v>
      </c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20"/>
        <v>68</v>
      </c>
      <c r="P84">
        <v>35</v>
      </c>
      <c r="Q84">
        <f t="shared" si="22"/>
        <v>3.6511500000000003</v>
      </c>
      <c r="R84">
        <f t="shared" si="23"/>
        <v>4.4640999999999966</v>
      </c>
      <c r="S84">
        <f t="shared" si="24"/>
        <v>0.11411837500000002</v>
      </c>
      <c r="T84">
        <f t="shared" si="25"/>
        <v>0.13601349999999998</v>
      </c>
      <c r="W84">
        <f t="shared" si="26"/>
        <v>2.2738510147984634</v>
      </c>
      <c r="X84">
        <f t="shared" si="27"/>
        <v>2.0866287970892441</v>
      </c>
      <c r="Y84">
        <f t="shared" si="28"/>
        <v>2.5571162957519156</v>
      </c>
      <c r="Z84">
        <f t="shared" si="29"/>
        <v>2.3465708463291928</v>
      </c>
      <c r="AA84">
        <f t="shared" si="30"/>
        <v>3.6163085460176094</v>
      </c>
      <c r="AB84">
        <f t="shared" si="31"/>
        <v>3.3185523159480561</v>
      </c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20"/>
        <v>63</v>
      </c>
      <c r="P85">
        <v>40</v>
      </c>
      <c r="Q85">
        <f t="shared" si="22"/>
        <v>3.6798999999999999</v>
      </c>
      <c r="R85">
        <f t="shared" si="23"/>
        <v>4.332099999999997</v>
      </c>
      <c r="S85">
        <f t="shared" si="24"/>
        <v>0.13244600000000001</v>
      </c>
      <c r="T85">
        <f t="shared" si="25"/>
        <v>0.15800399999999998</v>
      </c>
      <c r="W85">
        <f t="shared" si="26"/>
        <v>2.513140465632592</v>
      </c>
      <c r="X85">
        <f t="shared" si="27"/>
        <v>2.3062158569716256</v>
      </c>
      <c r="Y85">
        <f t="shared" si="28"/>
        <v>2.8130499462327356</v>
      </c>
      <c r="Z85">
        <f t="shared" si="29"/>
        <v>2.5814316713181098</v>
      </c>
      <c r="AA85">
        <f t="shared" si="30"/>
        <v>3.9782533855952407</v>
      </c>
      <c r="AB85">
        <f t="shared" si="31"/>
        <v>3.6506956799175168</v>
      </c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20"/>
        <v>50</v>
      </c>
      <c r="P86">
        <v>45</v>
      </c>
      <c r="Q86">
        <f t="shared" si="22"/>
        <v>3.7336500000000004</v>
      </c>
      <c r="R86">
        <f t="shared" si="23"/>
        <v>4.2401</v>
      </c>
      <c r="S86">
        <f t="shared" si="24"/>
        <v>0.15097987500000001</v>
      </c>
      <c r="T86">
        <f t="shared" si="25"/>
        <v>0.17943449999999997</v>
      </c>
      <c r="W86">
        <f t="shared" si="26"/>
        <v>2.7339060312124848</v>
      </c>
      <c r="X86">
        <f t="shared" si="27"/>
        <v>2.5088042339350687</v>
      </c>
      <c r="Y86">
        <f t="shared" si="28"/>
        <v>3.041817918613801</v>
      </c>
      <c r="Z86">
        <f t="shared" si="29"/>
        <v>2.7913635603976399</v>
      </c>
      <c r="AA86">
        <f t="shared" si="30"/>
        <v>4.3017801547731374</v>
      </c>
      <c r="AB86">
        <f t="shared" si="31"/>
        <v>3.947584204628392</v>
      </c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20"/>
        <v>40</v>
      </c>
      <c r="P87">
        <v>50</v>
      </c>
      <c r="Q87">
        <f t="shared" si="22"/>
        <v>3.8349000000000002</v>
      </c>
      <c r="R87">
        <f t="shared" si="23"/>
        <v>4.2480999999999991</v>
      </c>
      <c r="S87">
        <f t="shared" si="24"/>
        <v>0.16990125</v>
      </c>
      <c r="T87">
        <f t="shared" si="25"/>
        <v>0.20065499999999997</v>
      </c>
      <c r="W87">
        <f t="shared" si="26"/>
        <v>2.9422488210550788</v>
      </c>
      <c r="X87">
        <f t="shared" si="27"/>
        <v>2.699992690048584</v>
      </c>
      <c r="Y87">
        <f t="shared" si="28"/>
        <v>3.2525278630628205</v>
      </c>
      <c r="Z87">
        <f t="shared" si="29"/>
        <v>2.9847242665560283</v>
      </c>
      <c r="AA87">
        <f t="shared" si="30"/>
        <v>4.5997690159398221</v>
      </c>
      <c r="AB87">
        <f t="shared" si="31"/>
        <v>4.2210375377076241</v>
      </c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20"/>
        <v>25</v>
      </c>
      <c r="P88">
        <v>55</v>
      </c>
      <c r="Q88">
        <f t="shared" si="22"/>
        <v>4.0061500000000008</v>
      </c>
      <c r="R88">
        <f t="shared" si="23"/>
        <v>4.4160999999999984</v>
      </c>
      <c r="S88">
        <f t="shared" si="24"/>
        <v>0.18950387500000002</v>
      </c>
      <c r="T88">
        <f t="shared" si="25"/>
        <v>0.22231549999999997</v>
      </c>
      <c r="W88">
        <f t="shared" si="26"/>
        <v>3.1435636127649778</v>
      </c>
      <c r="X88">
        <f t="shared" si="27"/>
        <v>2.8847318127650876</v>
      </c>
      <c r="Y88">
        <f t="shared" si="28"/>
        <v>3.454376752758737</v>
      </c>
      <c r="Z88">
        <f t="shared" si="29"/>
        <v>3.1699535111982153</v>
      </c>
      <c r="AA88">
        <f t="shared" si="30"/>
        <v>4.8852264532977383</v>
      </c>
      <c r="AB88">
        <f t="shared" si="31"/>
        <v>4.4829912476287292</v>
      </c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20"/>
        <v>10</v>
      </c>
      <c r="P89">
        <v>60</v>
      </c>
      <c r="Q89">
        <f t="shared" si="22"/>
        <v>4.2699000000000007</v>
      </c>
      <c r="R89">
        <f t="shared" si="23"/>
        <v>4.8040999999999947</v>
      </c>
      <c r="S89">
        <f t="shared" si="24"/>
        <v>0.21019400000000002</v>
      </c>
      <c r="T89">
        <f t="shared" si="25"/>
        <v>0.24536599999999995</v>
      </c>
      <c r="W89">
        <f t="shared" si="26"/>
        <v>3.3429216263621857</v>
      </c>
      <c r="X89">
        <f t="shared" si="27"/>
        <v>3.0676752727346108</v>
      </c>
      <c r="Y89">
        <f t="shared" si="28"/>
        <v>3.6569625374072396</v>
      </c>
      <c r="Z89">
        <f t="shared" si="29"/>
        <v>3.3558589770257345</v>
      </c>
      <c r="AA89">
        <f t="shared" si="30"/>
        <v>5.1717260174916451</v>
      </c>
      <c r="AB89">
        <f t="shared" si="31"/>
        <v>4.745901278721294</v>
      </c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20"/>
        <v>0</v>
      </c>
      <c r="P90">
        <v>65</v>
      </c>
      <c r="Q90">
        <f t="shared" si="22"/>
        <v>4.6486499999999999</v>
      </c>
      <c r="R90">
        <f t="shared" si="23"/>
        <v>5.4721000000000011</v>
      </c>
      <c r="S90">
        <f t="shared" si="24"/>
        <v>0.23249037500000003</v>
      </c>
      <c r="T90">
        <f t="shared" si="25"/>
        <v>0.27105649999999992</v>
      </c>
      <c r="W90">
        <f t="shared" si="26"/>
        <v>3.5452289682755334</v>
      </c>
      <c r="X90">
        <f t="shared" si="27"/>
        <v>3.253325221984424</v>
      </c>
      <c r="Y90">
        <f t="shared" si="28"/>
        <v>3.8702753455019185</v>
      </c>
      <c r="Z90">
        <f t="shared" si="29"/>
        <v>3.5516082346778588</v>
      </c>
      <c r="AA90">
        <f t="shared" si="30"/>
        <v>5.4733958837270293</v>
      </c>
      <c r="AB90">
        <f t="shared" si="31"/>
        <v>5.0227325337173934</v>
      </c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20"/>
        <v>-7</v>
      </c>
      <c r="P91">
        <v>70</v>
      </c>
      <c r="Q91">
        <f t="shared" si="22"/>
        <v>5.1649000000000012</v>
      </c>
      <c r="R91">
        <f t="shared" si="23"/>
        <v>6.4800999999999931</v>
      </c>
      <c r="S91">
        <f t="shared" si="24"/>
        <v>0.25702425000000001</v>
      </c>
      <c r="T91">
        <f t="shared" si="25"/>
        <v>0.3009369999999999</v>
      </c>
      <c r="W91">
        <f t="shared" si="26"/>
        <v>3.7552650538943322</v>
      </c>
      <c r="X91">
        <f t="shared" si="27"/>
        <v>3.4460675528705713</v>
      </c>
      <c r="Y91">
        <f t="shared" si="28"/>
        <v>4.1044564195518012</v>
      </c>
      <c r="Z91">
        <f t="shared" si="29"/>
        <v>3.76650752652486</v>
      </c>
      <c r="AA91">
        <f t="shared" si="30"/>
        <v>5.8045779346994717</v>
      </c>
      <c r="AB91">
        <f t="shared" si="31"/>
        <v>5.3266460267917966</v>
      </c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>F92-$F$90+1</f>
        <v>-9</v>
      </c>
      <c r="P92">
        <v>75</v>
      </c>
      <c r="Q92">
        <f t="shared" si="22"/>
        <v>5.8411500000000007</v>
      </c>
      <c r="R92">
        <f t="shared" si="23"/>
        <v>7.8880999999999979</v>
      </c>
      <c r="S92">
        <f t="shared" si="24"/>
        <v>0.28453937500000004</v>
      </c>
      <c r="T92">
        <f t="shared" si="25"/>
        <v>0.33685749999999987</v>
      </c>
      <c r="W92">
        <f t="shared" si="26"/>
        <v>3.9776514348922034</v>
      </c>
      <c r="X92">
        <f t="shared" si="27"/>
        <v>3.6501432920683516</v>
      </c>
      <c r="Y92">
        <f t="shared" si="28"/>
        <v>4.3693928353948666</v>
      </c>
      <c r="Z92">
        <f t="shared" si="29"/>
        <v>4.0096298556035519</v>
      </c>
      <c r="AA92">
        <f t="shared" si="30"/>
        <v>6.1792546071512531</v>
      </c>
      <c r="AB92">
        <f t="shared" si="31"/>
        <v>5.6704729218906182</v>
      </c>
    </row>
    <row r="93" spans="1:31" x14ac:dyDescent="0.25">
      <c r="P93">
        <v>80</v>
      </c>
      <c r="Q93">
        <f t="shared" si="22"/>
        <v>6.6999000000000013</v>
      </c>
      <c r="R93">
        <f t="shared" si="23"/>
        <v>9.7560999999999964</v>
      </c>
      <c r="S93">
        <f t="shared" si="24"/>
        <v>0.31589200000000006</v>
      </c>
      <c r="T93">
        <f t="shared" si="25"/>
        <v>0.38096799999999986</v>
      </c>
      <c r="W93">
        <f t="shared" si="26"/>
        <v>4.2167819483582507</v>
      </c>
      <c r="X93">
        <f t="shared" si="27"/>
        <v>3.8695845010189815</v>
      </c>
      <c r="Y93">
        <f t="shared" si="28"/>
        <v>4.6742379057981198</v>
      </c>
      <c r="Z93">
        <f t="shared" si="29"/>
        <v>4.2893748777770941</v>
      </c>
      <c r="AA93">
        <f t="shared" si="30"/>
        <v>6.6103706401381146</v>
      </c>
      <c r="AB93">
        <f t="shared" si="31"/>
        <v>6.0660921262548033</v>
      </c>
    </row>
    <row r="94" spans="1:31" x14ac:dyDescent="0.25">
      <c r="P94">
        <v>85</v>
      </c>
      <c r="Q94">
        <f t="shared" si="22"/>
        <v>7.7636500000000019</v>
      </c>
      <c r="R94">
        <f t="shared" si="23"/>
        <v>12.144099999999995</v>
      </c>
      <c r="S94">
        <f t="shared" si="24"/>
        <v>0.3520508750000001</v>
      </c>
      <c r="T94">
        <f t="shared" si="25"/>
        <v>0.43571849999999984</v>
      </c>
      <c r="W94">
        <f t="shared" si="26"/>
        <v>4.4767376165573971</v>
      </c>
      <c r="X94">
        <f t="shared" si="27"/>
        <v>4.1081361825938592</v>
      </c>
      <c r="Y94">
        <f t="shared" si="28"/>
        <v>5.0269678982464159</v>
      </c>
      <c r="Z94">
        <f t="shared" si="29"/>
        <v>4.6130621180798279</v>
      </c>
      <c r="AA94">
        <f t="shared" si="30"/>
        <v>7.1092061793142545</v>
      </c>
      <c r="AB94">
        <f t="shared" si="31"/>
        <v>6.5238550114580489</v>
      </c>
    </row>
    <row r="95" spans="1:31" x14ac:dyDescent="0.25">
      <c r="P95">
        <v>90</v>
      </c>
      <c r="Q95">
        <f t="shared" si="22"/>
        <v>9.0549000000000017</v>
      </c>
      <c r="R95">
        <f t="shared" si="23"/>
        <v>15.112100000000005</v>
      </c>
      <c r="S95">
        <f t="shared" si="24"/>
        <v>0.39409725000000012</v>
      </c>
      <c r="T95">
        <f t="shared" si="25"/>
        <v>0.50385899999999983</v>
      </c>
      <c r="W95">
        <f t="shared" si="26"/>
        <v>4.7612055327406324</v>
      </c>
      <c r="X95">
        <f t="shared" si="27"/>
        <v>4.3691818456090852</v>
      </c>
      <c r="Y95">
        <f t="shared" si="28"/>
        <v>5.4340765084786939</v>
      </c>
      <c r="Z95">
        <f t="shared" si="29"/>
        <v>4.9866506004056781</v>
      </c>
      <c r="AA95">
        <f t="shared" si="30"/>
        <v>7.684944697263604</v>
      </c>
      <c r="AB95">
        <f>SQRT((4*($T95-$U$78))/(($M$71+$N$71)*0.001))</f>
        <v>7.0521889099096473</v>
      </c>
    </row>
    <row r="96" spans="1:31" x14ac:dyDescent="0.25">
      <c r="P96">
        <v>95</v>
      </c>
      <c r="Q96">
        <f t="shared" si="22"/>
        <v>10.596150000000002</v>
      </c>
      <c r="R96">
        <f t="shared" si="23"/>
        <v>18.720099999999999</v>
      </c>
      <c r="S96">
        <f t="shared" si="24"/>
        <v>0.44322487500000013</v>
      </c>
      <c r="T96">
        <f t="shared" si="25"/>
        <v>0.58843949999999978</v>
      </c>
      <c r="W96">
        <f t="shared" si="26"/>
        <v>5.073416470929625</v>
      </c>
      <c r="X96">
        <f t="shared" si="27"/>
        <v>4.6556862516372624</v>
      </c>
      <c r="Y96">
        <f t="shared" si="28"/>
        <v>5.9004634351887972</v>
      </c>
      <c r="Z96">
        <f t="shared" si="29"/>
        <v>5.4146365966410155</v>
      </c>
      <c r="AA96">
        <f t="shared" si="30"/>
        <v>8.3445154143305391</v>
      </c>
      <c r="AB96">
        <f>SQRT((4*($T96-$U$78))/(($M$71+$N$71)*0.001))</f>
        <v>7.6574525102914217</v>
      </c>
    </row>
    <row r="97" spans="16:28" x14ac:dyDescent="0.25">
      <c r="P97">
        <v>100</v>
      </c>
      <c r="Q97">
        <f t="shared" si="22"/>
        <v>12.4099</v>
      </c>
      <c r="R97">
        <f t="shared" si="23"/>
        <v>23.028099999999998</v>
      </c>
      <c r="S97">
        <f t="shared" si="24"/>
        <v>0.50074000000000018</v>
      </c>
      <c r="T97">
        <f t="shared" si="25"/>
        <v>0.69280999999999981</v>
      </c>
      <c r="W97">
        <f t="shared" si="26"/>
        <v>5.4161102278295639</v>
      </c>
      <c r="X97">
        <f t="shared" si="27"/>
        <v>4.9701636105654998</v>
      </c>
      <c r="Y97">
        <f t="shared" si="28"/>
        <v>6.4295120343615491</v>
      </c>
      <c r="Z97">
        <f t="shared" si="29"/>
        <v>5.9001248871706533</v>
      </c>
      <c r="AA97">
        <f t="shared" si="30"/>
        <v>9.0927031184351321</v>
      </c>
      <c r="AB97">
        <f>SQRT((4*($T97-$U$78))/(($M$71+$N$71)*0.001))</f>
        <v>8.344036635131765</v>
      </c>
    </row>
    <row r="100" spans="16:28" x14ac:dyDescent="0.25">
      <c r="U100" t="s">
        <v>35</v>
      </c>
      <c r="W100">
        <f t="shared" ref="W100:AA100" si="32">(COS($S$71)*W97)*(SIN($S$71)*W97+SQRT(SIN($S$71)^2+2*9.81*$P$71*0.001))/9.81</f>
        <v>2.1213137474238475</v>
      </c>
      <c r="X100">
        <f t="shared" si="32"/>
        <v>1.8361518472553215</v>
      </c>
      <c r="Y100">
        <f t="shared" si="32"/>
        <v>2.8430668778456725</v>
      </c>
      <c r="Z100">
        <f t="shared" si="32"/>
        <v>2.4532586769452918</v>
      </c>
      <c r="AA100">
        <f t="shared" si="32"/>
        <v>5.2279635124640214</v>
      </c>
      <c r="AB100">
        <f>(COS($S$71)*AB97)*(SIN($S$71)*AB97+SQRT(SIN($S$71)^2+2*9.81*$P$71*0.001))/9.81</f>
        <v>4.4860715035399821</v>
      </c>
    </row>
    <row r="102" spans="16:28" ht="15.75" thickBot="1" x14ac:dyDescent="0.3"/>
    <row r="103" spans="16:28" ht="15.75" thickBot="1" x14ac:dyDescent="0.3">
      <c r="P103" s="12" t="s">
        <v>53</v>
      </c>
      <c r="Q103" s="13"/>
      <c r="R103" s="13"/>
      <c r="S103" s="7"/>
      <c r="T103" s="8" t="s">
        <v>51</v>
      </c>
      <c r="U103" s="7" t="s">
        <v>50</v>
      </c>
      <c r="V103" s="9" t="s">
        <v>46</v>
      </c>
    </row>
    <row r="104" spans="16:28" ht="15.75" thickBot="1" x14ac:dyDescent="0.3">
      <c r="P104" s="14"/>
      <c r="Q104" s="15"/>
      <c r="R104" s="15"/>
      <c r="S104" s="10"/>
      <c r="T104" s="15"/>
      <c r="U104" s="11"/>
      <c r="V104" s="16"/>
    </row>
    <row r="105" spans="16:28" ht="15.75" thickBot="1" x14ac:dyDescent="0.3">
      <c r="P105" s="7" t="s">
        <v>47</v>
      </c>
      <c r="Q105" s="7" t="s">
        <v>49</v>
      </c>
      <c r="R105" s="7" t="s">
        <v>48</v>
      </c>
      <c r="S105" s="7"/>
      <c r="T105" s="17"/>
      <c r="U105" s="10"/>
      <c r="V105" s="18" t="s">
        <v>52</v>
      </c>
    </row>
    <row r="106" spans="16:28" x14ac:dyDescent="0.2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SQRT((4*($T$96-T106))/(($M$71+$N$71)*0.001))</f>
        <v>7.6574525102914217</v>
      </c>
      <c r="V106">
        <f>(COS(R106)*U106)*(SIN(R106)*U106+SQRT(SIN(R106)^2+2*9.81*P106*0.001))/9.81</f>
        <v>3.8727194185142624</v>
      </c>
    </row>
    <row r="107" spans="16:28" x14ac:dyDescent="0.2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3">P107*$M$71*9.81*0.000001</f>
        <v>3.2961599999999994E-2</v>
      </c>
      <c r="U107" s="6">
        <f>SQRT((4*($T$96-T107))/(($M$71+$N$71)*0.001))</f>
        <v>7.6466566481526304</v>
      </c>
      <c r="V107">
        <f>(COS(R107)*U107)*(SIN(R107)*U107+SQRT(SIN(R107)^2+2*9.81*P107*0.001))/9.81</f>
        <v>3.8812126237727815</v>
      </c>
    </row>
    <row r="108" spans="16:28" x14ac:dyDescent="0.25">
      <c r="P108" s="6">
        <v>110</v>
      </c>
      <c r="Q108" s="6">
        <v>41.818816270109949</v>
      </c>
      <c r="R108" s="6">
        <f t="shared" ref="R108:R171" si="34">Q108/180*PI()</f>
        <v>0.72987603319999295</v>
      </c>
      <c r="T108">
        <f t="shared" si="33"/>
        <v>3.4531200000000005E-2</v>
      </c>
      <c r="U108" s="6">
        <f t="shared" ref="U108:U170" si="35">SQRT((4*($T$96-T108))/(($M$71+$N$71)*0.001))</f>
        <v>7.6358455224097641</v>
      </c>
      <c r="V108">
        <f>(COS(R108)*U108)*(SIN(R108)*U108+SQRT(SIN(R108)^2+2*9.81*P108*0.001))/9.81</f>
        <v>3.8893337157262691</v>
      </c>
    </row>
    <row r="109" spans="16:28" x14ac:dyDescent="0.25">
      <c r="P109" s="6">
        <v>115</v>
      </c>
      <c r="Q109" s="6">
        <v>41.731734358584788</v>
      </c>
      <c r="R109" s="6">
        <f t="shared" si="34"/>
        <v>0.72835616712494855</v>
      </c>
      <c r="T109">
        <f t="shared" si="33"/>
        <v>3.6100800000000002E-2</v>
      </c>
      <c r="U109" s="6">
        <f t="shared" si="35"/>
        <v>7.6250190681383652</v>
      </c>
      <c r="V109">
        <f t="shared" ref="V109:V170" si="36">(COS(R109)*U109)*(SIN(R109)*U109+SQRT(SIN(R109)^2+2*9.81*P109*0.001))/9.81</f>
        <v>3.8971013192635948</v>
      </c>
    </row>
    <row r="110" spans="16:28" x14ac:dyDescent="0.25">
      <c r="P110" s="6">
        <v>120</v>
      </c>
      <c r="Q110" s="6">
        <v>41.646532921356958</v>
      </c>
      <c r="R110" s="6">
        <f t="shared" si="34"/>
        <v>0.72686912151789163</v>
      </c>
      <c r="T110">
        <f t="shared" si="33"/>
        <v>3.76704E-2</v>
      </c>
      <c r="U110" s="6">
        <f t="shared" si="35"/>
        <v>7.6141772199524018</v>
      </c>
      <c r="V110">
        <f t="shared" si="36"/>
        <v>3.9045324522837372</v>
      </c>
    </row>
    <row r="111" spans="16:28" x14ac:dyDescent="0.25">
      <c r="P111" s="6">
        <v>125</v>
      </c>
      <c r="Q111" s="6">
        <v>41.563087275400115</v>
      </c>
      <c r="R111" s="6">
        <f t="shared" si="34"/>
        <v>0.72541272024949111</v>
      </c>
      <c r="T111">
        <f t="shared" si="33"/>
        <v>3.9239999999999997E-2</v>
      </c>
      <c r="U111" s="6">
        <f t="shared" si="35"/>
        <v>7.6033199119996597</v>
      </c>
      <c r="V111">
        <f t="shared" si="36"/>
        <v>3.9116427138300871</v>
      </c>
    </row>
    <row r="112" spans="16:28" x14ac:dyDescent="0.25">
      <c r="P112" s="6">
        <v>130</v>
      </c>
      <c r="Q112" s="6">
        <v>41.481287511143876</v>
      </c>
      <c r="R112" s="6">
        <f t="shared" si="34"/>
        <v>0.72398504503586458</v>
      </c>
      <c r="T112">
        <f t="shared" si="33"/>
        <v>4.0809599999999994E-2</v>
      </c>
      <c r="U112" s="6">
        <f t="shared" si="35"/>
        <v>7.5924470779570754</v>
      </c>
      <c r="V112">
        <f t="shared" si="36"/>
        <v>3.9184464447851206</v>
      </c>
    </row>
    <row r="113" spans="16:22" x14ac:dyDescent="0.25">
      <c r="P113" s="6">
        <v>135</v>
      </c>
      <c r="Q113" s="6">
        <v>41.401032109325385</v>
      </c>
      <c r="R113" s="6">
        <f t="shared" si="34"/>
        <v>0.72258432403162098</v>
      </c>
      <c r="T113">
        <f t="shared" si="33"/>
        <v>4.2379200000000006E-2</v>
      </c>
      <c r="U113" s="6">
        <f t="shared" si="35"/>
        <v>7.5815586510260102</v>
      </c>
      <c r="V113">
        <f t="shared" si="36"/>
        <v>3.9249568658636802</v>
      </c>
    </row>
    <row r="114" spans="16:22" x14ac:dyDescent="0.25">
      <c r="P114" s="6">
        <v>140</v>
      </c>
      <c r="Q114" s="6">
        <v>41.322229052419722</v>
      </c>
      <c r="R114" s="6">
        <f t="shared" si="34"/>
        <v>0.72120895122798068</v>
      </c>
      <c r="T114">
        <f t="shared" si="33"/>
        <v>4.3948800000000003E-2</v>
      </c>
      <c r="U114" s="6">
        <f t="shared" si="35"/>
        <v>7.5706545639274658</v>
      </c>
      <c r="V114">
        <f>(COS(R114)*U114)*(SIN(R114)*U114+SQRT(SIN(R114)^2+2*9.81*P114*0.001))/9.81</f>
        <v>3.9311861967058874</v>
      </c>
    </row>
    <row r="115" spans="16:22" x14ac:dyDescent="0.25">
      <c r="P115" s="6">
        <v>145</v>
      </c>
      <c r="Q115" s="6">
        <v>41.244794215677523</v>
      </c>
      <c r="R115" s="6">
        <f t="shared" si="34"/>
        <v>0.71985745837108495</v>
      </c>
      <c r="T115">
        <f t="shared" si="33"/>
        <v>4.5518400000000001E-2</v>
      </c>
      <c r="U115" s="6">
        <f t="shared" si="35"/>
        <v>7.5597347488972257</v>
      </c>
      <c r="V115">
        <f t="shared" si="36"/>
        <v>3.9371457591409165</v>
      </c>
    </row>
    <row r="116" spans="16:22" x14ac:dyDescent="0.25">
      <c r="P116" s="6">
        <v>150</v>
      </c>
      <c r="Q116" s="6">
        <v>41.168650647625526</v>
      </c>
      <c r="R116" s="6">
        <f t="shared" si="34"/>
        <v>0.71852850240436128</v>
      </c>
      <c r="T116">
        <f t="shared" si="33"/>
        <v>4.7087999999999998E-2</v>
      </c>
      <c r="U116" s="6">
        <f t="shared" si="35"/>
        <v>7.5487991376809473</v>
      </c>
      <c r="V116">
        <f t="shared" si="36"/>
        <v>3.9428460671200982</v>
      </c>
    </row>
    <row r="117" spans="16:22" x14ac:dyDescent="0.25">
      <c r="P117" s="6">
        <v>155</v>
      </c>
      <c r="Q117" s="6">
        <v>41.093727574393519</v>
      </c>
      <c r="R117" s="6">
        <f t="shared" si="34"/>
        <v>0.71722084809074993</v>
      </c>
      <c r="T117">
        <f t="shared" si="33"/>
        <v>4.8657600000000002E-2</v>
      </c>
      <c r="U117" s="6">
        <f t="shared" si="35"/>
        <v>7.5378476615291872</v>
      </c>
      <c r="V117">
        <f t="shared" si="36"/>
        <v>3.9482969053648036</v>
      </c>
    </row>
    <row r="118" spans="16:22" x14ac:dyDescent="0.25">
      <c r="P118" s="6">
        <v>160</v>
      </c>
      <c r="Q118" s="6">
        <v>41.019959917237287</v>
      </c>
      <c r="R118" s="6">
        <f t="shared" si="34"/>
        <v>0.71593335959189131</v>
      </c>
      <c r="T118">
        <f t="shared" si="33"/>
        <v>5.02272E-2</v>
      </c>
      <c r="U118" s="6">
        <f t="shared" si="35"/>
        <v>7.5268802511923525</v>
      </c>
      <c r="V118">
        <f t="shared" si="36"/>
        <v>3.9535073984137048</v>
      </c>
    </row>
    <row r="119" spans="16:22" x14ac:dyDescent="0.25">
      <c r="P119" s="6">
        <v>165</v>
      </c>
      <c r="Q119" s="6">
        <v>40.947287598383824</v>
      </c>
      <c r="R119" s="6">
        <f t="shared" si="34"/>
        <v>0.71466498835283931</v>
      </c>
      <c r="T119">
        <f t="shared" si="33"/>
        <v>5.1796800000000004E-2</v>
      </c>
      <c r="U119" s="6">
        <f t="shared" si="35"/>
        <v>7.515896836915597</v>
      </c>
      <c r="V119">
        <f t="shared" si="36"/>
        <v>3.9584860714647165</v>
      </c>
    </row>
    <row r="120" spans="16:22" x14ac:dyDescent="0.25">
      <c r="P120" s="6">
        <v>170</v>
      </c>
      <c r="Q120" s="6">
        <v>40.875655044554172</v>
      </c>
      <c r="R120" s="6">
        <f t="shared" si="34"/>
        <v>0.71341476443689977</v>
      </c>
      <c r="T120">
        <f t="shared" si="33"/>
        <v>5.3366400000000001E-2</v>
      </c>
      <c r="U120" s="6">
        <f t="shared" si="35"/>
        <v>7.5048973484336408</v>
      </c>
      <c r="V120">
        <f t="shared" si="36"/>
        <v>3.9632409041733787</v>
      </c>
    </row>
    <row r="121" spans="16:22" x14ac:dyDescent="0.25">
      <c r="P121" s="6">
        <v>175</v>
      </c>
      <c r="Q121" s="6">
        <v>40.805010736160824</v>
      </c>
      <c r="R121" s="6">
        <f t="shared" si="34"/>
        <v>0.71218178865764159</v>
      </c>
      <c r="T121">
        <f t="shared" si="33"/>
        <v>5.4935999999999999E-2</v>
      </c>
      <c r="U121" s="6">
        <f t="shared" si="35"/>
        <v>7.4938817149655303</v>
      </c>
      <c r="V121">
        <f t="shared" si="36"/>
        <v>3.9677793783799422</v>
      </c>
    </row>
    <row r="122" spans="16:22" x14ac:dyDescent="0.25">
      <c r="P122" s="6">
        <v>180</v>
      </c>
      <c r="Q122" s="6">
        <v>40.735306811419633</v>
      </c>
      <c r="R122" s="6">
        <f t="shared" si="34"/>
        <v>0.71096522566934539</v>
      </c>
      <c r="T122">
        <f t="shared" si="33"/>
        <v>5.6505600000000003E-2</v>
      </c>
      <c r="U122" s="6">
        <f t="shared" si="35"/>
        <v>7.4828498652093192</v>
      </c>
      <c r="V122">
        <f t="shared" si="36"/>
        <v>3.9721085205826432</v>
      </c>
    </row>
    <row r="123" spans="16:22" x14ac:dyDescent="0.25">
      <c r="P123" s="6">
        <v>185</v>
      </c>
      <c r="Q123" s="6">
        <v>40.666498718326196</v>
      </c>
      <c r="R123" s="6">
        <f t="shared" si="34"/>
        <v>0.70976429789284623</v>
      </c>
      <c r="T123">
        <f t="shared" si="33"/>
        <v>5.80752E-2</v>
      </c>
      <c r="U123" s="6">
        <f t="shared" si="35"/>
        <v>7.4718017273366906</v>
      </c>
      <c r="V123">
        <f t="shared" si="36"/>
        <v>3.976234939847676</v>
      </c>
    </row>
    <row r="124" spans="16:22" x14ac:dyDescent="0.25">
      <c r="P124" s="6">
        <v>190</v>
      </c>
      <c r="Q124" s="6">
        <v>40.598544907246151</v>
      </c>
      <c r="R124" s="6">
        <f t="shared" si="34"/>
        <v>0.70857828015022117</v>
      </c>
      <c r="T124">
        <f t="shared" si="33"/>
        <v>5.9644799999999998E-2</v>
      </c>
      <c r="U124" s="6">
        <f t="shared" si="35"/>
        <v>7.4607372289874929</v>
      </c>
      <c r="V124">
        <f t="shared" si="36"/>
        <v>3.9801648617415704</v>
      </c>
    </row>
    <row r="125" spans="16:22" x14ac:dyDescent="0.25">
      <c r="P125" s="6">
        <v>195</v>
      </c>
      <c r="Q125" s="6">
        <v>40.531406558789719</v>
      </c>
      <c r="R125" s="6">
        <f t="shared" si="34"/>
        <v>0.70740649491530516</v>
      </c>
      <c r="T125">
        <f t="shared" si="33"/>
        <v>6.1214400000000002E-2</v>
      </c>
      <c r="U125" s="6">
        <f t="shared" si="35"/>
        <v>7.4496562972642169</v>
      </c>
      <c r="V125">
        <f t="shared" si="36"/>
        <v>3.98390415878487</v>
      </c>
    </row>
    <row r="126" spans="16:22" x14ac:dyDescent="0.25">
      <c r="P126" s="6">
        <v>200</v>
      </c>
      <c r="Q126" s="6">
        <v>40.465047341999046</v>
      </c>
      <c r="R126" s="6">
        <f t="shared" si="34"/>
        <v>0.70624830809326333</v>
      </c>
      <c r="T126">
        <f t="shared" si="33"/>
        <v>6.2783999999999993E-2</v>
      </c>
      <c r="U126" s="6">
        <f t="shared" si="35"/>
        <v>7.4385588587263882</v>
      </c>
      <c r="V126">
        <f t="shared" si="36"/>
        <v>3.9874583778536432</v>
      </c>
    </row>
    <row r="127" spans="16:22" x14ac:dyDescent="0.25">
      <c r="P127" s="6">
        <v>205</v>
      </c>
      <c r="Q127" s="6">
        <v>40.399433199116586</v>
      </c>
      <c r="R127" s="6">
        <f t="shared" si="34"/>
        <v>0.70510312526409036</v>
      </c>
      <c r="T127">
        <f t="shared" si="33"/>
        <v>6.4353599999999997E-2</v>
      </c>
      <c r="U127" s="6">
        <f t="shared" si="35"/>
        <v>7.4274448393848909</v>
      </c>
      <c r="V127">
        <f t="shared" si="36"/>
        <v>3.9908327648949204</v>
      </c>
    </row>
    <row r="128" spans="16:22" x14ac:dyDescent="0.25">
      <c r="P128" s="6">
        <v>210</v>
      </c>
      <c r="Q128" s="6">
        <v>40.334523006166961</v>
      </c>
      <c r="R128" s="6">
        <f t="shared" si="34"/>
        <v>0.7039702286790146</v>
      </c>
      <c r="T128">
        <f t="shared" si="33"/>
        <v>6.5923199999999987E-2</v>
      </c>
      <c r="U128" s="6">
        <f t="shared" si="35"/>
        <v>7.4163141646962112</v>
      </c>
      <c r="V128">
        <f t="shared" si="36"/>
        <v>3.9940322872707057</v>
      </c>
    </row>
    <row r="129" spans="16:22" x14ac:dyDescent="0.25">
      <c r="P129" s="6">
        <v>215</v>
      </c>
      <c r="Q129" s="6">
        <v>40.270290968452017</v>
      </c>
      <c r="R129" s="6">
        <f t="shared" si="34"/>
        <v>0.70284916813562359</v>
      </c>
      <c r="T129">
        <f t="shared" si="33"/>
        <v>6.7492800000000006E-2</v>
      </c>
      <c r="U129" s="6">
        <f t="shared" si="35"/>
        <v>7.4051667595566064</v>
      </c>
      <c r="V129">
        <f t="shared" si="36"/>
        <v>3.9970616540052064</v>
      </c>
    </row>
    <row r="130" spans="16:22" x14ac:dyDescent="0.25">
      <c r="P130" s="6">
        <v>220</v>
      </c>
      <c r="Q130" s="6">
        <v>40.206759596680286</v>
      </c>
      <c r="R130" s="6">
        <f t="shared" si="34"/>
        <v>0.70174033651989831</v>
      </c>
      <c r="T130">
        <f t="shared" si="33"/>
        <v>6.906240000000001E-2</v>
      </c>
      <c r="U130" s="6">
        <f t="shared" si="35"/>
        <v>7.3940025482961875</v>
      </c>
      <c r="V130">
        <f t="shared" si="36"/>
        <v>3.999925334172922</v>
      </c>
    </row>
    <row r="131" spans="16:22" x14ac:dyDescent="0.25">
      <c r="P131" s="6">
        <v>225</v>
      </c>
      <c r="Q131" s="6">
        <v>40.14382203682824</v>
      </c>
      <c r="R131" s="6">
        <f t="shared" si="34"/>
        <v>0.70064186887730906</v>
      </c>
      <c r="T131">
        <f t="shared" si="33"/>
        <v>7.0632E-2</v>
      </c>
      <c r="U131" s="6">
        <f t="shared" si="35"/>
        <v>7.3828214546729303</v>
      </c>
      <c r="V131">
        <f t="shared" si="36"/>
        <v>4.0026275736113046</v>
      </c>
    </row>
    <row r="132" spans="16:22" x14ac:dyDescent="0.25">
      <c r="P132" s="6">
        <v>230</v>
      </c>
      <c r="Q132" s="6">
        <v>40.081486302593618</v>
      </c>
      <c r="R132" s="6">
        <f t="shared" si="34"/>
        <v>0.69955390507326687</v>
      </c>
      <c r="T132">
        <f t="shared" si="33"/>
        <v>7.2201600000000005E-2</v>
      </c>
      <c r="U132" s="6">
        <f t="shared" si="35"/>
        <v>7.3716234018666036</v>
      </c>
      <c r="V132">
        <f t="shared" si="36"/>
        <v>4.0051724101881483</v>
      </c>
    </row>
    <row r="133" spans="16:22" x14ac:dyDescent="0.25">
      <c r="P133" s="6">
        <v>235</v>
      </c>
      <c r="Q133" s="6">
        <v>40.019729617275566</v>
      </c>
      <c r="R133" s="6">
        <f t="shared" si="34"/>
        <v>0.69847604757934878</v>
      </c>
      <c r="T133">
        <f t="shared" si="33"/>
        <v>7.3771199999999995E-2</v>
      </c>
      <c r="U133" s="6">
        <f t="shared" si="35"/>
        <v>7.3604083124726012</v>
      </c>
      <c r="V133">
        <f t="shared" si="36"/>
        <v>4.007563687719828</v>
      </c>
    </row>
    <row r="134" spans="16:22" x14ac:dyDescent="0.25">
      <c r="P134" s="6">
        <v>240</v>
      </c>
      <c r="Q134" s="6">
        <v>39.958528921826833</v>
      </c>
      <c r="R134" s="6">
        <f t="shared" si="34"/>
        <v>0.69740789393925806</v>
      </c>
      <c r="T134">
        <f t="shared" si="33"/>
        <v>7.5340799999999999E-2</v>
      </c>
      <c r="U134" s="6">
        <f t="shared" si="35"/>
        <v>7.3491761084957128</v>
      </c>
      <c r="V134">
        <f t="shared" si="36"/>
        <v>4.009805068718209</v>
      </c>
    </row>
    <row r="135" spans="16:22" x14ac:dyDescent="0.25">
      <c r="P135" s="6">
        <v>245</v>
      </c>
      <c r="Q135" s="6">
        <v>39.897862223339139</v>
      </c>
      <c r="R135" s="6">
        <f t="shared" si="34"/>
        <v>0.69634906030433319</v>
      </c>
      <c r="T135">
        <f t="shared" si="33"/>
        <v>7.6910400000000004E-2</v>
      </c>
      <c r="U135" s="6">
        <f t="shared" si="35"/>
        <v>7.3379267113437843</v>
      </c>
      <c r="V135">
        <f t="shared" si="36"/>
        <v>4.0119000460724781</v>
      </c>
    </row>
    <row r="136" spans="16:22" x14ac:dyDescent="0.25">
      <c r="P136" s="6">
        <v>250</v>
      </c>
      <c r="Q136" s="6">
        <v>39.837710039604033</v>
      </c>
      <c r="R136" s="6">
        <f t="shared" si="34"/>
        <v>0.69529920664589095</v>
      </c>
      <c r="T136">
        <f t="shared" si="33"/>
        <v>7.8479999999999994E-2</v>
      </c>
      <c r="U136" s="6">
        <f t="shared" si="35"/>
        <v>7.3266600418213095</v>
      </c>
      <c r="V136">
        <f t="shared" si="36"/>
        <v>4.0138519537746067</v>
      </c>
    </row>
    <row r="137" spans="16:22" x14ac:dyDescent="0.25">
      <c r="P137" s="6">
        <v>255</v>
      </c>
      <c r="Q137" s="6">
        <v>39.778052940819954</v>
      </c>
      <c r="R137" s="6">
        <f t="shared" si="34"/>
        <v>0.69425799384992126</v>
      </c>
      <c r="T137">
        <f t="shared" si="33"/>
        <v>8.0049599999999999E-2</v>
      </c>
      <c r="U137" s="6">
        <f t="shared" si="35"/>
        <v>7.3153760201229208</v>
      </c>
      <c r="V137">
        <f t="shared" si="36"/>
        <v>4.0156639767825251</v>
      </c>
    </row>
    <row r="138" spans="16:22" x14ac:dyDescent="0.25">
      <c r="P138" s="6">
        <v>260</v>
      </c>
      <c r="Q138" s="6">
        <v>39.718872162346138</v>
      </c>
      <c r="R138" s="6">
        <f t="shared" si="34"/>
        <v>0.6932250944116598</v>
      </c>
      <c r="T138">
        <f t="shared" si="33"/>
        <v>8.1619199999999989E-2</v>
      </c>
      <c r="U138" s="6">
        <f t="shared" si="35"/>
        <v>7.3040745658267943</v>
      </c>
      <c r="V138">
        <f t="shared" si="36"/>
        <v>4.0173391601043527</v>
      </c>
    </row>
    <row r="139" spans="16:22" x14ac:dyDescent="0.25">
      <c r="P139" s="6">
        <v>265</v>
      </c>
      <c r="Q139" s="6">
        <v>39.66015046371863</v>
      </c>
      <c r="R139" s="6">
        <f t="shared" si="34"/>
        <v>0.69220020742824595</v>
      </c>
      <c r="T139">
        <f t="shared" si="33"/>
        <v>8.3188799999999993E-2</v>
      </c>
      <c r="U139" s="6">
        <f t="shared" si="35"/>
        <v>7.2927555978879681</v>
      </c>
      <c r="V139">
        <f t="shared" si="36"/>
        <v>4.0188804171776837</v>
      </c>
    </row>
    <row r="140" spans="16:22" x14ac:dyDescent="0.25">
      <c r="P140" s="6">
        <v>270</v>
      </c>
      <c r="Q140" s="6">
        <v>39.601871074138373</v>
      </c>
      <c r="R140" s="6">
        <f t="shared" si="34"/>
        <v>0.69118304019401799</v>
      </c>
      <c r="T140">
        <f t="shared" si="33"/>
        <v>8.4758400000000012E-2</v>
      </c>
      <c r="U140" s="6">
        <f t="shared" si="35"/>
        <v>7.2814190346315542</v>
      </c>
      <c r="V140">
        <f t="shared" si="36"/>
        <v>4.0202905376096911</v>
      </c>
    </row>
    <row r="141" spans="16:22" x14ac:dyDescent="0.25">
      <c r="P141" s="6">
        <v>275</v>
      </c>
      <c r="Q141" s="6">
        <v>39.544018501085837</v>
      </c>
      <c r="R141" s="6">
        <f t="shared" si="34"/>
        <v>0.6901733223135007</v>
      </c>
      <c r="T141">
        <f t="shared" si="33"/>
        <v>8.6328000000000002E-2</v>
      </c>
      <c r="U141" s="6">
        <f t="shared" si="35"/>
        <v>7.2700647937458678</v>
      </c>
      <c r="V141">
        <f t="shared" si="36"/>
        <v>4.0215721943367519</v>
      </c>
    </row>
    <row r="142" spans="16:22" x14ac:dyDescent="0.25">
      <c r="P142" s="6">
        <v>280</v>
      </c>
      <c r="Q142" s="6">
        <v>39.48657720663077</v>
      </c>
      <c r="R142" s="6">
        <f t="shared" si="34"/>
        <v>0.68917078259865228</v>
      </c>
      <c r="T142">
        <f t="shared" si="33"/>
        <v>8.7897600000000006E-2</v>
      </c>
      <c r="U142" s="6">
        <f t="shared" si="35"/>
        <v>7.2586927922754487</v>
      </c>
      <c r="V142">
        <f t="shared" si="36"/>
        <v>4.0227279502559661</v>
      </c>
    </row>
    <row r="143" spans="16:22" x14ac:dyDescent="0.25">
      <c r="P143" s="6">
        <v>285</v>
      </c>
      <c r="Q143" s="6">
        <v>39.429532836908479</v>
      </c>
      <c r="R143" s="6">
        <f t="shared" si="34"/>
        <v>0.68817517052727328</v>
      </c>
      <c r="T143">
        <f t="shared" si="33"/>
        <v>8.9467200000000011E-2</v>
      </c>
      <c r="U143" s="6">
        <f t="shared" si="35"/>
        <v>7.2473029466140009</v>
      </c>
      <c r="V143">
        <f t="shared" si="36"/>
        <v>4.0237602643754844</v>
      </c>
    </row>
    <row r="144" spans="16:22" x14ac:dyDescent="0.25">
      <c r="P144" s="6">
        <v>290</v>
      </c>
      <c r="Q144" s="6">
        <v>39.372871477336616</v>
      </c>
      <c r="R144" s="6">
        <f t="shared" si="34"/>
        <v>0.68718624324408784</v>
      </c>
      <c r="T144">
        <f t="shared" si="33"/>
        <v>9.1036800000000001E-2</v>
      </c>
      <c r="U144" s="6">
        <f t="shared" si="35"/>
        <v>7.2358951724972078</v>
      </c>
      <c r="V144">
        <f t="shared" si="36"/>
        <v>4.0246714975256506</v>
      </c>
    </row>
    <row r="145" spans="15:24" x14ac:dyDescent="0.25">
      <c r="P145" s="6">
        <v>295</v>
      </c>
      <c r="Q145" s="6">
        <v>39.316580079298681</v>
      </c>
      <c r="R145" s="6">
        <f t="shared" si="34"/>
        <v>0.68620377300777524</v>
      </c>
      <c r="T145">
        <f t="shared" si="33"/>
        <v>9.2606400000000005E-2</v>
      </c>
      <c r="U145" s="6">
        <f t="shared" si="35"/>
        <v>7.2244693849954702</v>
      </c>
      <c r="V145">
        <f t="shared" si="36"/>
        <v>4.025463917668783</v>
      </c>
    </row>
    <row r="146" spans="15:24" x14ac:dyDescent="0.25">
      <c r="P146" s="6">
        <v>300</v>
      </c>
      <c r="Q146" s="6">
        <v>39.260645671752819</v>
      </c>
      <c r="R146" s="6">
        <f t="shared" si="34"/>
        <v>0.68522753343094756</v>
      </c>
      <c r="T146">
        <f t="shared" si="33"/>
        <v>9.4175999999999996E-2</v>
      </c>
      <c r="U146" s="6">
        <f t="shared" si="35"/>
        <v>7.2130254985065205</v>
      </c>
      <c r="V146">
        <f t="shared" si="36"/>
        <v>4.0261397048415084</v>
      </c>
    </row>
    <row r="147" spans="15:24" x14ac:dyDescent="0.25">
      <c r="P147" s="6">
        <v>305</v>
      </c>
      <c r="Q147" s="6">
        <v>39.205056309168953</v>
      </c>
      <c r="R147" s="6">
        <f t="shared" si="34"/>
        <v>0.68425731602477413</v>
      </c>
      <c r="T147">
        <f t="shared" si="33"/>
        <v>9.57456E-2</v>
      </c>
      <c r="U147" s="6">
        <f t="shared" si="35"/>
        <v>7.2015634267479491</v>
      </c>
      <c r="V147">
        <f t="shared" si="36"/>
        <v>4.0267009557603552</v>
      </c>
    </row>
    <row r="148" spans="15:24" x14ac:dyDescent="0.25">
      <c r="P148" s="6">
        <v>310</v>
      </c>
      <c r="Q148" s="6">
        <v>39.149800153958267</v>
      </c>
      <c r="R148" s="6">
        <f t="shared" si="34"/>
        <v>0.68329291418435478</v>
      </c>
      <c r="T148">
        <f t="shared" si="33"/>
        <v>9.7315200000000004E-2</v>
      </c>
      <c r="U148" s="6">
        <f t="shared" si="35"/>
        <v>7.1900830827496067</v>
      </c>
      <c r="V148">
        <f t="shared" si="36"/>
        <v>4.0271496881181745</v>
      </c>
    </row>
    <row r="149" spans="15:24" x14ac:dyDescent="0.25">
      <c r="P149" s="6">
        <v>315</v>
      </c>
      <c r="Q149" s="6">
        <v>39.09486602820963</v>
      </c>
      <c r="R149" s="6">
        <f t="shared" si="34"/>
        <v>0.68233413281833633</v>
      </c>
      <c r="T149">
        <f t="shared" si="33"/>
        <v>9.8884799999999995E-2</v>
      </c>
      <c r="U149" s="6">
        <f t="shared" si="35"/>
        <v>7.1785843788459092</v>
      </c>
      <c r="V149">
        <f t="shared" si="36"/>
        <v>4.0274878445964806</v>
      </c>
    </row>
    <row r="150" spans="15:24" x14ac:dyDescent="0.25">
      <c r="P150" s="6">
        <v>320</v>
      </c>
      <c r="Q150" s="6">
        <v>39.377690812502586</v>
      </c>
      <c r="R150" s="6">
        <f t="shared" si="34"/>
        <v>0.68727035651049118</v>
      </c>
      <c r="T150">
        <f t="shared" si="33"/>
        <v>0.1004544</v>
      </c>
      <c r="U150" s="6">
        <f t="shared" si="35"/>
        <v>7.1670672266680278</v>
      </c>
      <c r="V150">
        <f t="shared" si="36"/>
        <v>4.027511652365054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4"/>
        <v>0.68043268612994623</v>
      </c>
      <c r="T151">
        <f t="shared" si="33"/>
        <v>0.10202399999999999</v>
      </c>
      <c r="U151" s="6">
        <f t="shared" si="35"/>
        <v>7.1555315371359622</v>
      </c>
      <c r="V151">
        <f t="shared" si="36"/>
        <v>4.0278398478480364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4"/>
        <v>0.6794896596137836</v>
      </c>
      <c r="S152" s="8"/>
      <c r="T152" s="8">
        <f t="shared" si="33"/>
        <v>0.10359360000000001</v>
      </c>
      <c r="U152" s="7">
        <f t="shared" si="35"/>
        <v>7.1439772204505081</v>
      </c>
      <c r="V152" s="8">
        <f t="shared" si="36"/>
        <v>4.0278572374992159</v>
      </c>
      <c r="W152" s="9"/>
      <c r="X152" t="s">
        <v>54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4"/>
        <v>0.67855155500822006</v>
      </c>
      <c r="T153">
        <f t="shared" si="33"/>
        <v>0.10516320000000001</v>
      </c>
      <c r="U153" s="6">
        <f t="shared" si="35"/>
        <v>7.1324041860850951</v>
      </c>
      <c r="V153">
        <f t="shared" si="36"/>
        <v>4.0277711433967136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4"/>
        <v>0.68428073843441362</v>
      </c>
      <c r="T154">
        <f t="shared" si="33"/>
        <v>0.1067328</v>
      </c>
      <c r="U154" s="6">
        <f t="shared" si="35"/>
        <v>7.1208123427775156</v>
      </c>
      <c r="V154">
        <f t="shared" si="36"/>
        <v>4.0273226382088803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4"/>
        <v>0.68355063366352597</v>
      </c>
      <c r="T155">
        <f t="shared" si="33"/>
        <v>0.10830240000000001</v>
      </c>
      <c r="U155" s="6">
        <f t="shared" si="35"/>
        <v>7.1092015985215271</v>
      </c>
      <c r="V155">
        <f t="shared" si="36"/>
        <v>4.0270193062779231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4"/>
        <v>0.68282708190946328</v>
      </c>
      <c r="T156">
        <f t="shared" si="33"/>
        <v>0.109872</v>
      </c>
      <c r="U156" s="6">
        <f t="shared" si="35"/>
        <v>7.0975718605583316</v>
      </c>
      <c r="V156">
        <f t="shared" si="36"/>
        <v>4.0266166295080223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4"/>
        <v>0.68211023195537945</v>
      </c>
      <c r="T157">
        <f t="shared" si="33"/>
        <v>0.1114416</v>
      </c>
      <c r="U157" s="6">
        <f t="shared" si="35"/>
        <v>7.085923035367931</v>
      </c>
      <c r="V157">
        <f t="shared" si="36"/>
        <v>4.0261160327561116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4"/>
        <v>0.68139963958787475</v>
      </c>
      <c r="T158">
        <f t="shared" si="33"/>
        <v>0.11301120000000001</v>
      </c>
      <c r="U158" s="6">
        <f t="shared" si="35"/>
        <v>7.0742550286603532</v>
      </c>
      <c r="V158">
        <f t="shared" si="36"/>
        <v>4.0255189417085298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4"/>
        <v>0.68069526935862046</v>
      </c>
      <c r="T159">
        <f t="shared" si="33"/>
        <v>0.1145808</v>
      </c>
      <c r="U159" s="6">
        <f t="shared" si="35"/>
        <v>7.0625677453667457</v>
      </c>
      <c r="V159">
        <f t="shared" si="36"/>
        <v>4.0248267022987143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4"/>
        <v>0.67999698441242451</v>
      </c>
      <c r="T160">
        <f t="shared" si="33"/>
        <v>0.1161504</v>
      </c>
      <c r="U160" s="6">
        <f t="shared" si="35"/>
        <v>7.0508610896303399</v>
      </c>
      <c r="V160">
        <f t="shared" si="36"/>
        <v>4.0240406248404064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4"/>
        <v>0.67930465306726673</v>
      </c>
      <c r="T161">
        <f t="shared" si="33"/>
        <v>0.11771999999999999</v>
      </c>
      <c r="U161" s="6">
        <f t="shared" si="35"/>
        <v>7.0391349647972765</v>
      </c>
      <c r="V161">
        <f t="shared" si="36"/>
        <v>4.0231619771053682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4"/>
        <v>0.67861815838962392</v>
      </c>
      <c r="T162">
        <f t="shared" si="33"/>
        <v>0.1192896</v>
      </c>
      <c r="U162" s="6">
        <f t="shared" si="35"/>
        <v>7.0273892734072998</v>
      </c>
      <c r="V162">
        <f t="shared" si="36"/>
        <v>4.0221919851724746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4"/>
        <v>0.67793737140207588</v>
      </c>
      <c r="T163">
        <f t="shared" si="33"/>
        <v>0.1208592</v>
      </c>
      <c r="U163" s="6">
        <f t="shared" si="35"/>
        <v>7.0156239171843016</v>
      </c>
      <c r="V163">
        <f t="shared" si="36"/>
        <v>4.0211318376084915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4"/>
        <v>0.67726218372984481</v>
      </c>
      <c r="T164">
        <f t="shared" si="33"/>
        <v>0.1224288</v>
      </c>
      <c r="U164" s="6">
        <f t="shared" si="35"/>
        <v>7.0038387970267291</v>
      </c>
      <c r="V164">
        <f t="shared" si="36"/>
        <v>4.0199826839625361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4"/>
        <v>0.67659248059228527</v>
      </c>
      <c r="T165">
        <f t="shared" si="33"/>
        <v>0.12399840000000001</v>
      </c>
      <c r="U165" s="6">
        <f t="shared" si="35"/>
        <v>6.9920338129978488</v>
      </c>
      <c r="V165">
        <f t="shared" si="36"/>
        <v>4.0187456388423515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4"/>
        <v>0.67592815043108834</v>
      </c>
      <c r="T166">
        <f t="shared" si="33"/>
        <v>0.12556799999999999</v>
      </c>
      <c r="U166" s="6">
        <f t="shared" si="35"/>
        <v>6.9802088643158564</v>
      </c>
      <c r="V166">
        <f t="shared" si="36"/>
        <v>4.0174217824391105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4"/>
        <v>0.67526908697557564</v>
      </c>
      <c r="T167">
        <f t="shared" si="33"/>
        <v>0.12713759999999999</v>
      </c>
      <c r="U167" s="6">
        <f t="shared" si="35"/>
        <v>6.9683638493438389</v>
      </c>
      <c r="V167">
        <f t="shared" si="36"/>
        <v>4.016012161654622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4"/>
        <v>0.67461518967549727</v>
      </c>
      <c r="T168">
        <f t="shared" si="33"/>
        <v>0.12870719999999999</v>
      </c>
      <c r="U168" s="6">
        <f t="shared" si="35"/>
        <v>6.9564986655795815</v>
      </c>
      <c r="V168">
        <f t="shared" si="36"/>
        <v>4.0145177913068455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4"/>
        <v>0.67396636023285905</v>
      </c>
      <c r="T169">
        <f t="shared" si="33"/>
        <v>0.1302768</v>
      </c>
      <c r="U169" s="6">
        <f t="shared" si="35"/>
        <v>6.9446132096452233</v>
      </c>
      <c r="V169">
        <f t="shared" si="36"/>
        <v>4.0129396556970267</v>
      </c>
    </row>
    <row r="170" spans="16:22" ht="15.75" thickBot="1" x14ac:dyDescent="0.3">
      <c r="P170" s="6">
        <v>420</v>
      </c>
      <c r="Q170" s="6">
        <v>79</v>
      </c>
      <c r="R170" s="5">
        <f t="shared" si="34"/>
        <v>1.3788101090755203</v>
      </c>
      <c r="T170">
        <f t="shared" si="33"/>
        <v>0.13184639999999997</v>
      </c>
      <c r="U170" s="6">
        <f t="shared" si="35"/>
        <v>6.9327073772767411</v>
      </c>
      <c r="V170">
        <f t="shared" si="36"/>
        <v>1.3267525867662506</v>
      </c>
    </row>
    <row r="171" spans="16:22" ht="15.75" thickBot="1" x14ac:dyDescent="0.3">
      <c r="P171" s="6">
        <v>425</v>
      </c>
      <c r="Q171" s="6">
        <v>80</v>
      </c>
      <c r="R171" s="5">
        <f t="shared" si="34"/>
        <v>1.3962634015954636</v>
      </c>
      <c r="T171">
        <f t="shared" ref="T171:T186" si="37">P171*$M$71*9.81*0.000001</f>
        <v>0.13341600000000001</v>
      </c>
      <c r="U171" s="6">
        <f t="shared" ref="U171:U186" si="38">SQRT((4*($T$96-T171))/(($M$71+$N$71)*0.001))</f>
        <v>6.9207810633132851</v>
      </c>
      <c r="V171">
        <f t="shared" ref="V171:V186" si="39">(COS(R171)*U171)*(SIN(R171)*U171+SQRT(SIN(R171)^2+2*9.81*P171*0.001))/9.81</f>
        <v>1.2087144887313723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40">Q172/180*PI()</f>
        <v>1.4137166941154069</v>
      </c>
      <c r="T172">
        <f t="shared" si="37"/>
        <v>0.13498560000000001</v>
      </c>
      <c r="U172" s="6">
        <f t="shared" si="38"/>
        <v>6.9088341616863396</v>
      </c>
      <c r="V172">
        <f t="shared" si="39"/>
        <v>1.0897801217781078</v>
      </c>
    </row>
    <row r="173" spans="16:22" ht="15.75" thickBot="1" x14ac:dyDescent="0.3">
      <c r="P173" s="6">
        <v>435</v>
      </c>
      <c r="Q173" s="6">
        <v>82</v>
      </c>
      <c r="R173" s="5">
        <f t="shared" si="40"/>
        <v>1.4311699866353502</v>
      </c>
      <c r="T173">
        <f t="shared" si="37"/>
        <v>0.13655520000000002</v>
      </c>
      <c r="U173" s="6">
        <f t="shared" si="38"/>
        <v>6.8968665654087156</v>
      </c>
      <c r="V173">
        <f t="shared" si="39"/>
        <v>0.97007719953509874</v>
      </c>
    </row>
    <row r="174" spans="16:22" ht="15.75" thickBot="1" x14ac:dyDescent="0.3">
      <c r="P174" s="6">
        <v>440</v>
      </c>
      <c r="Q174" s="6">
        <v>83</v>
      </c>
      <c r="R174" s="5">
        <f t="shared" si="40"/>
        <v>1.4486232791552935</v>
      </c>
      <c r="T174">
        <f t="shared" si="37"/>
        <v>0.13812480000000002</v>
      </c>
      <c r="U174" s="6">
        <f t="shared" si="38"/>
        <v>6.8848781665633725</v>
      </c>
      <c r="V174">
        <f t="shared" si="39"/>
        <v>0.84973331030319721</v>
      </c>
    </row>
    <row r="175" spans="16:22" ht="15.75" thickBot="1" x14ac:dyDescent="0.3">
      <c r="P175" s="6">
        <v>445</v>
      </c>
      <c r="Q175" s="6">
        <v>84</v>
      </c>
      <c r="R175" s="5">
        <f t="shared" si="40"/>
        <v>1.4660765716752369</v>
      </c>
      <c r="T175">
        <f t="shared" si="37"/>
        <v>0.1396944</v>
      </c>
      <c r="U175" s="6">
        <f t="shared" si="38"/>
        <v>6.8728688562920688</v>
      </c>
      <c r="V175">
        <f t="shared" si="39"/>
        <v>0.72887576386748687</v>
      </c>
    </row>
    <row r="176" spans="16:22" ht="15.75" thickBot="1" x14ac:dyDescent="0.3">
      <c r="P176" s="6">
        <v>450</v>
      </c>
      <c r="Q176" s="6">
        <v>85</v>
      </c>
      <c r="R176" s="5">
        <f t="shared" si="40"/>
        <v>1.48352986419518</v>
      </c>
      <c r="T176">
        <f t="shared" si="37"/>
        <v>0.141264</v>
      </c>
      <c r="U176" s="6">
        <f t="shared" si="38"/>
        <v>6.8608385247838237</v>
      </c>
      <c r="V176">
        <f t="shared" si="39"/>
        <v>0.60763143960480015</v>
      </c>
    </row>
    <row r="177" spans="16:22" ht="15.75" thickBot="1" x14ac:dyDescent="0.3">
      <c r="P177" s="6">
        <v>455</v>
      </c>
      <c r="Q177" s="6">
        <v>86</v>
      </c>
      <c r="R177" s="5">
        <f t="shared" si="40"/>
        <v>1.5009831567151235</v>
      </c>
      <c r="T177">
        <f t="shared" si="37"/>
        <v>0.14283360000000001</v>
      </c>
      <c r="U177" s="6">
        <f t="shared" si="38"/>
        <v>6.8487870612632058</v>
      </c>
      <c r="V177">
        <f t="shared" si="39"/>
        <v>0.48612663608815204</v>
      </c>
    </row>
    <row r="178" spans="16:22" ht="15.75" thickBot="1" x14ac:dyDescent="0.3">
      <c r="P178" s="6">
        <v>460</v>
      </c>
      <c r="Q178" s="6">
        <v>87</v>
      </c>
      <c r="R178" s="5">
        <f t="shared" si="40"/>
        <v>1.5184364492350666</v>
      </c>
      <c r="T178">
        <f t="shared" si="37"/>
        <v>0.14440320000000001</v>
      </c>
      <c r="U178" s="6">
        <f t="shared" si="38"/>
        <v>6.8367143539784312</v>
      </c>
      <c r="V178">
        <f t="shared" si="39"/>
        <v>0.36448692238617619</v>
      </c>
    </row>
    <row r="179" spans="16:22" ht="15.75" thickBot="1" x14ac:dyDescent="0.3">
      <c r="P179" s="6">
        <v>465</v>
      </c>
      <c r="Q179" s="5">
        <v>88</v>
      </c>
      <c r="R179" s="5">
        <f t="shared" si="40"/>
        <v>1.5358897417550099</v>
      </c>
      <c r="T179">
        <f t="shared" si="37"/>
        <v>0.14597280000000001</v>
      </c>
      <c r="U179" s="6">
        <f t="shared" si="38"/>
        <v>6.8246202901892747</v>
      </c>
      <c r="V179">
        <f t="shared" si="39"/>
        <v>0.24283699125191599</v>
      </c>
    </row>
    <row r="180" spans="16:22" ht="15.75" thickBot="1" x14ac:dyDescent="0.3">
      <c r="P180" s="6">
        <v>470</v>
      </c>
      <c r="Q180" s="6">
        <v>89</v>
      </c>
      <c r="R180" s="5">
        <f t="shared" si="40"/>
        <v>1.5533430342749532</v>
      </c>
      <c r="T180">
        <f t="shared" si="37"/>
        <v>0.14754239999999999</v>
      </c>
      <c r="U180" s="6">
        <f t="shared" si="38"/>
        <v>6.8125047561547847</v>
      </c>
      <c r="V180">
        <f t="shared" si="39"/>
        <v>0.1213005143916261</v>
      </c>
    </row>
    <row r="181" spans="16:22" ht="15.75" thickBot="1" x14ac:dyDescent="0.3">
      <c r="P181" s="6">
        <v>475</v>
      </c>
      <c r="Q181" s="6">
        <v>90</v>
      </c>
      <c r="R181" s="5">
        <f t="shared" si="40"/>
        <v>1.5707963267948966</v>
      </c>
      <c r="T181">
        <f t="shared" si="37"/>
        <v>0.14911199999999999</v>
      </c>
      <c r="U181" s="6">
        <f t="shared" si="38"/>
        <v>6.8003676371208028</v>
      </c>
      <c r="V181">
        <f t="shared" si="39"/>
        <v>4.2518325304548242E-16</v>
      </c>
    </row>
    <row r="182" spans="16:22" ht="15.75" thickBot="1" x14ac:dyDescent="0.3">
      <c r="P182" s="6">
        <v>480</v>
      </c>
      <c r="Q182" s="6">
        <v>91</v>
      </c>
      <c r="R182" s="5">
        <f t="shared" si="40"/>
        <v>1.5882496193148399</v>
      </c>
      <c r="T182">
        <f t="shared" si="37"/>
        <v>0.1506816</v>
      </c>
      <c r="U182" s="6">
        <f t="shared" si="38"/>
        <v>6.7882088173072876</v>
      </c>
      <c r="V182">
        <f t="shared" si="39"/>
        <v>-0.12094334725596025</v>
      </c>
    </row>
    <row r="183" spans="16:22" ht="15.75" thickBot="1" x14ac:dyDescent="0.3">
      <c r="P183" s="6">
        <v>485</v>
      </c>
      <c r="Q183" s="6">
        <v>92</v>
      </c>
      <c r="R183" s="5">
        <f t="shared" si="40"/>
        <v>1.605702911834783</v>
      </c>
      <c r="T183">
        <f t="shared" si="37"/>
        <v>0.1522512</v>
      </c>
      <c r="U183" s="6">
        <f t="shared" si="38"/>
        <v>6.7760281798954187</v>
      </c>
      <c r="V183">
        <f t="shared" si="39"/>
        <v>-0.2414097636268028</v>
      </c>
    </row>
    <row r="184" spans="16:22" ht="15.75" thickBot="1" x14ac:dyDescent="0.3">
      <c r="P184" s="6">
        <v>490</v>
      </c>
      <c r="Q184" s="6">
        <v>93</v>
      </c>
      <c r="R184" s="5">
        <f t="shared" si="40"/>
        <v>1.6231562043547265</v>
      </c>
      <c r="T184">
        <f t="shared" si="37"/>
        <v>0.15382080000000001</v>
      </c>
      <c r="U184" s="6">
        <f t="shared" si="38"/>
        <v>6.7638256070145131</v>
      </c>
      <c r="V184">
        <f t="shared" si="39"/>
        <v>-0.36128106087130518</v>
      </c>
    </row>
    <row r="185" spans="16:22" ht="15.75" thickBot="1" x14ac:dyDescent="0.3">
      <c r="P185" s="6">
        <v>495</v>
      </c>
      <c r="Q185" s="6">
        <v>94</v>
      </c>
      <c r="R185" s="5">
        <f t="shared" si="40"/>
        <v>1.6406094968746698</v>
      </c>
      <c r="T185">
        <f t="shared" si="37"/>
        <v>0.15539039999999998</v>
      </c>
      <c r="U185" s="6">
        <f t="shared" si="38"/>
        <v>6.7516009797287087</v>
      </c>
      <c r="V185">
        <f t="shared" si="39"/>
        <v>-0.4804407578800044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40"/>
        <v>0.64951687336147113</v>
      </c>
      <c r="T186">
        <f t="shared" si="37"/>
        <v>0.15695999999999999</v>
      </c>
      <c r="U186" s="5">
        <f t="shared" si="38"/>
        <v>6.7393541780234463</v>
      </c>
      <c r="V186">
        <f t="shared" si="39"/>
        <v>3.9751938924073293</v>
      </c>
    </row>
  </sheetData>
  <mergeCells count="9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29</xdr:col>
                    <xdr:colOff>571500</xdr:colOff>
                    <xdr:row>76</xdr:row>
                    <xdr:rowOff>28575</xdr:rowOff>
                  </from>
                  <to>
                    <xdr:col>31</xdr:col>
                    <xdr:colOff>28575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581025</xdr:colOff>
                    <xdr:row>81</xdr:row>
                    <xdr:rowOff>28575</xdr:rowOff>
                  </from>
                  <to>
                    <xdr:col>31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58</v>
      </c>
    </row>
    <row r="2" spans="1:1" x14ac:dyDescent="0.25">
      <c r="A2" t="s">
        <v>56</v>
      </c>
    </row>
    <row r="3" spans="1:1" x14ac:dyDescent="0.25">
      <c r="A3">
        <v>2</v>
      </c>
    </row>
    <row r="4" spans="1:1" x14ac:dyDescent="0.25">
      <c r="A4" t="s">
        <v>57</v>
      </c>
    </row>
    <row r="5" spans="1:1" x14ac:dyDescent="0.2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2023-01-19T16:11:28Z</dcterms:modified>
</cp:coreProperties>
</file>