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7c5d5fa14d809/Data Analytics/Projects/Kubicle/"/>
    </mc:Choice>
  </mc:AlternateContent>
  <xr:revisionPtr revIDLastSave="419" documentId="8_{FB5E0E98-D0D6-6B49-A3A5-0FAC69DBFDCD}" xr6:coauthVersionLast="47" xr6:coauthVersionMax="47" xr10:uidLastSave="{23D6DC52-3F83-994D-BBEC-1C5C116850FF}"/>
  <bookViews>
    <workbookView xWindow="0" yWindow="500" windowWidth="38400" windowHeight="21100" xr2:uid="{00000000-000D-0000-FFFF-FFFF00000000}"/>
  </bookViews>
  <sheets>
    <sheet name="Sales Compensation" sheetId="1" r:id="rId1"/>
    <sheet name="Tables &amp; Pivots" sheetId="2" r:id="rId2"/>
    <sheet name="Comp Models" sheetId="3" r:id="rId3"/>
    <sheet name="Comp vs Bonus" sheetId="5" r:id="rId4"/>
    <sheet name="Final Analysis" sheetId="6" r:id="rId5"/>
    <sheet name="Lists" sheetId="4" r:id="rId6"/>
  </sheets>
  <definedNames>
    <definedName name="_xlnm._FilterDatabase" localSheetId="0" hidden="1">'Sales Compensation'!$A$1:$P$139</definedName>
  </definedNames>
  <calcPr calcId="191029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4" i="5" l="1"/>
  <c r="M12" i="5"/>
  <c r="D14" i="5"/>
  <c r="D13" i="5"/>
  <c r="D12" i="5"/>
  <c r="D11" i="5"/>
  <c r="D9" i="3"/>
  <c r="D23" i="3"/>
  <c r="D22" i="3"/>
  <c r="D21" i="3" a="1"/>
  <c r="D21" i="3" s="1"/>
  <c r="D8" i="3"/>
  <c r="D7" i="3"/>
  <c r="C6" i="2"/>
  <c r="C7" i="2"/>
  <c r="C8" i="2"/>
  <c r="C5" i="2"/>
  <c r="C16" i="2"/>
  <c r="C17" i="2"/>
  <c r="C18" i="2"/>
  <c r="C19" i="2"/>
  <c r="C20" i="2"/>
  <c r="C21" i="2"/>
  <c r="C22" i="2"/>
  <c r="C23" i="2"/>
  <c r="C15" i="2"/>
  <c r="C35" i="2"/>
  <c r="C36" i="2"/>
  <c r="C38" i="2"/>
  <c r="C37" i="2"/>
  <c r="C39" i="2"/>
  <c r="C32" i="2"/>
  <c r="C33" i="2"/>
  <c r="C31" i="2"/>
  <c r="C34" i="2"/>
  <c r="C62" i="2"/>
  <c r="C61" i="2"/>
  <c r="C60" i="2"/>
  <c r="C63" i="2"/>
  <c r="C14" i="2"/>
  <c r="C26" i="2"/>
  <c r="C4" i="2"/>
  <c r="C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<sst xmlns="http://schemas.openxmlformats.org/spreadsheetml/2006/main" count="1139" uniqueCount="219">
  <si>
    <t>Year</t>
  </si>
  <si>
    <t>Employee Identifier</t>
  </si>
  <si>
    <t>Total Benefits</t>
  </si>
  <si>
    <t>Total Compensation</t>
  </si>
  <si>
    <t>Basic Salary</t>
  </si>
  <si>
    <t>Commission</t>
  </si>
  <si>
    <t>Bonus</t>
  </si>
  <si>
    <t>Country</t>
  </si>
  <si>
    <t>Compensation Model</t>
  </si>
  <si>
    <t>Sales</t>
  </si>
  <si>
    <t>Industry</t>
  </si>
  <si>
    <t>New/Repeat</t>
  </si>
  <si>
    <t>Business/Consumer</t>
  </si>
  <si>
    <t>2018-787029</t>
  </si>
  <si>
    <t>2018-196034</t>
  </si>
  <si>
    <t>2018-327604</t>
  </si>
  <si>
    <t>2018-891482</t>
  </si>
  <si>
    <t>2018-377582</t>
  </si>
  <si>
    <t>2018-111748</t>
  </si>
  <si>
    <t>2018-208558</t>
  </si>
  <si>
    <t>2018-873501</t>
  </si>
  <si>
    <t>2018-748216</t>
  </si>
  <si>
    <t>2018-846078</t>
  </si>
  <si>
    <t>2018-460021</t>
  </si>
  <si>
    <t>2018-633899</t>
  </si>
  <si>
    <t>2018-408866</t>
  </si>
  <si>
    <t>2018-244367</t>
  </si>
  <si>
    <t>2018-373652</t>
  </si>
  <si>
    <t>2018-895643</t>
  </si>
  <si>
    <t>2018-508872</t>
  </si>
  <si>
    <t>2018-254480</t>
  </si>
  <si>
    <t>2018-552204</t>
  </si>
  <si>
    <t>2018-248229</t>
  </si>
  <si>
    <t>2018-524057</t>
  </si>
  <si>
    <t>2018-632559</t>
  </si>
  <si>
    <t>2018-117313</t>
  </si>
  <si>
    <t>2018-33352</t>
  </si>
  <si>
    <t>2018-441958</t>
  </si>
  <si>
    <t>2018-107764</t>
  </si>
  <si>
    <t>2019-72781</t>
  </si>
  <si>
    <t>2019-652000</t>
  </si>
  <si>
    <t>2019-45608</t>
  </si>
  <si>
    <t>2019-886903</t>
  </si>
  <si>
    <t>2019-51117</t>
  </si>
  <si>
    <t>2019-47745</t>
  </si>
  <si>
    <t>2019-421303</t>
  </si>
  <si>
    <t>2019-674395</t>
  </si>
  <si>
    <t>2019-134469</t>
  </si>
  <si>
    <t>2019-557716</t>
  </si>
  <si>
    <t>2019-956089</t>
  </si>
  <si>
    <t>2019-999429</t>
  </si>
  <si>
    <t>2019-733926</t>
  </si>
  <si>
    <t>2019-577526</t>
  </si>
  <si>
    <t>2019-683686</t>
  </si>
  <si>
    <t>2019-733046</t>
  </si>
  <si>
    <t>2019-883720</t>
  </si>
  <si>
    <t>2019-783962</t>
  </si>
  <si>
    <t>2019-283672</t>
  </si>
  <si>
    <t>2019-444351</t>
  </si>
  <si>
    <t>2019-157675</t>
  </si>
  <si>
    <t>2019-702984</t>
  </si>
  <si>
    <t>2019-556172</t>
  </si>
  <si>
    <t>2019-947592</t>
  </si>
  <si>
    <t>2019-575292</t>
  </si>
  <si>
    <t>2019-614279</t>
  </si>
  <si>
    <t>2019-208402</t>
  </si>
  <si>
    <t>2019-885599</t>
  </si>
  <si>
    <t>2019-755833</t>
  </si>
  <si>
    <t>2019-557932</t>
  </si>
  <si>
    <t>2019-975532</t>
  </si>
  <si>
    <t>2019-574073</t>
  </si>
  <si>
    <t>2019-150459</t>
  </si>
  <si>
    <t>2019-633833</t>
  </si>
  <si>
    <t>2020-869177</t>
  </si>
  <si>
    <t>2020-273836</t>
  </si>
  <si>
    <t>2020-134534</t>
  </si>
  <si>
    <t>2020-845942</t>
  </si>
  <si>
    <t>2020-695687</t>
  </si>
  <si>
    <t>2020-543738</t>
  </si>
  <si>
    <t>2020-134203</t>
  </si>
  <si>
    <t>2020-181593</t>
  </si>
  <si>
    <t>2020-747849</t>
  </si>
  <si>
    <t>2020-83801</t>
  </si>
  <si>
    <t>2020-901164</t>
  </si>
  <si>
    <t>2020-741754</t>
  </si>
  <si>
    <t>2020-91811</t>
  </si>
  <si>
    <t>2020-145231</t>
  </si>
  <si>
    <t>2020-542947</t>
  </si>
  <si>
    <t>2020-543564</t>
  </si>
  <si>
    <t>2020-824708</t>
  </si>
  <si>
    <t>2020-52424</t>
  </si>
  <si>
    <t>2020-260256</t>
  </si>
  <si>
    <t>2020-199511</t>
  </si>
  <si>
    <t>2020-631093</t>
  </si>
  <si>
    <t>2020-30041</t>
  </si>
  <si>
    <t>2020-208575</t>
  </si>
  <si>
    <t>2020-625410</t>
  </si>
  <si>
    <t>2020-297566</t>
  </si>
  <si>
    <t>2020-243050</t>
  </si>
  <si>
    <t>2020-432965</t>
  </si>
  <si>
    <t>2020-66486</t>
  </si>
  <si>
    <t>2020-458250</t>
  </si>
  <si>
    <t>2020-775474</t>
  </si>
  <si>
    <t>2020-862614</t>
  </si>
  <si>
    <t>2020-816838</t>
  </si>
  <si>
    <t>2020-423272</t>
  </si>
  <si>
    <t>2020-273562</t>
  </si>
  <si>
    <t>2020-814451</t>
  </si>
  <si>
    <t>2020-528771</t>
  </si>
  <si>
    <t>2021-191465</t>
  </si>
  <si>
    <t>2021-543047</t>
  </si>
  <si>
    <t>2021-430252</t>
  </si>
  <si>
    <t>2021-854662</t>
  </si>
  <si>
    <t>2021-914701</t>
  </si>
  <si>
    <t>2021-384190</t>
  </si>
  <si>
    <t>2021-819917</t>
  </si>
  <si>
    <t>2021-350170</t>
  </si>
  <si>
    <t>2021-862947</t>
  </si>
  <si>
    <t>2021-489408</t>
  </si>
  <si>
    <t>2021-362132</t>
  </si>
  <si>
    <t>2021-759237</t>
  </si>
  <si>
    <t>2021-517142</t>
  </si>
  <si>
    <t>2021-377593</t>
  </si>
  <si>
    <t>2021-743202</t>
  </si>
  <si>
    <t>2021-952045</t>
  </si>
  <si>
    <t>2021-326904</t>
  </si>
  <si>
    <t>2021-697375</t>
  </si>
  <si>
    <t>2021-226063</t>
  </si>
  <si>
    <t>2021-547943</t>
  </si>
  <si>
    <t>2021-696397</t>
  </si>
  <si>
    <t>2021-551731</t>
  </si>
  <si>
    <t>2021-274720</t>
  </si>
  <si>
    <t>2021-610592</t>
  </si>
  <si>
    <t>2021-852122</t>
  </si>
  <si>
    <t>2021-849601</t>
  </si>
  <si>
    <t>2021-781672</t>
  </si>
  <si>
    <t>2021-577295</t>
  </si>
  <si>
    <t>2021-7579</t>
  </si>
  <si>
    <t>2021-69300</t>
  </si>
  <si>
    <t>2021-527331</t>
  </si>
  <si>
    <t>2021-21022</t>
  </si>
  <si>
    <t>2021-772132</t>
  </si>
  <si>
    <t>2021-920795</t>
  </si>
  <si>
    <t>2021-487872</t>
  </si>
  <si>
    <t>2021-145480</t>
  </si>
  <si>
    <t>2021-650013</t>
  </si>
  <si>
    <t>2021-309215</t>
  </si>
  <si>
    <t>2021-705809</t>
  </si>
  <si>
    <t>2021-734056</t>
  </si>
  <si>
    <t>2021-899924</t>
  </si>
  <si>
    <t>2021-818976</t>
  </si>
  <si>
    <t>USA</t>
  </si>
  <si>
    <t>Canada</t>
  </si>
  <si>
    <t>China</t>
  </si>
  <si>
    <t>South Africa</t>
  </si>
  <si>
    <t>India</t>
  </si>
  <si>
    <t>Australia</t>
  </si>
  <si>
    <t>France</t>
  </si>
  <si>
    <t>Argentina</t>
  </si>
  <si>
    <t>Salary only</t>
  </si>
  <si>
    <t>Salary and commission</t>
  </si>
  <si>
    <t>Salary, commission, bonus</t>
  </si>
  <si>
    <t>Salary and bonus</t>
  </si>
  <si>
    <t>N/A</t>
  </si>
  <si>
    <t>Consumer</t>
  </si>
  <si>
    <t>Government</t>
  </si>
  <si>
    <t>Manufacturing</t>
  </si>
  <si>
    <t>Construction</t>
  </si>
  <si>
    <t>Retail</t>
  </si>
  <si>
    <t>Other</t>
  </si>
  <si>
    <t>Business</t>
  </si>
  <si>
    <t>New</t>
  </si>
  <si>
    <t>Existing</t>
  </si>
  <si>
    <t>Bonus Quota</t>
  </si>
  <si>
    <t>Commission %</t>
  </si>
  <si>
    <t>Bonus % Salary</t>
  </si>
  <si>
    <t>Total Sales Revenue:</t>
  </si>
  <si>
    <t xml:space="preserve">Average Sales Revenue: </t>
  </si>
  <si>
    <t xml:space="preserve">Average Compensation by sales person: </t>
  </si>
  <si>
    <t>Total compensation</t>
  </si>
  <si>
    <t>%</t>
  </si>
  <si>
    <t>Row Labels</t>
  </si>
  <si>
    <t>Grand Total</t>
  </si>
  <si>
    <t>Column Labels</t>
  </si>
  <si>
    <t>Sum of Sales</t>
  </si>
  <si>
    <t>(All)</t>
  </si>
  <si>
    <t>Sum of Total Compensation</t>
  </si>
  <si>
    <t>Compensation model:</t>
  </si>
  <si>
    <t xml:space="preserve">Total Compensation: </t>
  </si>
  <si>
    <t xml:space="preserve">Average Compensation: </t>
  </si>
  <si>
    <t xml:space="preserve">Revenue &amp; Compensation breakdown based on the model of compensation. </t>
  </si>
  <si>
    <t>Revenue &amp; Compensation breakdown based on the year &amp; country</t>
  </si>
  <si>
    <t xml:space="preserve">Country: </t>
  </si>
  <si>
    <t>Year:</t>
  </si>
  <si>
    <t xml:space="preserve">Compensation Model: </t>
  </si>
  <si>
    <t xml:space="preserve">Total Sales Revenue: </t>
  </si>
  <si>
    <t>Average of Total Compensation</t>
  </si>
  <si>
    <t>Compensation Breakdown</t>
  </si>
  <si>
    <t>Basic salary as a % of income</t>
  </si>
  <si>
    <t>Commission earnings as a % of income:</t>
  </si>
  <si>
    <t>Bonus earnings as a % of income:</t>
  </si>
  <si>
    <t xml:space="preserve">Average amount of commission received by a salesperson under a specified compensation model </t>
  </si>
  <si>
    <t xml:space="preserve">Average Commission Paid out: </t>
  </si>
  <si>
    <t>Percentage of sales people that received a bonus:</t>
  </si>
  <si>
    <t>Measuring the impact of commissions and bonuses</t>
  </si>
  <si>
    <t>Commission Percentage</t>
  </si>
  <si>
    <t>Average of Sales</t>
  </si>
  <si>
    <t>Average Sales Revenue by Commission Percentage</t>
  </si>
  <si>
    <t>Average Sales Revenue by Commission Percentage &amp; Industry</t>
  </si>
  <si>
    <t>Average Sales Revenue by Commission Percentage &amp; New/Repeat Customers</t>
  </si>
  <si>
    <t>Average Sales Revenue by Commission Percentage &amp; Businesses/Consumers</t>
  </si>
  <si>
    <t>Consumer Type</t>
  </si>
  <si>
    <r>
      <rPr>
        <b/>
        <sz val="16"/>
        <color theme="4"/>
        <rFont val="Arial"/>
        <family val="2"/>
      </rPr>
      <t>Conclusion:</t>
    </r>
    <r>
      <rPr>
        <b/>
        <sz val="16"/>
        <color rgb="FF333333"/>
        <rFont val="Arial"/>
        <family val="2"/>
      </rPr>
      <t xml:space="preserve"> Compensation models that include commission have significantly higher average pay than models that exclude it</t>
    </r>
  </si>
  <si>
    <t>Solarify Case Study - Final Analysis</t>
  </si>
  <si>
    <r>
      <rPr>
        <b/>
        <sz val="11"/>
        <color theme="4"/>
        <rFont val="Calibri (Body)"/>
      </rPr>
      <t>Conclusion:</t>
    </r>
    <r>
      <rPr>
        <sz val="11"/>
        <color theme="1"/>
        <rFont val="Calibri"/>
        <family val="2"/>
        <scheme val="minor"/>
      </rPr>
      <t xml:space="preserve"> Based on my analysis, I can conclude that the compensation model of a basic salary and commission, with a single rate of commission is likely to be the best choice for Solarify moving forward. </t>
    </r>
  </si>
  <si>
    <r>
      <t xml:space="preserve">Conclusion: </t>
    </r>
    <r>
      <rPr>
        <b/>
        <sz val="14"/>
        <color theme="1"/>
        <rFont val="Calibri (Body)"/>
      </rPr>
      <t>Most salespeople eligible for a bonus receive it, but bonuses make up a smaller percentage of income than commissions</t>
    </r>
  </si>
  <si>
    <t>Region</t>
  </si>
  <si>
    <t>Compensation as a % of revenue by region</t>
  </si>
  <si>
    <t>Compensation as a % of revenue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</si>
</sst>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€&quot;* #,##0.00_);_(&quot;€&quot;* \(#,##0.00\);_(&quot;€&quot;* &quot;-&quot;??_);_(@_)"/>
    <numFmt numFmtId="164" formatCode="_([$$-409]* #,##0.00_);_([$$-409]* \(#,##0.00\);_([$$-409]* &quot;-&quot;??_);_(@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1"/>
      <color theme="5"/>
      <name val="Calibri (Body)"/>
    </font>
    <font>
      <b/>
      <sz val="11"/>
      <color rgb="FFED7D3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1"/>
      <color theme="4"/>
      <name val="Calibri (Body)"/>
    </font>
    <font>
      <b/>
      <sz val="16"/>
      <color rgb="FF333333"/>
      <name val="Arial"/>
      <family val="2"/>
    </font>
    <font>
      <b/>
      <sz val="16"/>
      <color theme="4"/>
      <name val="Arial"/>
      <family val="2"/>
    </font>
    <font>
      <b/>
      <sz val="24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 (Body)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9" fontId="0" fillId="0" borderId="0" xfId="0" applyNumberFormat="1"/>
    <xf numFmtId="0" fontId="18" fillId="33" borderId="0" xfId="0" applyFont="1" applyFill="1"/>
    <xf numFmtId="0" fontId="18" fillId="0" borderId="0" xfId="0" applyFont="1"/>
    <xf numFmtId="164" fontId="0" fillId="0" borderId="0" xfId="0" applyNumberFormat="1"/>
    <xf numFmtId="0" fontId="18" fillId="0" borderId="10" xfId="0" applyFont="1" applyBorder="1"/>
    <xf numFmtId="164" fontId="0" fillId="0" borderId="0" xfId="42" applyNumberFormat="1" applyFont="1"/>
    <xf numFmtId="9" fontId="18" fillId="33" borderId="0" xfId="43" applyFont="1" applyFill="1"/>
    <xf numFmtId="9" fontId="18" fillId="0" borderId="0" xfId="43" applyFont="1"/>
    <xf numFmtId="0" fontId="18" fillId="33" borderId="11" xfId="0" applyFont="1" applyFill="1" applyBorder="1"/>
    <xf numFmtId="0" fontId="18" fillId="0" borderId="11" xfId="0" applyFont="1" applyBorder="1"/>
    <xf numFmtId="0" fontId="18" fillId="0" borderId="12" xfId="0" applyFont="1" applyBorder="1"/>
    <xf numFmtId="0" fontId="11" fillId="6" borderId="4" xfId="11"/>
    <xf numFmtId="164" fontId="11" fillId="6" borderId="4" xfId="11" applyNumberFormat="1"/>
    <xf numFmtId="0" fontId="11" fillId="6" borderId="13" xfId="11" applyBorder="1"/>
    <xf numFmtId="164" fontId="11" fillId="6" borderId="13" xfId="11" applyNumberFormat="1" applyBorder="1"/>
    <xf numFmtId="0" fontId="18" fillId="33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34" borderId="0" xfId="0" applyFill="1"/>
    <xf numFmtId="164" fontId="0" fillId="34" borderId="17" xfId="42" applyNumberFormat="1" applyFont="1" applyFill="1" applyBorder="1"/>
    <xf numFmtId="0" fontId="0" fillId="34" borderId="18" xfId="0" applyFill="1" applyBorder="1"/>
    <xf numFmtId="164" fontId="0" fillId="34" borderId="19" xfId="42" applyNumberFormat="1" applyFont="1" applyFill="1" applyBorder="1"/>
    <xf numFmtId="0" fontId="0" fillId="34" borderId="20" xfId="0" applyFill="1" applyBorder="1"/>
    <xf numFmtId="164" fontId="0" fillId="34" borderId="21" xfId="42" applyNumberFormat="1" applyFont="1" applyFill="1" applyBorder="1"/>
    <xf numFmtId="44" fontId="0" fillId="34" borderId="19" xfId="42" applyFont="1" applyFill="1" applyBorder="1"/>
    <xf numFmtId="44" fontId="0" fillId="34" borderId="21" xfId="42" applyFont="1" applyFill="1" applyBorder="1"/>
    <xf numFmtId="0" fontId="20" fillId="34" borderId="16" xfId="0" applyFont="1" applyFill="1" applyBorder="1"/>
    <xf numFmtId="0" fontId="0" fillId="34" borderId="24" xfId="0" applyFill="1" applyBorder="1"/>
    <xf numFmtId="0" fontId="0" fillId="34" borderId="17" xfId="0" applyFill="1" applyBorder="1"/>
    <xf numFmtId="0" fontId="0" fillId="34" borderId="0" xfId="0" applyFill="1" applyBorder="1"/>
    <xf numFmtId="0" fontId="0" fillId="34" borderId="19" xfId="0" applyFill="1" applyBorder="1"/>
    <xf numFmtId="0" fontId="19" fillId="34" borderId="0" xfId="0" applyFont="1" applyFill="1" applyBorder="1"/>
    <xf numFmtId="0" fontId="0" fillId="34" borderId="25" xfId="0" applyFill="1" applyBorder="1"/>
    <xf numFmtId="0" fontId="0" fillId="34" borderId="21" xfId="0" applyFill="1" applyBorder="1"/>
    <xf numFmtId="0" fontId="0" fillId="34" borderId="15" xfId="0" applyFill="1" applyBorder="1"/>
    <xf numFmtId="0" fontId="0" fillId="34" borderId="15" xfId="0" applyFill="1" applyBorder="1" applyAlignment="1">
      <alignment horizontal="left"/>
    </xf>
    <xf numFmtId="0" fontId="16" fillId="34" borderId="16" xfId="0" applyFont="1" applyFill="1" applyBorder="1"/>
    <xf numFmtId="0" fontId="16" fillId="34" borderId="18" xfId="0" applyFont="1" applyFill="1" applyBorder="1"/>
    <xf numFmtId="0" fontId="16" fillId="34" borderId="20" xfId="0" applyFont="1" applyFill="1" applyBorder="1"/>
    <xf numFmtId="0" fontId="18" fillId="33" borderId="14" xfId="0" applyFont="1" applyFill="1" applyBorder="1"/>
    <xf numFmtId="0" fontId="0" fillId="34" borderId="17" xfId="0" applyFill="1" applyBorder="1" applyAlignment="1">
      <alignment horizontal="right"/>
    </xf>
    <xf numFmtId="0" fontId="22" fillId="34" borderId="15" xfId="0" applyFont="1" applyFill="1" applyBorder="1"/>
    <xf numFmtId="0" fontId="23" fillId="35" borderId="15" xfId="0" applyFont="1" applyFill="1" applyBorder="1"/>
    <xf numFmtId="0" fontId="0" fillId="0" borderId="15" xfId="0" applyBorder="1"/>
    <xf numFmtId="0" fontId="24" fillId="35" borderId="15" xfId="0" applyFont="1" applyFill="1" applyBorder="1"/>
    <xf numFmtId="0" fontId="0" fillId="34" borderId="0" xfId="0" applyFill="1" applyBorder="1" applyAlignment="1">
      <alignment horizontal="right"/>
    </xf>
    <xf numFmtId="0" fontId="16" fillId="34" borderId="0" xfId="0" applyFont="1" applyFill="1" applyBorder="1"/>
    <xf numFmtId="164" fontId="0" fillId="34" borderId="0" xfId="0" applyNumberFormat="1" applyFill="1" applyBorder="1"/>
    <xf numFmtId="9" fontId="0" fillId="34" borderId="0" xfId="43" applyFont="1" applyFill="1" applyBorder="1"/>
    <xf numFmtId="0" fontId="0" fillId="0" borderId="16" xfId="0" applyBorder="1"/>
    <xf numFmtId="0" fontId="20" fillId="34" borderId="24" xfId="0" applyFont="1" applyFill="1" applyBorder="1"/>
    <xf numFmtId="0" fontId="0" fillId="0" borderId="18" xfId="0" applyBorder="1"/>
    <xf numFmtId="0" fontId="0" fillId="0" borderId="0" xfId="0" applyBorder="1"/>
    <xf numFmtId="164" fontId="16" fillId="34" borderId="9" xfId="17" applyNumberFormat="1" applyFill="1" applyBorder="1"/>
    <xf numFmtId="0" fontId="0" fillId="0" borderId="20" xfId="0" applyBorder="1"/>
    <xf numFmtId="0" fontId="26" fillId="0" borderId="0" xfId="0" applyFont="1"/>
    <xf numFmtId="0" fontId="21" fillId="34" borderId="16" xfId="0" applyFont="1" applyFill="1" applyBorder="1" applyAlignment="1">
      <alignment horizontal="center"/>
    </xf>
    <xf numFmtId="0" fontId="21" fillId="34" borderId="24" xfId="0" applyFont="1" applyFill="1" applyBorder="1" applyAlignment="1">
      <alignment horizontal="center"/>
    </xf>
    <xf numFmtId="0" fontId="21" fillId="34" borderId="17" xfId="0" applyFont="1" applyFill="1" applyBorder="1" applyAlignment="1">
      <alignment horizontal="center"/>
    </xf>
    <xf numFmtId="0" fontId="28" fillId="0" borderId="0" xfId="0" applyFont="1"/>
    <xf numFmtId="0" fontId="0" fillId="0" borderId="24" xfId="0" applyBorder="1"/>
    <xf numFmtId="0" fontId="0" fillId="0" borderId="17" xfId="0" applyBorder="1"/>
    <xf numFmtId="0" fontId="0" fillId="0" borderId="19" xfId="0" applyBorder="1"/>
    <xf numFmtId="0" fontId="0" fillId="0" borderId="0" xfId="0" pivotButton="1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25" xfId="0" applyBorder="1"/>
    <xf numFmtId="0" fontId="0" fillId="0" borderId="21" xfId="0" applyBorder="1"/>
    <xf numFmtId="9" fontId="0" fillId="0" borderId="0" xfId="0" applyNumberFormat="1" applyBorder="1" applyAlignment="1">
      <alignment horizontal="left"/>
    </xf>
    <xf numFmtId="0" fontId="26" fillId="0" borderId="16" xfId="0" applyFont="1" applyBorder="1" applyAlignment="1">
      <alignment horizontal="center"/>
    </xf>
    <xf numFmtId="0" fontId="26" fillId="0" borderId="24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30" fillId="0" borderId="19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30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31" fillId="0" borderId="0" xfId="0" applyFont="1" applyBorder="1"/>
    <xf numFmtId="0" fontId="32" fillId="0" borderId="0" xfId="0" applyFont="1" applyBorder="1"/>
    <xf numFmtId="0" fontId="25" fillId="0" borderId="0" xfId="0" applyFont="1" applyBorder="1"/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0" fillId="0" borderId="0" xfId="0" applyAlignment="1">
      <alignment horizontal="right"/>
    </xf>
    <xf numFmtId="0" fontId="18" fillId="33" borderId="26" xfId="0" applyFont="1" applyFill="1" applyBorder="1" applyAlignment="1">
      <alignment horizontal="left"/>
    </xf>
    <xf numFmtId="0" fontId="18" fillId="0" borderId="26" xfId="0" applyFont="1" applyBorder="1" applyAlignment="1">
      <alignment horizontal="left"/>
    </xf>
    <xf numFmtId="9" fontId="18" fillId="33" borderId="26" xfId="43" applyNumberFormat="1" applyFont="1" applyFill="1" applyBorder="1"/>
    <xf numFmtId="9" fontId="18" fillId="0" borderId="26" xfId="43" applyNumberFormat="1" applyFont="1" applyBorder="1"/>
    <xf numFmtId="0" fontId="13" fillId="36" borderId="0" xfId="0" applyFont="1" applyFill="1" applyBorder="1"/>
    <xf numFmtId="0" fontId="13" fillId="36" borderId="0" xfId="0" applyFont="1" applyFill="1" applyBorder="1" applyAlignment="1">
      <alignment horizontal="right"/>
    </xf>
    <xf numFmtId="0" fontId="19" fillId="0" borderId="16" xfId="0" applyFont="1" applyBorder="1"/>
    <xf numFmtId="0" fontId="19" fillId="0" borderId="20" xfId="0" applyFont="1" applyBorder="1"/>
    <xf numFmtId="164" fontId="0" fillId="0" borderId="27" xfId="42" applyNumberFormat="1" applyFont="1" applyBorder="1"/>
    <xf numFmtId="164" fontId="0" fillId="0" borderId="28" xfId="42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78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alignment horizontal="left"/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horizontal="center"/>
    </dxf>
    <dxf>
      <numFmt numFmtId="164" formatCode="_([$$-409]* #,##0.00_);_([$$-409]* \(#,##0.00\);_([$$-409]* &quot;-&quot;??_);_(@_)"/>
    </dxf>
    <dxf>
      <numFmt numFmtId="13" formatCode="0%"/>
    </dxf>
    <dxf>
      <numFmt numFmtId="164" formatCode="_([$$-409]* #,##0.00_);_([$$-409]* \(#,##0.00\);_([$$-409]* &quot;-&quot;??_);_(@_)"/>
    </dxf>
    <dxf>
      <numFmt numFmtId="13" formatCode="0%"/>
    </dxf>
    <dxf>
      <numFmt numFmtId="164" formatCode="_([$$-409]* #,##0.00_);_([$$-409]* \(#,##0.00\);_([$$-409]* &quot;-&quot;??_);_(@_)"/>
    </dxf>
    <dxf>
      <numFmt numFmtId="13" formatCode="0%"/>
    </dxf>
    <dxf>
      <numFmt numFmtId="164" formatCode="_([$$-409]* #,##0.00_);_([$$-409]* \(#,##0.00\);_([$$-409]* &quot;-&quot;??_);_(@_)"/>
    </dxf>
    <dxf>
      <numFmt numFmtId="13" formatCode="0%"/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3" formatCode="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3" formatCode="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Compensation as a % of revenue by region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'Tables &amp; Pivots'!$C$30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'Tables &amp; Pivots'!$B$31:$B$39</c:f>
              <c:strCache>
                <c:ptCount val="9"/>
                <c:pt idx="0">
                  <c:v>USA</c:v>
                </c:pt>
                <c:pt idx="1">
                  <c:v>India</c:v>
                </c:pt>
                <c:pt idx="2">
                  <c:v>South Africa</c:v>
                </c:pt>
                <c:pt idx="3">
                  <c:v>Argentina</c:v>
                </c:pt>
                <c:pt idx="4">
                  <c:v>Argentina</c:v>
                </c:pt>
                <c:pt idx="5">
                  <c:v>Australia</c:v>
                </c:pt>
                <c:pt idx="6">
                  <c:v>China</c:v>
                </c:pt>
                <c:pt idx="7">
                  <c:v>Canada</c:v>
                </c:pt>
                <c:pt idx="8">
                  <c:v>France</c:v>
                </c:pt>
              </c:strCache>
            </c:strRef>
          </c:cat>
          <c:val>
            <c:numRef>
              <c:f>'Tables &amp; Pivots'!$C$31:$C$39</c:f>
              <c:numCache>
                <c:formatCode>0%</c:formatCode>
                <c:ptCount val="9"/>
                <c:pt idx="0">
                  <c:v>0.19980536645072816</c:v>
                </c:pt>
                <c:pt idx="1">
                  <c:v>0.19171164063061238</c:v>
                </c:pt>
                <c:pt idx="2">
                  <c:v>0.18609127091039099</c:v>
                </c:pt>
                <c:pt idx="3">
                  <c:v>0.15743264669260645</c:v>
                </c:pt>
                <c:pt idx="4">
                  <c:v>0.15743264669260645</c:v>
                </c:pt>
                <c:pt idx="5">
                  <c:v>0.15703421896680211</c:v>
                </c:pt>
                <c:pt idx="6">
                  <c:v>0.14901847704164092</c:v>
                </c:pt>
                <c:pt idx="7">
                  <c:v>0.11039680913001411</c:v>
                </c:pt>
                <c:pt idx="8">
                  <c:v>0.11022827763754917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6-CC4A-BD0A-A76BB546B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779823"/>
        <c:axId val="2067068671"/>
      </c:barChart>
      <c:catAx>
        <c:axId val="206777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68671"/>
        <c:crosses val="autoZero"/>
        <c:auto val="1"/>
        <c:lblAlgn val="ctr"/>
        <c:lblOffset val="100"/>
        <c:noMultiLvlLbl val="0"/>
      </c:catAx>
      <c:valAx>
        <c:axId val="2067068671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77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'Tables &amp; Pivots'!$C$59</c:f>
              <c:strCache>
                <c:ptCount val="1"/>
                <c:pt idx="0">
                  <c:v>%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503510559287452E-2"/>
                  <c:y val="-4.22315552850962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2B-5B46-A3F7-EF026CFCA9B6}"/>
                </c:ext>
              </c:extLst>
            </c:dLbl>
            <c:dLbl>
              <c:idx val="1"/>
              <c:layout>
                <c:manualLayout>
                  <c:x val="-3.0039959794625343E-2"/>
                  <c:y val="4.48710274904147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2B-5B46-A3F7-EF026CFCA9B6}"/>
                </c:ext>
              </c:extLst>
            </c:dLbl>
            <c:dLbl>
              <c:idx val="2"/>
              <c:layout>
                <c:manualLayout>
                  <c:x val="-3.7421892108409197E-2"/>
                  <c:y val="-2.6394722053185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2B-5B46-A3F7-EF026CFCA9B6}"/>
                </c:ext>
              </c:extLst>
            </c:dLbl>
            <c:dLbl>
              <c:idx val="3"/>
              <c:layout>
                <c:manualLayout>
                  <c:x val="-2.2658027480841489E-2"/>
                  <c:y val="-3.4313138669140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2B-5B46-A3F7-EF026CFCA9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'Tables &amp; Pivots'!$B$60:$B$63</c:f>
              <c:numCache>
                <c:formatCode>General</c:formatCod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numCache>
            </c:numRef>
          </c:cat>
          <c:val>
            <c:numRef>
              <c:f>'Tables &amp; Pivots'!$C$60:$C$63</c:f>
              <c:numCache>
                <c:formatCode>0%</c:formatCode>
                <c:ptCount val="4"/>
                <c:pt idx="0">
                  <c:v>0.15702745275866722</c:v>
                </c:pt>
                <c:pt idx="1">
                  <c:v>0.15018264237289577</c:v>
                </c:pt>
                <c:pt idx="2">
                  <c:v>0.17199458579439275</c:v>
                </c:pt>
                <c:pt idx="3">
                  <c:v>0.17146323401993838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E-6341-99EF-B0396277F0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17200895"/>
        <c:axId val="1117765375"/>
      </c:lineChart>
      <c:catAx>
        <c:axId val="111720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765375"/>
        <c:crosses val="autoZero"/>
        <c:auto val="1"/>
        <c:lblAlgn val="ctr"/>
        <c:lblOffset val="100"/>
        <c:noMultiLvlLbl val="0"/>
      </c:catAx>
      <c:valAx>
        <c:axId val="111776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20089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Project.xlsx]Tables &amp; Pivots!PivotTable2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Compensation</a:t>
            </a:r>
            <a:r>
              <a:rPr lang="en-GB" baseline="0"/>
              <a:t> </a:t>
            </a:r>
          </a:p>
          <a:p>
            <a:pPr>
              <a:defRPr/>
            </a:pPr>
            <a:r>
              <a:rPr lang="en-GB" baseline="0"/>
              <a:t>- per year </a:t>
            </a:r>
          </a:p>
          <a:p>
            <a:pPr>
              <a:defRPr/>
            </a:pPr>
            <a:r>
              <a:rPr lang="en-GB" baseline="0"/>
              <a:t>- per region</a:t>
            </a:r>
            <a:endParaRPr lang="en-GB"/>
          </a:p>
        </c:rich>
      </c:tx>
      <c:layout>
        <c:manualLayout>
          <c:xMode val="edge"/>
          <c:yMode val="edge"/>
          <c:x val="0.83864577415398012"/>
          <c:y val="4.8491878464441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</c:pivotFmt>
      <c:pivotFmt>
        <c:idx val="1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</c:pivotFmt>
      <c:pivotFmt>
        <c:idx val="2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</c:pivotFmt>
      <c:pivotFmt>
        <c:idx val="3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</c:pivotFmt>
      <c:pivotFmt>
        <c:idx val="4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</c:pivotFmt>
      <c:pivotFmt>
        <c:idx val="5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</c:pivotFmt>
      <c:pivotFmt>
        <c:idx val="6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</c:pivotFmt>
      <c:pivotFmt>
        <c:idx val="7"/>
        <c:spPr>
          <a:ln w="31750" cap="rnd">
            <a:solidFill>
              <a:schemeClr val="accent6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</c:pivotFmt>
    </c:pivotFmts>
    <c:plotArea>
      <c:layout>
        <c:manualLayout>
          <c:layoutTarget val="inner"/>
          <c:xMode val="edge"/>
          <c:yMode val="edge"/>
          <c:x val="0.13202214762995262"/>
          <c:y val="3.1837916063675829E-2"/>
          <c:w val="0.67242949461994539"/>
          <c:h val="0.90104196816208393"/>
        </c:manualLayout>
      </c:layout>
      <c:lineChart>
        <c:grouping val="standard"/>
        <c:varyColors val="0"/>
        <c:ser>
          <c:idx val="0"/>
          <c:order val="0"/>
          <c:tx>
            <c:strRef>
              <c:f>'Tables &amp; Pivots'!$I$20:$I$21</c:f>
              <c:strCache>
                <c:ptCount val="1"/>
                <c:pt idx="0">
                  <c:v>Argentina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'Tables &amp; Pivots'!$H$22:$H$26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'Tables &amp; Pivots'!$I$22:$I$26</c:f>
              <c:numCache>
                <c:formatCode>_([$$-409]* #,##0.00_);_([$$-409]* \(#,##0.00\);_([$$-409]* "-"??_);_(@_)</c:formatCode>
                <c:ptCount val="4"/>
                <c:pt idx="0">
                  <c:v>65333</c:v>
                </c:pt>
                <c:pt idx="1">
                  <c:v>488514</c:v>
                </c:pt>
                <c:pt idx="2">
                  <c:v>465687</c:v>
                </c:pt>
                <c:pt idx="3">
                  <c:v>528951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6-AA49-B6C7-8C9EACD22447}"/>
            </c:ext>
          </c:extLst>
        </c:ser>
        <c:ser>
          <c:idx val="1"/>
          <c:order val="1"/>
          <c:tx>
            <c:strRef>
              <c:f>'Tables &amp; Pivots'!$J$20:$J$21</c:f>
              <c:strCache>
                <c:ptCount val="1"/>
                <c:pt idx="0">
                  <c:v>Australia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'Tables &amp; Pivots'!$H$22:$H$26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'Tables &amp; Pivots'!$J$22:$J$26</c:f>
              <c:numCache>
                <c:formatCode>_([$$-409]* #,##0.00_);_([$$-409]* \(#,##0.00\);_([$$-409]* "-"??_);_(@_)</c:formatCode>
                <c:ptCount val="4"/>
                <c:pt idx="0">
                  <c:v>663428</c:v>
                </c:pt>
                <c:pt idx="1">
                  <c:v>644421</c:v>
                </c:pt>
                <c:pt idx="2">
                  <c:v>476024</c:v>
                </c:pt>
                <c:pt idx="3">
                  <c:v>580807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6-AA49-B6C7-8C9EACD22447}"/>
            </c:ext>
          </c:extLst>
        </c:ser>
        <c:ser>
          <c:idx val="2"/>
          <c:order val="2"/>
          <c:tx>
            <c:strRef>
              <c:f>'Tables &amp; Pivots'!$K$20:$K$21</c:f>
              <c:strCache>
                <c:ptCount val="1"/>
                <c:pt idx="0">
                  <c:v>Canada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'Tables &amp; Pivots'!$H$22:$H$26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'Tables &amp; Pivots'!$K$22:$K$26</c:f>
              <c:numCache>
                <c:formatCode>_([$$-409]* #,##0.00_);_([$$-409]* \(#,##0.00\);_([$$-409]* "-"??_);_(@_)</c:formatCode>
                <c:ptCount val="4"/>
                <c:pt idx="0">
                  <c:v>265237.5</c:v>
                </c:pt>
                <c:pt idx="1">
                  <c:v>374032.5</c:v>
                </c:pt>
                <c:pt idx="2">
                  <c:v>529667.5</c:v>
                </c:pt>
                <c:pt idx="3">
                  <c:v>500250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16-AA49-B6C7-8C9EACD22447}"/>
            </c:ext>
          </c:extLst>
        </c:ser>
        <c:ser>
          <c:idx val="3"/>
          <c:order val="3"/>
          <c:tx>
            <c:strRef>
              <c:f>'Tables &amp; Pivots'!$L$20:$L$21</c:f>
              <c:strCache>
                <c:ptCount val="1"/>
                <c:pt idx="0">
                  <c:v>China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'Tables &amp; Pivots'!$H$22:$H$26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'Tables &amp; Pivots'!$L$22:$L$26</c:f>
              <c:numCache>
                <c:formatCode>_([$$-409]* #,##0.00_);_([$$-409]* \(#,##0.00\);_([$$-409]* "-"??_);_(@_)</c:formatCode>
                <c:ptCount val="4"/>
                <c:pt idx="0">
                  <c:v>231075</c:v>
                </c:pt>
                <c:pt idx="1">
                  <c:v>254860</c:v>
                </c:pt>
                <c:pt idx="2">
                  <c:v>849610.39999999991</c:v>
                </c:pt>
                <c:pt idx="3">
                  <c:v>1210159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16-AA49-B6C7-8C9EACD22447}"/>
            </c:ext>
          </c:extLst>
        </c:ser>
        <c:ser>
          <c:idx val="4"/>
          <c:order val="4"/>
          <c:tx>
            <c:strRef>
              <c:f>'Tables &amp; Pivots'!$M$20:$M$21</c:f>
              <c:strCache>
                <c:ptCount val="1"/>
                <c:pt idx="0">
                  <c:v>France</c:v>
                </c:pt>
              </c:strCache>
            </c:strRef>
          </c:tx>
          <c:spPr>
            <a:ln w="317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'Tables &amp; Pivots'!$H$22:$H$26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'Tables &amp; Pivots'!$M$22:$M$26</c:f>
              <c:numCache>
                <c:formatCode>_([$$-409]* #,##0.00_);_([$$-409]* \(#,##0.00\);_([$$-409]* "-"??_);_(@_)</c:formatCode>
                <c:ptCount val="4"/>
                <c:pt idx="0">
                  <c:v>166720</c:v>
                </c:pt>
                <c:pt idx="1">
                  <c:v>301800</c:v>
                </c:pt>
                <c:pt idx="2">
                  <c:v>229310</c:v>
                </c:pt>
                <c:pt idx="3">
                  <c:v>397197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16-AA49-B6C7-8C9EACD22447}"/>
            </c:ext>
          </c:extLst>
        </c:ser>
        <c:ser>
          <c:idx val="5"/>
          <c:order val="5"/>
          <c:tx>
            <c:strRef>
              <c:f>'Tables &amp; Pivots'!$N$20:$N$21</c:f>
              <c:strCache>
                <c:ptCount val="1"/>
                <c:pt idx="0">
                  <c:v>India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'Tables &amp; Pivots'!$H$22:$H$26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'Tables &amp; Pivots'!$N$22:$N$26</c:f>
              <c:numCache>
                <c:formatCode>_([$$-409]* #,##0.00_);_([$$-409]* \(#,##0.00\);_([$$-409]* "-"??_);_(@_)</c:formatCode>
                <c:ptCount val="4"/>
                <c:pt idx="0">
                  <c:v>905209</c:v>
                </c:pt>
                <c:pt idx="1">
                  <c:v>872812</c:v>
                </c:pt>
                <c:pt idx="2">
                  <c:v>692569</c:v>
                </c:pt>
                <c:pt idx="3">
                  <c:v>1286860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16-AA49-B6C7-8C9EACD22447}"/>
            </c:ext>
          </c:extLst>
        </c:ser>
        <c:ser>
          <c:idx val="6"/>
          <c:order val="6"/>
          <c:tx>
            <c:strRef>
              <c:f>'Tables &amp; Pivots'!$O$20:$O$21</c:f>
              <c:strCache>
                <c:ptCount val="1"/>
                <c:pt idx="0">
                  <c:v>South Africa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'Tables &amp; Pivots'!$H$22:$H$26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'Tables &amp; Pivots'!$O$22:$O$26</c:f>
              <c:numCache>
                <c:formatCode>_([$$-409]* #,##0.00_);_([$$-409]* \(#,##0.00\);_([$$-409]* "-"??_);_(@_)</c:formatCode>
                <c:ptCount val="4"/>
                <c:pt idx="0">
                  <c:v>157014</c:v>
                </c:pt>
                <c:pt idx="1">
                  <c:v>510498</c:v>
                </c:pt>
                <c:pt idx="2">
                  <c:v>627085</c:v>
                </c:pt>
                <c:pt idx="3">
                  <c:v>546157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16-AA49-B6C7-8C9EACD22447}"/>
            </c:ext>
          </c:extLst>
        </c:ser>
        <c:ser>
          <c:idx val="7"/>
          <c:order val="7"/>
          <c:tx>
            <c:strRef>
              <c:f>'Tables &amp; Pivots'!$P$20:$P$21</c:f>
              <c:strCache>
                <c:ptCount val="1"/>
                <c:pt idx="0">
                  <c:v>USA</c:v>
                </c:pt>
              </c:strCache>
            </c:strRef>
          </c:tx>
          <c:spPr>
            <a:ln w="317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'Tables &amp; Pivots'!$H$22:$H$26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'Tables &amp; Pivots'!$P$22:$P$26</c:f>
              <c:numCache>
                <c:formatCode>_([$$-409]* #,##0.00_);_([$$-409]* \(#,##0.00\);_([$$-409]* "-"??_);_(@_)</c:formatCode>
                <c:ptCount val="4"/>
                <c:pt idx="0">
                  <c:v>1160529.5</c:v>
                </c:pt>
                <c:pt idx="1">
                  <c:v>1457781</c:v>
                </c:pt>
                <c:pt idx="2">
                  <c:v>1514474</c:v>
                </c:pt>
                <c:pt idx="3">
                  <c:v>929961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16-AA49-B6C7-8C9EACD2244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0077247"/>
        <c:axId val="2050082959"/>
      </c:lineChart>
      <c:catAx>
        <c:axId val="2050077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82959"/>
        <c:crosses val="autoZero"/>
        <c:auto val="1"/>
        <c:lblAlgn val="ctr"/>
        <c:lblOffset val="100"/>
        <c:noMultiLvlLbl val="0"/>
      </c:catAx>
      <c:valAx>
        <c:axId val="205008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Project.xlsx]Final Analysis!Avg Rev - Com &amp; Ind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E" sz="1600" b="1" i="0" u="none" strike="noStrike" baseline="0">
                <a:effectLst/>
              </a:rPr>
              <a:t>Average Sales Revenue by Commission Percentage &amp; Industry</a:t>
            </a:r>
            <a:r>
              <a:rPr lang="en-IE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'Final Analysis'!$J$11:$J$12</c:f>
              <c:strCache>
                <c:ptCount val="1"/>
                <c:pt idx="0">
                  <c:v>Construction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'Final Analysis'!$I$13:$I$20</c:f>
              <c:strCache>
                <c:ptCount val="7"/>
                <c:pt idx="0">
                  <c:v>0.05</c:v>
                </c:pt>
                <c:pt idx="1">
                  <c:v>0.06</c:v>
                </c:pt>
                <c:pt idx="2">
                  <c:v>0.07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N/A</c:v>
                </c:pt>
              </c:strCache>
            </c:strRef>
          </c:cat>
          <c:val>
            <c:numRef>
              <c:f>'Final Analysis'!$J$13:$J$20</c:f>
              <c:numCache>
                <c:formatCode>_([$$-409]* #,##0.00_);_([$$-409]* \(#,##0.00\);_([$$-409]* "-"??_);_(@_)</c:formatCode>
                <c:ptCount val="7"/>
                <c:pt idx="0">
                  <c:v>587289.33333333337</c:v>
                </c:pt>
                <c:pt idx="1">
                  <c:v>721088</c:v>
                </c:pt>
                <c:pt idx="2">
                  <c:v>638331</c:v>
                </c:pt>
                <c:pt idx="3">
                  <c:v>0</c:v>
                </c:pt>
                <c:pt idx="4">
                  <c:v>1103007.6666666667</c:v>
                </c:pt>
                <c:pt idx="5">
                  <c:v>718927.375</c:v>
                </c:pt>
                <c:pt idx="6">
                  <c:v>1121962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9-004E-93E2-CDFDE0D5FC07}"/>
            </c:ext>
          </c:extLst>
        </c:ser>
        <c:ser>
          <c:idx val="1"/>
          <c:order val="1"/>
          <c:tx>
            <c:strRef>
              <c:f>'Final Analysis'!$K$11:$K$12</c:f>
              <c:strCache>
                <c:ptCount val="1"/>
                <c:pt idx="0">
                  <c:v>Consumer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'Final Analysis'!$I$13:$I$20</c:f>
              <c:strCache>
                <c:ptCount val="7"/>
                <c:pt idx="0">
                  <c:v>0.05</c:v>
                </c:pt>
                <c:pt idx="1">
                  <c:v>0.06</c:v>
                </c:pt>
                <c:pt idx="2">
                  <c:v>0.07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N/A</c:v>
                </c:pt>
              </c:strCache>
            </c:strRef>
          </c:cat>
          <c:val>
            <c:numRef>
              <c:f>'Final Analysis'!$K$13:$K$20</c:f>
              <c:numCache>
                <c:formatCode>_([$$-409]* #,##0.00_);_([$$-409]* \(#,##0.00\);_([$$-409]* "-"??_);_(@_)</c:formatCode>
                <c:ptCount val="7"/>
                <c:pt idx="0">
                  <c:v>361143.75</c:v>
                </c:pt>
                <c:pt idx="1">
                  <c:v>0</c:v>
                </c:pt>
                <c:pt idx="2">
                  <c:v>1608273.5</c:v>
                </c:pt>
                <c:pt idx="3">
                  <c:v>0</c:v>
                </c:pt>
                <c:pt idx="4">
                  <c:v>939697.83333333337</c:v>
                </c:pt>
                <c:pt idx="5">
                  <c:v>795058.57142857148</c:v>
                </c:pt>
                <c:pt idx="6">
                  <c:v>851213.2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9-004E-93E2-CDFDE0D5FC07}"/>
            </c:ext>
          </c:extLst>
        </c:ser>
        <c:ser>
          <c:idx val="2"/>
          <c:order val="2"/>
          <c:tx>
            <c:strRef>
              <c:f>'Final Analysis'!$L$11:$L$12</c:f>
              <c:strCache>
                <c:ptCount val="1"/>
                <c:pt idx="0">
                  <c:v>Government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'Final Analysis'!$I$13:$I$20</c:f>
              <c:strCache>
                <c:ptCount val="7"/>
                <c:pt idx="0">
                  <c:v>0.05</c:v>
                </c:pt>
                <c:pt idx="1">
                  <c:v>0.06</c:v>
                </c:pt>
                <c:pt idx="2">
                  <c:v>0.07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N/A</c:v>
                </c:pt>
              </c:strCache>
            </c:strRef>
          </c:cat>
          <c:val>
            <c:numRef>
              <c:f>'Final Analysis'!$L$13:$L$20</c:f>
              <c:numCache>
                <c:formatCode>_([$$-409]* #,##0.00_);_([$$-409]* \(#,##0.00\);_([$$-409]* "-"??_);_(@_)</c:formatCode>
                <c:ptCount val="7"/>
                <c:pt idx="0">
                  <c:v>1054969.2</c:v>
                </c:pt>
                <c:pt idx="1">
                  <c:v>1190480</c:v>
                </c:pt>
                <c:pt idx="2">
                  <c:v>981983</c:v>
                </c:pt>
                <c:pt idx="3">
                  <c:v>550320.75</c:v>
                </c:pt>
                <c:pt idx="4">
                  <c:v>2285663</c:v>
                </c:pt>
                <c:pt idx="5">
                  <c:v>879894.85714285716</c:v>
                </c:pt>
                <c:pt idx="6">
                  <c:v>946299.22222222225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79-004E-93E2-CDFDE0D5FC07}"/>
            </c:ext>
          </c:extLst>
        </c:ser>
        <c:ser>
          <c:idx val="3"/>
          <c:order val="3"/>
          <c:tx>
            <c:strRef>
              <c:f>'Final Analysis'!$M$11:$M$12</c:f>
              <c:strCache>
                <c:ptCount val="1"/>
                <c:pt idx="0">
                  <c:v>Manufacturing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'Final Analysis'!$I$13:$I$20</c:f>
              <c:strCache>
                <c:ptCount val="7"/>
                <c:pt idx="0">
                  <c:v>0.05</c:v>
                </c:pt>
                <c:pt idx="1">
                  <c:v>0.06</c:v>
                </c:pt>
                <c:pt idx="2">
                  <c:v>0.07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N/A</c:v>
                </c:pt>
              </c:strCache>
            </c:strRef>
          </c:cat>
          <c:val>
            <c:numRef>
              <c:f>'Final Analysis'!$M$13:$M$20</c:f>
              <c:numCache>
                <c:formatCode>_([$$-409]* #,##0.00_);_([$$-409]* \(#,##0.00\);_([$$-409]* "-"??_);_(@_)</c:formatCode>
                <c:ptCount val="7"/>
                <c:pt idx="0">
                  <c:v>405256.5</c:v>
                </c:pt>
                <c:pt idx="1">
                  <c:v>1113628</c:v>
                </c:pt>
                <c:pt idx="2">
                  <c:v>0</c:v>
                </c:pt>
                <c:pt idx="3">
                  <c:v>1020330.25</c:v>
                </c:pt>
                <c:pt idx="4">
                  <c:v>1155087</c:v>
                </c:pt>
                <c:pt idx="5">
                  <c:v>846126</c:v>
                </c:pt>
                <c:pt idx="6">
                  <c:v>876027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79-004E-93E2-CDFDE0D5FC07}"/>
            </c:ext>
          </c:extLst>
        </c:ser>
        <c:ser>
          <c:idx val="4"/>
          <c:order val="4"/>
          <c:tx>
            <c:strRef>
              <c:f>'Final Analysis'!$N$11:$N$12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'Final Analysis'!$I$13:$I$20</c:f>
              <c:strCache>
                <c:ptCount val="7"/>
                <c:pt idx="0">
                  <c:v>0.05</c:v>
                </c:pt>
                <c:pt idx="1">
                  <c:v>0.06</c:v>
                </c:pt>
                <c:pt idx="2">
                  <c:v>0.07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N/A</c:v>
                </c:pt>
              </c:strCache>
            </c:strRef>
          </c:cat>
          <c:val>
            <c:numRef>
              <c:f>'Final Analysis'!$N$13:$N$20</c:f>
              <c:numCache>
                <c:formatCode>_([$$-409]* #,##0.00_);_([$$-409]* \(#,##0.00\);_([$$-409]* "-"??_);_(@_)</c:formatCode>
                <c:ptCount val="7"/>
                <c:pt idx="0">
                  <c:v>818160.33333333337</c:v>
                </c:pt>
                <c:pt idx="1">
                  <c:v>0</c:v>
                </c:pt>
                <c:pt idx="2">
                  <c:v>650734</c:v>
                </c:pt>
                <c:pt idx="3">
                  <c:v>458602.66666666669</c:v>
                </c:pt>
                <c:pt idx="4">
                  <c:v>1008351.5</c:v>
                </c:pt>
                <c:pt idx="5">
                  <c:v>944894.85714285716</c:v>
                </c:pt>
                <c:pt idx="6">
                  <c:v>768559.16666666663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79-004E-93E2-CDFDE0D5FC07}"/>
            </c:ext>
          </c:extLst>
        </c:ser>
        <c:ser>
          <c:idx val="5"/>
          <c:order val="5"/>
          <c:tx>
            <c:strRef>
              <c:f>'Final Analysis'!$O$11:$O$12</c:f>
              <c:strCache>
                <c:ptCount val="1"/>
                <c:pt idx="0">
                  <c:v>Retail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'Final Analysis'!$I$13:$I$20</c:f>
              <c:strCache>
                <c:ptCount val="7"/>
                <c:pt idx="0">
                  <c:v>0.05</c:v>
                </c:pt>
                <c:pt idx="1">
                  <c:v>0.06</c:v>
                </c:pt>
                <c:pt idx="2">
                  <c:v>0.07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N/A</c:v>
                </c:pt>
              </c:strCache>
            </c:strRef>
          </c:cat>
          <c:val>
            <c:numRef>
              <c:f>'Final Analysis'!$O$13:$O$20</c:f>
              <c:numCache>
                <c:formatCode>_([$$-409]* #,##0.00_);_([$$-409]* \(#,##0.00\);_([$$-409]* "-"??_);_(@_)</c:formatCode>
                <c:ptCount val="7"/>
                <c:pt idx="0">
                  <c:v>918843</c:v>
                </c:pt>
                <c:pt idx="1">
                  <c:v>241757</c:v>
                </c:pt>
                <c:pt idx="2">
                  <c:v>1253676</c:v>
                </c:pt>
                <c:pt idx="3">
                  <c:v>934577</c:v>
                </c:pt>
                <c:pt idx="4">
                  <c:v>1216757</c:v>
                </c:pt>
                <c:pt idx="5">
                  <c:v>1194494</c:v>
                </c:pt>
                <c:pt idx="6">
                  <c:v>846991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79-004E-93E2-CDFDE0D5F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15547360"/>
        <c:axId val="248563536"/>
      </c:barChart>
      <c:catAx>
        <c:axId val="315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63536"/>
        <c:crosses val="autoZero"/>
        <c:auto val="1"/>
        <c:lblAlgn val="ctr"/>
        <c:lblOffset val="100"/>
        <c:noMultiLvlLbl val="0"/>
      </c:catAx>
      <c:valAx>
        <c:axId val="24856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4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Project.xlsx]Final Analysis!PivotTable4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Sales Revenue by Commission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5.253576072821846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0299506487386961E-16"/>
              <c:y val="2.548764629388768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0299506487386961E-16"/>
              <c:y val="-5.2015604681428263E-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808988764044841E-3"/>
              <c:y val="-5.253576072821846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8.4269662921348312E-3"/>
              <c:y val="-7.854356306892091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2.548764629388816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5.6179775280898615E-3"/>
              <c:y val="-5.201560468149978E-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Analysis'!$D$12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9E6-6F46-A2CD-0DA28EC366F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E9E6-6F46-A2CD-0DA28EC366F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E6-6F46-A2CD-0DA28EC366F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9E6-6F46-A2CD-0DA28EC366F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E6-6F46-A2CD-0DA28EC366F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9E6-6F46-A2CD-0DA28EC366F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E6-6F46-A2CD-0DA28EC366F8}"/>
              </c:ext>
            </c:extLst>
          </c:dPt>
          <c:dLbls>
            <c:dLbl>
              <c:idx val="0"/>
              <c:layout>
                <c:manualLayout>
                  <c:x val="5.6179775280898615E-3"/>
                  <c:y val="-5.201560468149978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9E6-6F46-A2CD-0DA28EC366F8}"/>
                </c:ext>
              </c:extLst>
            </c:dLbl>
            <c:dLbl>
              <c:idx val="1"/>
              <c:layout>
                <c:manualLayout>
                  <c:x val="0"/>
                  <c:y val="2.548764629388816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9E6-6F46-A2CD-0DA28EC366F8}"/>
                </c:ext>
              </c:extLst>
            </c:dLbl>
            <c:dLbl>
              <c:idx val="2"/>
              <c:layout>
                <c:manualLayout>
                  <c:x val="8.4269662921348312E-3"/>
                  <c:y val="-7.854356306892091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9E6-6F46-A2CD-0DA28EC366F8}"/>
                </c:ext>
              </c:extLst>
            </c:dLbl>
            <c:dLbl>
              <c:idx val="3"/>
              <c:layout>
                <c:manualLayout>
                  <c:x val="2.808988764044841E-3"/>
                  <c:y val="-5.253576072821846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9E6-6F46-A2CD-0DA28EC366F8}"/>
                </c:ext>
              </c:extLst>
            </c:dLbl>
            <c:dLbl>
              <c:idx val="4"/>
              <c:layout>
                <c:manualLayout>
                  <c:x val="-1.0299506487386961E-16"/>
                  <c:y val="-5.2015604681428263E-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E6-6F46-A2CD-0DA28EC366F8}"/>
                </c:ext>
              </c:extLst>
            </c:dLbl>
            <c:dLbl>
              <c:idx val="5"/>
              <c:layout>
                <c:manualLayout>
                  <c:x val="-1.0299506487386961E-16"/>
                  <c:y val="2.548764629388768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9E6-6F46-A2CD-0DA28EC366F8}"/>
                </c:ext>
              </c:extLst>
            </c:dLbl>
            <c:dLbl>
              <c:idx val="6"/>
              <c:layout>
                <c:manualLayout>
                  <c:x val="0"/>
                  <c:y val="-5.253576072821846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E6-6F46-A2CD-0DA28EC366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'Final Analysis'!$C$13:$C$20</c:f>
              <c:strCache>
                <c:ptCount val="7"/>
                <c:pt idx="0">
                  <c:v>0.05</c:v>
                </c:pt>
                <c:pt idx="1">
                  <c:v>0.06</c:v>
                </c:pt>
                <c:pt idx="2">
                  <c:v>0.07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N/A</c:v>
                </c:pt>
              </c:strCache>
            </c:strRef>
          </c:cat>
          <c:val>
            <c:numRef>
              <c:f>'Final Analysis'!$D$13:$D$20</c:f>
              <c:numCache>
                <c:formatCode>_([$$-409]* #,##0.00_);_([$$-409]* \(#,##0.00\);_([$$-409]* "-"??_);_(@_)</c:formatCode>
                <c:ptCount val="7"/>
                <c:pt idx="0">
                  <c:v>692613.91304347827</c:v>
                </c:pt>
                <c:pt idx="1">
                  <c:v>816738.25</c:v>
                </c:pt>
                <c:pt idx="2">
                  <c:v>1079159.75</c:v>
                </c:pt>
                <c:pt idx="3">
                  <c:v>716082.41666666663</c:v>
                </c:pt>
                <c:pt idx="4">
                  <c:v>1113707.4347826086</c:v>
                </c:pt>
                <c:pt idx="5">
                  <c:v>862731.75</c:v>
                </c:pt>
                <c:pt idx="6">
                  <c:v>898876.0625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6-6F46-A2CD-0DA28EC366F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0094448"/>
        <c:axId val="90096096"/>
      </c:barChart>
      <c:catAx>
        <c:axId val="9009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96096"/>
        <c:crosses val="autoZero"/>
        <c:auto val="1"/>
        <c:lblAlgn val="ctr"/>
        <c:lblOffset val="100"/>
        <c:noMultiLvlLbl val="0"/>
      </c:catAx>
      <c:valAx>
        <c:axId val="9009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9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[Sales Data Project.xlsx]Final Analysis!PivotTable6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Average Sales Revenue by Commission Percentage &amp; New/Repeat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Analysis'!$D$50:$D$51</c:f>
              <c:strCache>
                <c:ptCount val="1"/>
                <c:pt idx="0">
                  <c:v>Existing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'Final Analysis'!$C$52:$C$59</c:f>
              <c:strCache>
                <c:ptCount val="7"/>
                <c:pt idx="0">
                  <c:v>0.05</c:v>
                </c:pt>
                <c:pt idx="1">
                  <c:v>0.06</c:v>
                </c:pt>
                <c:pt idx="2">
                  <c:v>0.07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N/A</c:v>
                </c:pt>
              </c:strCache>
            </c:strRef>
          </c:cat>
          <c:val>
            <c:numRef>
              <c:f>'Final Analysis'!$D$52:$D$59</c:f>
              <c:numCache>
                <c:formatCode>_([$$-409]* #,##0.00_);_([$$-409]* \(#,##0.00\);_([$$-409]* "-"??_);_(@_)</c:formatCode>
                <c:ptCount val="7"/>
                <c:pt idx="0">
                  <c:v>699502</c:v>
                </c:pt>
                <c:pt idx="1">
                  <c:v>1113628</c:v>
                </c:pt>
                <c:pt idx="2">
                  <c:v>976778.75</c:v>
                </c:pt>
                <c:pt idx="3">
                  <c:v>770347.66666666663</c:v>
                </c:pt>
                <c:pt idx="4">
                  <c:v>1113898.5555555555</c:v>
                </c:pt>
                <c:pt idx="5">
                  <c:v>911159.83333333337</c:v>
                </c:pt>
                <c:pt idx="6">
                  <c:v>865512.5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B-934A-BD4D-C93D0BCE86DA}"/>
            </c:ext>
          </c:extLst>
        </c:ser>
        <c:ser>
          <c:idx val="1"/>
          <c:order val="1"/>
          <c:tx>
            <c:strRef>
              <c:f>'Final Analysis'!$E$50:$E$51</c:f>
              <c:strCache>
                <c:ptCount val="1"/>
                <c:pt idx="0">
                  <c:v>New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'Final Analysis'!$C$52:$C$59</c:f>
              <c:strCache>
                <c:ptCount val="7"/>
                <c:pt idx="0">
                  <c:v>0.05</c:v>
                </c:pt>
                <c:pt idx="1">
                  <c:v>0.06</c:v>
                </c:pt>
                <c:pt idx="2">
                  <c:v>0.07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N/A</c:v>
                </c:pt>
              </c:strCache>
            </c:strRef>
          </c:cat>
          <c:val>
            <c:numRef>
              <c:f>'Final Analysis'!$E$52:$E$59</c:f>
              <c:numCache>
                <c:formatCode>_([$$-409]* #,##0.00_);_([$$-409]* \(#,##0.00\);_([$$-409]* "-"??_);_(@_)</c:formatCode>
                <c:ptCount val="7"/>
                <c:pt idx="0">
                  <c:v>689600.375</c:v>
                </c:pt>
                <c:pt idx="1">
                  <c:v>717775</c:v>
                </c:pt>
                <c:pt idx="2">
                  <c:v>1181540.75</c:v>
                </c:pt>
                <c:pt idx="3">
                  <c:v>697994</c:v>
                </c:pt>
                <c:pt idx="4">
                  <c:v>1113584.5714285714</c:v>
                </c:pt>
                <c:pt idx="5">
                  <c:v>838517.70833333337</c:v>
                </c:pt>
                <c:pt idx="6">
                  <c:v>918894.2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B-934A-BD4D-C93D0BCE8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7502432"/>
        <c:axId val="177507536"/>
      </c:barChart>
      <c:catAx>
        <c:axId val="17750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7536"/>
        <c:crosses val="autoZero"/>
        <c:auto val="1"/>
        <c:lblAlgn val="ctr"/>
        <c:lblOffset val="100"/>
        <c:noMultiLvlLbl val="0"/>
      </c:catAx>
      <c:valAx>
        <c:axId val="17750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0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Project.xlsx]Final Analysis!PivotTable7</c:name>
    <c:fmtId val="1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00B0F0"/>
            </a:soli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rgbClr val="FFC000"/>
            </a:soli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'Final Analysis'!$L$50:$L$51</c:f>
              <c:strCache>
                <c:ptCount val="1"/>
                <c:pt idx="0">
                  <c:v>Business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B0F0"/>
              </a:soli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'Final Analysis'!$K$52:$K$59</c:f>
              <c:strCache>
                <c:ptCount val="7"/>
                <c:pt idx="0">
                  <c:v>0.05</c:v>
                </c:pt>
                <c:pt idx="1">
                  <c:v>0.06</c:v>
                </c:pt>
                <c:pt idx="2">
                  <c:v>0.07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N/A</c:v>
                </c:pt>
              </c:strCache>
            </c:strRef>
          </c:cat>
          <c:val>
            <c:numRef>
              <c:f>'Final Analysis'!$L$52:$L$59</c:f>
              <c:numCache>
                <c:formatCode>_([$$-409]* #,##0.00_);_([$$-409]* \(#,##0.00\);_([$$-409]* "-"??_);_(@_)</c:formatCode>
                <c:ptCount val="7"/>
                <c:pt idx="0">
                  <c:v>715837.26315789472</c:v>
                </c:pt>
                <c:pt idx="1">
                  <c:v>1152054</c:v>
                </c:pt>
                <c:pt idx="2">
                  <c:v>1093042.142857143</c:v>
                </c:pt>
                <c:pt idx="3">
                  <c:v>590764.4444444445</c:v>
                </c:pt>
                <c:pt idx="4">
                  <c:v>1088776.7</c:v>
                </c:pt>
                <c:pt idx="5">
                  <c:v>860827.43333333335</c:v>
                </c:pt>
                <c:pt idx="6">
                  <c:v>868716.70370370371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8-A641-9341-0416964F95DB}"/>
            </c:ext>
          </c:extLst>
        </c:ser>
        <c:ser>
          <c:idx val="1"/>
          <c:order val="1"/>
          <c:tx>
            <c:strRef>
              <c:f>'Final Analysis'!$M$50:$M$51</c:f>
              <c:strCache>
                <c:ptCount val="1"/>
                <c:pt idx="0">
                  <c:v>Consumer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C000"/>
              </a:soli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'Final Analysis'!$K$52:$K$59</c:f>
              <c:strCache>
                <c:ptCount val="7"/>
                <c:pt idx="0">
                  <c:v>0.05</c:v>
                </c:pt>
                <c:pt idx="1">
                  <c:v>0.06</c:v>
                </c:pt>
                <c:pt idx="2">
                  <c:v>0.07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N/A</c:v>
                </c:pt>
              </c:strCache>
            </c:strRef>
          </c:cat>
          <c:val>
            <c:numRef>
              <c:f>'Final Analysis'!$M$52:$M$59</c:f>
              <c:numCache>
                <c:formatCode>_([$$-409]* #,##0.00_);_([$$-409]* \(#,##0.00\);_([$$-409]* "-"??_);_(@_)</c:formatCode>
                <c:ptCount val="7"/>
                <c:pt idx="0">
                  <c:v>582303</c:v>
                </c:pt>
                <c:pt idx="1">
                  <c:v>481422.5</c:v>
                </c:pt>
                <c:pt idx="2">
                  <c:v>981983</c:v>
                </c:pt>
                <c:pt idx="3">
                  <c:v>1092036.3333333333</c:v>
                </c:pt>
                <c:pt idx="4">
                  <c:v>1279912.3333333333</c:v>
                </c:pt>
                <c:pt idx="5">
                  <c:v>872253.33333333337</c:v>
                </c:pt>
                <c:pt idx="6">
                  <c:v>1061736.6000000001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8-A641-9341-0416964F9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561456"/>
        <c:axId val="88913088"/>
      </c:lineChart>
      <c:catAx>
        <c:axId val="8856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3088"/>
        <c:crosses val="autoZero"/>
        <c:auto val="1"/>
        <c:lblAlgn val="ctr"/>
        <c:lblOffset val="100"/>
        <c:noMultiLvlLbl val="0"/>
      </c:catAx>
      <c:valAx>
        <c:axId val="8891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6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40</xdr:row>
      <xdr:rowOff>44450</xdr:rowOff>
    </xdr:from>
    <xdr:to>
      <xdr:col>5</xdr:col>
      <xdr:colOff>46181</xdr:colOff>
      <xdr:row>54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39FA0C-CF50-294E-B6AA-35EEB2F28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45604</xdr:colOff>
      <xdr:row>64</xdr:row>
      <xdr:rowOff>25978</xdr:rowOff>
    </xdr:from>
    <xdr:to>
      <xdr:col>7</xdr:col>
      <xdr:colOff>1674089</xdr:colOff>
      <xdr:row>88</xdr:row>
      <xdr:rowOff>127001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A6B6E1-1080-2A4A-9983-BC9E8B5E7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3464</xdr:colOff>
      <xdr:row>27</xdr:row>
      <xdr:rowOff>69271</xdr:rowOff>
    </xdr:from>
    <xdr:to>
      <xdr:col>17</xdr:col>
      <xdr:colOff>23091</xdr:colOff>
      <xdr:row>52</xdr:row>
      <xdr:rowOff>138544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D06BA75-3B2E-C44A-8BD2-BF06343584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21</xdr:row>
      <xdr:rowOff>25400</xdr:rowOff>
    </xdr:from>
    <xdr:to>
      <xdr:col>16</xdr:col>
      <xdr:colOff>558800</xdr:colOff>
      <xdr:row>45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FE9204-3892-1F4F-A471-229514189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228600</xdr:colOff>
      <xdr:row>21</xdr:row>
      <xdr:rowOff>25400</xdr:rowOff>
    </xdr:from>
    <xdr:to>
      <xdr:col>6</xdr:col>
      <xdr:colOff>977900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5CB56B-AC8E-7F49-A4D4-8CB7897E8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520700</xdr:colOff>
      <xdr:row>61</xdr:row>
      <xdr:rowOff>57150</xdr:rowOff>
    </xdr:from>
    <xdr:to>
      <xdr:col>6</xdr:col>
      <xdr:colOff>876300</xdr:colOff>
      <xdr:row>85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95CAB4-2C27-D241-9814-20E98D558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977900</xdr:colOff>
      <xdr:row>61</xdr:row>
      <xdr:rowOff>146050</xdr:rowOff>
    </xdr:from>
    <xdr:to>
      <xdr:col>16</xdr:col>
      <xdr:colOff>609600</xdr:colOff>
      <xdr:row>85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B54C3B-58FB-CB46-9349-FAB68D8D1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41.442989814816" createdVersion="7" refreshedVersion="7" minRefreshableVersion="3" recordCount="138" xr:uid="{15BA8CC7-E0FE-2542-9414-750ADF271077}">
  <cacheSource type="worksheet">
    <worksheetSource name="Table1"/>
  </cacheSource>
  <cacheFields count="16">
    <cacheField name="Employee Identifier" numFmtId="0">
      <sharedItems/>
    </cacheField>
    <cacheField name="Country" numFmtId="0">
      <sharedItems count="8">
        <s v="Argentina"/>
        <s v="Australia"/>
        <s v="Canada"/>
        <s v="China"/>
        <s v="France"/>
        <s v="India"/>
        <s v="South Africa"/>
        <s v="USA"/>
      </sharedItems>
    </cacheField>
    <cacheField name="Compensation Model" numFmtId="0">
      <sharedItems count="4">
        <s v="Salary, commission, bonus"/>
        <s v="Salary and commission"/>
        <s v="Salary and bonus"/>
        <s v="Salary only"/>
      </sharedItems>
    </cacheField>
    <cacheField name="Industry" numFmtId="0">
      <sharedItems count="6">
        <s v="Government"/>
        <s v="Other"/>
        <s v="Manufacturing"/>
        <s v="Construction"/>
        <s v="Retail"/>
        <s v="Consumer"/>
      </sharedItems>
    </cacheField>
    <cacheField name="New/Repeat" numFmtId="0">
      <sharedItems count="2">
        <s v="New"/>
        <s v="Existing"/>
      </sharedItems>
    </cacheField>
    <cacheField name="Business/Consumer" numFmtId="0">
      <sharedItems count="2">
        <s v="Business"/>
        <s v="Consumer"/>
      </sharedItems>
    </cacheField>
    <cacheField name="Year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Sales" numFmtId="164">
      <sharedItems containsSemiMixedTypes="0" containsString="0" containsNumber="1" containsInteger="1" minValue="50833" maxValue="2285663" count="138">
        <n v="95677"/>
        <n v="118482"/>
        <n v="1370726"/>
        <n v="567344"/>
        <n v="406520"/>
        <n v="1014592"/>
        <n v="172886"/>
        <n v="918843"/>
        <n v="1823503"/>
        <n v="80331"/>
        <n v="1190480"/>
        <n v="1113628"/>
        <n v="721088"/>
        <n v="241757"/>
        <n v="981983"/>
        <n v="902919"/>
        <n v="1654294"/>
        <n v="853058"/>
        <n v="373743"/>
        <n v="650734"/>
        <n v="2240388"/>
        <n v="976159"/>
        <n v="1384419"/>
        <n v="730840"/>
        <n v="275943"/>
        <n v="341592"/>
        <n v="689375"/>
        <n v="665973"/>
        <n v="706385"/>
        <n v="904408"/>
        <n v="726161"/>
        <n v="136484"/>
        <n v="1177339"/>
        <n v="732331"/>
        <n v="974540"/>
        <n v="793609"/>
        <n v="1323768"/>
        <n v="610921"/>
        <n v="1050012"/>
        <n v="1633822"/>
        <n v="453025"/>
        <n v="1282833"/>
        <n v="899201"/>
        <n v="1250564"/>
        <n v="1283609"/>
        <n v="225761"/>
        <n v="442022"/>
        <n v="850048"/>
        <n v="1680961"/>
        <n v="788698"/>
        <n v="956610"/>
        <n v="803777"/>
        <n v="1117360"/>
        <n v="1967478"/>
        <n v="1129272"/>
        <n v="773339"/>
        <n v="875972"/>
        <n v="1287895"/>
        <n v="1112415"/>
        <n v="1977570"/>
        <n v="719632"/>
        <n v="186883"/>
        <n v="1705284"/>
        <n v="904682"/>
        <n v="945406"/>
        <n v="772321"/>
        <n v="1706049"/>
        <n v="590909"/>
        <n v="741560"/>
        <n v="786868"/>
        <n v="550260"/>
        <n v="1693184"/>
        <n v="604853"/>
        <n v="587250"/>
        <n v="50833"/>
        <n v="481469"/>
        <n v="485485"/>
        <n v="1315800"/>
        <n v="1133443"/>
        <n v="1414785"/>
        <n v="477257"/>
        <n v="1701484"/>
        <n v="932127"/>
        <n v="697993"/>
        <n v="843255"/>
        <n v="942649"/>
        <n v="843052"/>
        <n v="763623"/>
        <n v="399121"/>
        <n v="414651"/>
        <n v="694807"/>
        <n v="692588"/>
        <n v="1435382"/>
        <n v="1450107"/>
        <n v="2164891"/>
        <n v="315519"/>
        <n v="915214"/>
        <n v="383470"/>
        <n v="688660"/>
        <n v="1237765"/>
        <n v="529183"/>
        <n v="337614"/>
        <n v="571254"/>
        <n v="213201"/>
        <n v="681419"/>
        <n v="1349684"/>
        <n v="735409"/>
        <n v="805212"/>
        <n v="934577"/>
        <n v="509011"/>
        <n v="1064951"/>
        <n v="581701"/>
        <n v="632727"/>
        <n v="943830"/>
        <n v="1435136"/>
        <n v="1258236"/>
        <n v="2285663"/>
        <n v="749752"/>
        <n v="1213248"/>
        <n v="1053575"/>
        <n v="520515"/>
        <n v="1301724"/>
        <n v="838473"/>
        <n v="1576659"/>
        <n v="1171173"/>
        <n v="774444"/>
        <n v="484372"/>
        <n v="1084496"/>
        <n v="637332"/>
        <n v="1526664"/>
        <n v="807427"/>
        <n v="155203"/>
        <n v="960603"/>
        <n v="266269"/>
        <n v="862610"/>
        <n v="184669"/>
        <n v="585193"/>
        <n v="381741"/>
      </sharedItems>
    </cacheField>
    <cacheField name="Basic Salary" numFmtId="164">
      <sharedItems containsSemiMixedTypes="0" containsString="0" containsNumber="1" minValue="12500" maxValue="142440"/>
    </cacheField>
    <cacheField name="Commission %" numFmtId="0">
      <sharedItems containsMixedTypes="1" containsNumber="1" minValue="0.05" maxValue="0.1" count="7">
        <n v="0.05"/>
        <n v="0.06"/>
        <n v="7.0000000000000007E-2"/>
        <s v="N/A"/>
        <n v="0.09"/>
        <n v="0.1"/>
        <n v="0.08"/>
      </sharedItems>
    </cacheField>
    <cacheField name="Commission" numFmtId="164">
      <sharedItems containsSemiMixedTypes="0" containsString="0" containsNumber="1" containsInteger="1" minValue="0" maxValue="216489"/>
    </cacheField>
    <cacheField name="Bonus Quota" numFmtId="164">
      <sharedItems containsMixedTypes="1" containsNumber="1" containsInteger="1" minValue="70000" maxValue="2180000"/>
    </cacheField>
    <cacheField name="Bonus % Salary" numFmtId="0">
      <sharedItems containsMixedTypes="1" containsNumber="1" minValue="0.15" maxValue="0.3"/>
    </cacheField>
    <cacheField name="Bonus" numFmtId="164">
      <sharedItems containsSemiMixedTypes="0" containsString="0" containsNumber="1" minValue="0" maxValue="38358"/>
    </cacheField>
    <cacheField name="Total Benefits" numFmtId="164">
      <sharedItems containsSemiMixedTypes="0" containsString="0" containsNumber="1" minValue="0" maxValue="236220"/>
    </cacheField>
    <cacheField name="Total Compensation" numFmtId="164">
      <sharedItems containsSemiMixedTypes="0" containsString="0" containsNumber="1" minValue="15042" maxValue="358260" count="138">
        <n v="24219"/>
        <n v="41114"/>
        <n v="186456"/>
        <n v="86534"/>
        <n v="77044"/>
        <n v="138480"/>
        <n v="40344"/>
        <n v="122532"/>
        <n v="248794"/>
        <n v="54017"/>
        <n v="171029"/>
        <n v="124688"/>
        <n v="179849"/>
        <n v="53385"/>
        <n v="157619"/>
        <n v="135114"/>
        <n v="229061"/>
        <n v="141634"/>
        <n v="101492"/>
        <n v="101081"/>
        <n v="284717"/>
        <n v="157131"/>
        <n v="188261"/>
        <n v="121538"/>
        <n v="95985"/>
        <n v="70240"/>
        <n v="91169"/>
        <n v="135731"/>
        <n v="92649"/>
        <n v="142420"/>
        <n v="118838"/>
        <n v="73237.499999999985"/>
        <n v="131500"/>
        <n v="60500"/>
        <n v="77220"/>
        <n v="74250"/>
        <n v="142012.5"/>
        <n v="80550"/>
        <n v="136412.5"/>
        <n v="132600"/>
        <n v="50375"/>
        <n v="129400"/>
        <n v="80880"/>
        <n v="137100"/>
        <n v="120300"/>
        <n v="49950"/>
        <n v="104700"/>
        <n v="88200"/>
        <n v="144000"/>
        <n v="87075"/>
        <n v="102200"/>
        <n v="72180"/>
        <n v="80480"/>
        <n v="345152.2"/>
        <n v="207234"/>
        <n v="142985.20000000001"/>
        <n v="154239"/>
        <n v="217119.6"/>
        <n v="202437"/>
        <n v="330708.39999999997"/>
        <n v="156207"/>
        <n v="43251"/>
        <n v="260436"/>
        <n v="84640"/>
        <n v="82080"/>
        <n v="86160"/>
        <n v="140940"/>
        <n v="74700"/>
        <n v="55080"/>
        <n v="116000"/>
        <n v="58230"/>
        <n v="196099"/>
        <n v="91893"/>
        <n v="94163"/>
        <n v="15042"/>
        <n v="100437"/>
        <n v="112359"/>
        <n v="249500"/>
        <n v="227184"/>
        <n v="215729"/>
        <n v="104246"/>
        <n v="272148"/>
        <n v="209273"/>
        <n v="140359"/>
        <n v="146786"/>
        <n v="175785"/>
        <n v="168905"/>
        <n v="183002"/>
        <n v="89812"/>
        <n v="75065"/>
        <n v="169881"/>
        <n v="176619"/>
        <n v="271158"/>
        <n v="264851"/>
        <n v="327299"/>
        <n v="77052"/>
        <n v="63810"/>
        <n v="93204"/>
        <n v="120973"/>
        <n v="186621"/>
        <n v="120455"/>
        <n v="82449"/>
        <n v="116890"/>
        <n v="95446"/>
        <n v="166914"/>
        <n v="247835"/>
        <n v="118053"/>
        <n v="160417"/>
        <n v="163966"/>
        <n v="103721"/>
        <n v="215046"/>
        <n v="100653"/>
        <n v="141882.5"/>
        <n v="204545"/>
        <n v="245862"/>
        <n v="252541"/>
        <n v="358260"/>
        <n v="191578"/>
        <n v="214712"/>
        <n v="202622"/>
        <n v="127171"/>
        <n v="224705"/>
        <n v="138733"/>
        <n v="277578"/>
        <n v="276094"/>
        <n v="190492"/>
        <n v="86037"/>
        <n v="223266"/>
        <n v="142123"/>
        <n v="318884"/>
        <n v="161223"/>
        <n v="69210"/>
        <n v="209199"/>
        <n v="49827"/>
        <n v="139091"/>
        <n v="34717"/>
        <n v="143578"/>
        <n v="1231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s v="2018-787029"/>
    <x v="0"/>
    <x v="0"/>
    <x v="0"/>
    <x v="0"/>
    <x v="0"/>
    <x v="0"/>
    <x v="0"/>
    <n v="16900"/>
    <x v="0"/>
    <n v="4784"/>
    <n v="70000"/>
    <n v="0.15"/>
    <n v="2535"/>
    <n v="7319"/>
    <x v="0"/>
  </r>
  <r>
    <s v="2018-524057"/>
    <x v="0"/>
    <x v="0"/>
    <x v="1"/>
    <x v="0"/>
    <x v="0"/>
    <x v="0"/>
    <x v="1"/>
    <n v="30600"/>
    <x v="0"/>
    <n v="5924"/>
    <n v="100000"/>
    <n v="0.15"/>
    <n v="4590"/>
    <n v="10514"/>
    <x v="1"/>
  </r>
  <r>
    <s v="2019-886903"/>
    <x v="0"/>
    <x v="0"/>
    <x v="0"/>
    <x v="1"/>
    <x v="0"/>
    <x v="1"/>
    <x v="2"/>
    <n v="117920"/>
    <x v="0"/>
    <n v="68536"/>
    <n v="1620000"/>
    <n v="0.15"/>
    <n v="0"/>
    <n v="68536"/>
    <x v="2"/>
  </r>
  <r>
    <s v="2019-652000"/>
    <x v="0"/>
    <x v="0"/>
    <x v="2"/>
    <x v="1"/>
    <x v="1"/>
    <x v="1"/>
    <x v="3"/>
    <n v="50580"/>
    <x v="0"/>
    <n v="28367"/>
    <n v="370000"/>
    <n v="0.15"/>
    <n v="7587"/>
    <n v="35954"/>
    <x v="3"/>
  </r>
  <r>
    <s v="2019-283672"/>
    <x v="0"/>
    <x v="0"/>
    <x v="3"/>
    <x v="1"/>
    <x v="1"/>
    <x v="1"/>
    <x v="4"/>
    <n v="49320"/>
    <x v="0"/>
    <n v="20326"/>
    <n v="320000"/>
    <n v="0.15"/>
    <n v="7398"/>
    <n v="27724"/>
    <x v="4"/>
  </r>
  <r>
    <s v="2019-947592"/>
    <x v="0"/>
    <x v="0"/>
    <x v="1"/>
    <x v="1"/>
    <x v="0"/>
    <x v="1"/>
    <x v="5"/>
    <n v="87750"/>
    <x v="0"/>
    <n v="50730"/>
    <n v="1120000"/>
    <n v="0.15"/>
    <n v="0"/>
    <n v="50730"/>
    <x v="5"/>
  </r>
  <r>
    <s v="2020-83801"/>
    <x v="0"/>
    <x v="0"/>
    <x v="2"/>
    <x v="0"/>
    <x v="0"/>
    <x v="2"/>
    <x v="6"/>
    <n v="31700"/>
    <x v="0"/>
    <n v="8644"/>
    <n v="190000"/>
    <n v="0.15"/>
    <n v="0"/>
    <n v="8644"/>
    <x v="6"/>
  </r>
  <r>
    <s v="2020-423272"/>
    <x v="0"/>
    <x v="0"/>
    <x v="4"/>
    <x v="0"/>
    <x v="0"/>
    <x v="2"/>
    <x v="7"/>
    <n v="76590"/>
    <x v="0"/>
    <n v="45942"/>
    <n v="1280000"/>
    <n v="0.15"/>
    <n v="0"/>
    <n v="45942"/>
    <x v="7"/>
  </r>
  <r>
    <s v="2020-134534"/>
    <x v="0"/>
    <x v="0"/>
    <x v="1"/>
    <x v="0"/>
    <x v="0"/>
    <x v="2"/>
    <x v="8"/>
    <n v="137060"/>
    <x v="0"/>
    <n v="91175"/>
    <n v="1520000"/>
    <n v="0.15"/>
    <n v="20559"/>
    <n v="111734"/>
    <x v="8"/>
  </r>
  <r>
    <s v="2020-145231"/>
    <x v="0"/>
    <x v="0"/>
    <x v="5"/>
    <x v="1"/>
    <x v="0"/>
    <x v="2"/>
    <x v="9"/>
    <n v="50000"/>
    <x v="0"/>
    <n v="4017"/>
    <n v="100000"/>
    <n v="0.15"/>
    <n v="0"/>
    <n v="4017"/>
    <x v="9"/>
  </r>
  <r>
    <s v="2021-69300"/>
    <x v="0"/>
    <x v="0"/>
    <x v="0"/>
    <x v="0"/>
    <x v="0"/>
    <x v="3"/>
    <x v="10"/>
    <n v="99600"/>
    <x v="1"/>
    <n v="71429"/>
    <n v="1250000"/>
    <n v="0.2"/>
    <n v="0"/>
    <n v="71429"/>
    <x v="10"/>
  </r>
  <r>
    <s v="2021-819917"/>
    <x v="0"/>
    <x v="0"/>
    <x v="2"/>
    <x v="1"/>
    <x v="0"/>
    <x v="3"/>
    <x v="11"/>
    <n v="57870"/>
    <x v="1"/>
    <n v="66818"/>
    <n v="1430000"/>
    <n v="0.2"/>
    <n v="0"/>
    <n v="66818"/>
    <x v="11"/>
  </r>
  <r>
    <s v="2021-7579"/>
    <x v="0"/>
    <x v="0"/>
    <x v="3"/>
    <x v="0"/>
    <x v="1"/>
    <x v="3"/>
    <x v="12"/>
    <n v="113820"/>
    <x v="1"/>
    <n v="43265"/>
    <n v="590000"/>
    <n v="0.2"/>
    <n v="22764"/>
    <n v="66029"/>
    <x v="12"/>
  </r>
  <r>
    <s v="2021-899924"/>
    <x v="0"/>
    <x v="0"/>
    <x v="4"/>
    <x v="0"/>
    <x v="1"/>
    <x v="3"/>
    <x v="13"/>
    <n v="32400"/>
    <x v="1"/>
    <n v="14505"/>
    <n v="230000"/>
    <n v="0.2"/>
    <n v="6480"/>
    <n v="20985"/>
    <x v="13"/>
  </r>
  <r>
    <s v="2018-633899"/>
    <x v="1"/>
    <x v="1"/>
    <x v="0"/>
    <x v="0"/>
    <x v="1"/>
    <x v="0"/>
    <x v="14"/>
    <n v="88880"/>
    <x v="2"/>
    <n v="68739"/>
    <s v="N/A"/>
    <s v="N/A"/>
    <n v="0"/>
    <n v="68739"/>
    <x v="14"/>
  </r>
  <r>
    <s v="2018-873501"/>
    <x v="1"/>
    <x v="1"/>
    <x v="3"/>
    <x v="1"/>
    <x v="0"/>
    <x v="0"/>
    <x v="15"/>
    <n v="71910"/>
    <x v="2"/>
    <n v="63204"/>
    <s v="N/A"/>
    <s v="N/A"/>
    <n v="0"/>
    <n v="63204"/>
    <x v="15"/>
  </r>
  <r>
    <s v="2018-111748"/>
    <x v="1"/>
    <x v="1"/>
    <x v="4"/>
    <x v="1"/>
    <x v="0"/>
    <x v="0"/>
    <x v="16"/>
    <n v="113260"/>
    <x v="2"/>
    <n v="115801"/>
    <s v="N/A"/>
    <s v="N/A"/>
    <n v="0"/>
    <n v="115801"/>
    <x v="16"/>
  </r>
  <r>
    <s v="2018-117313"/>
    <x v="1"/>
    <x v="1"/>
    <x v="4"/>
    <x v="0"/>
    <x v="0"/>
    <x v="0"/>
    <x v="17"/>
    <n v="81920"/>
    <x v="2"/>
    <n v="59714"/>
    <s v="N/A"/>
    <s v="N/A"/>
    <n v="0"/>
    <n v="59714"/>
    <x v="17"/>
  </r>
  <r>
    <s v="2019-633833"/>
    <x v="1"/>
    <x v="1"/>
    <x v="3"/>
    <x v="1"/>
    <x v="0"/>
    <x v="1"/>
    <x v="18"/>
    <n v="75330"/>
    <x v="2"/>
    <n v="26162"/>
    <s v="N/A"/>
    <s v="N/A"/>
    <n v="0"/>
    <n v="26162"/>
    <x v="18"/>
  </r>
  <r>
    <s v="2019-674395"/>
    <x v="1"/>
    <x v="1"/>
    <x v="1"/>
    <x v="0"/>
    <x v="0"/>
    <x v="1"/>
    <x v="19"/>
    <n v="55530"/>
    <x v="2"/>
    <n v="45551"/>
    <s v="N/A"/>
    <s v="N/A"/>
    <n v="0"/>
    <n v="45551"/>
    <x v="19"/>
  </r>
  <r>
    <s v="2019-885599"/>
    <x v="1"/>
    <x v="1"/>
    <x v="5"/>
    <x v="0"/>
    <x v="0"/>
    <x v="1"/>
    <x v="20"/>
    <n v="127889.99999999999"/>
    <x v="2"/>
    <n v="156827"/>
    <s v="N/A"/>
    <s v="N/A"/>
    <n v="0"/>
    <n v="156827"/>
    <x v="20"/>
  </r>
  <r>
    <s v="2019-956089"/>
    <x v="1"/>
    <x v="1"/>
    <x v="5"/>
    <x v="1"/>
    <x v="0"/>
    <x v="1"/>
    <x v="21"/>
    <n v="88800"/>
    <x v="2"/>
    <n v="68331"/>
    <s v="N/A"/>
    <s v="N/A"/>
    <n v="0"/>
    <n v="68331"/>
    <x v="21"/>
  </r>
  <r>
    <s v="2020-458250"/>
    <x v="1"/>
    <x v="0"/>
    <x v="0"/>
    <x v="0"/>
    <x v="0"/>
    <x v="2"/>
    <x v="22"/>
    <n v="99200"/>
    <x v="0"/>
    <n v="69221"/>
    <n v="1200000"/>
    <n v="0.2"/>
    <n v="19840"/>
    <n v="89061"/>
    <x v="22"/>
  </r>
  <r>
    <s v="2020-297566"/>
    <x v="1"/>
    <x v="0"/>
    <x v="0"/>
    <x v="1"/>
    <x v="0"/>
    <x v="2"/>
    <x v="23"/>
    <n v="70830"/>
    <x v="0"/>
    <n v="36542"/>
    <n v="610000"/>
    <n v="0.2"/>
    <n v="14166"/>
    <n v="50708"/>
    <x v="23"/>
  </r>
  <r>
    <s v="2020-824708"/>
    <x v="1"/>
    <x v="0"/>
    <x v="2"/>
    <x v="0"/>
    <x v="0"/>
    <x v="2"/>
    <x v="24"/>
    <n v="68490"/>
    <x v="0"/>
    <n v="13797"/>
    <n v="270000"/>
    <n v="0.2"/>
    <n v="13698"/>
    <n v="27495"/>
    <x v="24"/>
  </r>
  <r>
    <s v="2020-243050"/>
    <x v="1"/>
    <x v="0"/>
    <x v="1"/>
    <x v="0"/>
    <x v="0"/>
    <x v="2"/>
    <x v="25"/>
    <n v="44300"/>
    <x v="0"/>
    <n v="17080"/>
    <n v="190000"/>
    <n v="0.2"/>
    <n v="8860"/>
    <n v="25940"/>
    <x v="25"/>
  </r>
  <r>
    <s v="2021-145480"/>
    <x v="1"/>
    <x v="0"/>
    <x v="3"/>
    <x v="0"/>
    <x v="1"/>
    <x v="3"/>
    <x v="26"/>
    <n v="56700"/>
    <x v="0"/>
    <n v="34469"/>
    <n v="780000"/>
    <n v="0.2"/>
    <n v="0"/>
    <n v="34469"/>
    <x v="26"/>
  </r>
  <r>
    <s v="2021-696397"/>
    <x v="1"/>
    <x v="0"/>
    <x v="3"/>
    <x v="0"/>
    <x v="1"/>
    <x v="3"/>
    <x v="27"/>
    <n v="85360"/>
    <x v="0"/>
    <n v="33299"/>
    <n v="570000"/>
    <n v="0.2"/>
    <n v="17072"/>
    <n v="50371"/>
    <x v="27"/>
  </r>
  <r>
    <s v="2021-377593"/>
    <x v="1"/>
    <x v="0"/>
    <x v="1"/>
    <x v="0"/>
    <x v="0"/>
    <x v="3"/>
    <x v="28"/>
    <n v="57330"/>
    <x v="0"/>
    <n v="35319"/>
    <n v="830000"/>
    <n v="0.2"/>
    <n v="0"/>
    <n v="35319"/>
    <x v="28"/>
  </r>
  <r>
    <s v="2021-743202"/>
    <x v="1"/>
    <x v="0"/>
    <x v="1"/>
    <x v="0"/>
    <x v="0"/>
    <x v="3"/>
    <x v="29"/>
    <n v="81000"/>
    <x v="0"/>
    <n v="45220"/>
    <n v="860000"/>
    <n v="0.2"/>
    <n v="16200"/>
    <n v="61420"/>
    <x v="29"/>
  </r>
  <r>
    <s v="2021-309215"/>
    <x v="1"/>
    <x v="0"/>
    <x v="5"/>
    <x v="1"/>
    <x v="0"/>
    <x v="3"/>
    <x v="30"/>
    <n v="82530"/>
    <x v="0"/>
    <n v="36308"/>
    <n v="770000"/>
    <n v="0.2"/>
    <n v="0"/>
    <n v="36308"/>
    <x v="30"/>
  </r>
  <r>
    <s v="2018-327604"/>
    <x v="2"/>
    <x v="2"/>
    <x v="0"/>
    <x v="1"/>
    <x v="0"/>
    <x v="0"/>
    <x v="31"/>
    <n v="58589.999999999993"/>
    <x v="3"/>
    <n v="0"/>
    <n v="130000"/>
    <n v="0.25"/>
    <n v="14647.499999999998"/>
    <n v="14647.499999999998"/>
    <x v="31"/>
  </r>
  <r>
    <s v="2018-508872"/>
    <x v="2"/>
    <x v="2"/>
    <x v="0"/>
    <x v="1"/>
    <x v="1"/>
    <x v="0"/>
    <x v="32"/>
    <n v="105200"/>
    <x v="3"/>
    <n v="0"/>
    <n v="1110000"/>
    <n v="0.25"/>
    <n v="26300"/>
    <n v="26300"/>
    <x v="32"/>
  </r>
  <r>
    <s v="2018-460021"/>
    <x v="2"/>
    <x v="2"/>
    <x v="5"/>
    <x v="1"/>
    <x v="0"/>
    <x v="0"/>
    <x v="33"/>
    <n v="48400"/>
    <x v="3"/>
    <n v="0"/>
    <n v="630000"/>
    <n v="0.25"/>
    <n v="12100"/>
    <n v="12100"/>
    <x v="33"/>
  </r>
  <r>
    <s v="2019-47745"/>
    <x v="2"/>
    <x v="2"/>
    <x v="0"/>
    <x v="0"/>
    <x v="0"/>
    <x v="1"/>
    <x v="34"/>
    <n v="77220"/>
    <x v="3"/>
    <n v="0"/>
    <n v="1080000"/>
    <n v="0.25"/>
    <n v="0"/>
    <n v="0"/>
    <x v="34"/>
  </r>
  <r>
    <s v="2019-556172"/>
    <x v="2"/>
    <x v="2"/>
    <x v="2"/>
    <x v="0"/>
    <x v="1"/>
    <x v="1"/>
    <x v="35"/>
    <n v="74250"/>
    <x v="3"/>
    <n v="0"/>
    <n v="900000"/>
    <n v="0.25"/>
    <n v="0"/>
    <n v="0"/>
    <x v="35"/>
  </r>
  <r>
    <s v="2019-614279"/>
    <x v="2"/>
    <x v="2"/>
    <x v="3"/>
    <x v="1"/>
    <x v="0"/>
    <x v="1"/>
    <x v="36"/>
    <n v="113610"/>
    <x v="3"/>
    <n v="0"/>
    <n v="790000"/>
    <n v="0.25"/>
    <n v="28402.5"/>
    <n v="28402.5"/>
    <x v="36"/>
  </r>
  <r>
    <s v="2019-421303"/>
    <x v="2"/>
    <x v="2"/>
    <x v="5"/>
    <x v="1"/>
    <x v="0"/>
    <x v="1"/>
    <x v="37"/>
    <n v="64440"/>
    <x v="3"/>
    <n v="0"/>
    <n v="460000"/>
    <n v="0.25"/>
    <n v="16110"/>
    <n v="16110"/>
    <x v="37"/>
  </r>
  <r>
    <s v="2020-816838"/>
    <x v="2"/>
    <x v="2"/>
    <x v="0"/>
    <x v="0"/>
    <x v="0"/>
    <x v="2"/>
    <x v="38"/>
    <n v="109130"/>
    <x v="3"/>
    <n v="0"/>
    <n v="770000"/>
    <n v="0.25"/>
    <n v="27282.5"/>
    <n v="27282.5"/>
    <x v="38"/>
  </r>
  <r>
    <s v="2020-845942"/>
    <x v="2"/>
    <x v="2"/>
    <x v="3"/>
    <x v="0"/>
    <x v="0"/>
    <x v="2"/>
    <x v="39"/>
    <n v="132600"/>
    <x v="3"/>
    <n v="0"/>
    <n v="1680000"/>
    <n v="0.25"/>
    <n v="0"/>
    <n v="0"/>
    <x v="39"/>
  </r>
  <r>
    <s v="2020-543564"/>
    <x v="2"/>
    <x v="2"/>
    <x v="4"/>
    <x v="1"/>
    <x v="0"/>
    <x v="2"/>
    <x v="40"/>
    <n v="40300"/>
    <x v="3"/>
    <n v="0"/>
    <n v="410000"/>
    <n v="0.25"/>
    <n v="10075"/>
    <n v="10075"/>
    <x v="40"/>
  </r>
  <r>
    <s v="2020-181593"/>
    <x v="2"/>
    <x v="2"/>
    <x v="1"/>
    <x v="0"/>
    <x v="0"/>
    <x v="2"/>
    <x v="41"/>
    <n v="103520"/>
    <x v="3"/>
    <n v="0"/>
    <n v="1260000"/>
    <n v="0.25"/>
    <n v="25880"/>
    <n v="25880"/>
    <x v="41"/>
  </r>
  <r>
    <s v="2020-695687"/>
    <x v="2"/>
    <x v="2"/>
    <x v="1"/>
    <x v="0"/>
    <x v="0"/>
    <x v="2"/>
    <x v="42"/>
    <n v="80880"/>
    <x v="3"/>
    <n v="0"/>
    <n v="1090000"/>
    <n v="0.25"/>
    <n v="0"/>
    <n v="0"/>
    <x v="42"/>
  </r>
  <r>
    <s v="2021-577295"/>
    <x v="2"/>
    <x v="2"/>
    <x v="0"/>
    <x v="1"/>
    <x v="0"/>
    <x v="3"/>
    <x v="43"/>
    <n v="109680"/>
    <x v="3"/>
    <n v="0"/>
    <n v="640000"/>
    <n v="0.25"/>
    <n v="27420"/>
    <n v="27420"/>
    <x v="43"/>
  </r>
  <r>
    <s v="2021-952045"/>
    <x v="2"/>
    <x v="2"/>
    <x v="0"/>
    <x v="1"/>
    <x v="0"/>
    <x v="3"/>
    <x v="44"/>
    <n v="96240"/>
    <x v="3"/>
    <n v="0"/>
    <n v="1270000"/>
    <n v="0.25"/>
    <n v="24060"/>
    <n v="24060"/>
    <x v="44"/>
  </r>
  <r>
    <s v="2021-914701"/>
    <x v="2"/>
    <x v="2"/>
    <x v="2"/>
    <x v="0"/>
    <x v="0"/>
    <x v="3"/>
    <x v="45"/>
    <n v="49950"/>
    <x v="3"/>
    <n v="0"/>
    <n v="270000"/>
    <n v="0.25"/>
    <n v="0"/>
    <n v="0"/>
    <x v="45"/>
  </r>
  <r>
    <s v="2021-697375"/>
    <x v="2"/>
    <x v="2"/>
    <x v="4"/>
    <x v="0"/>
    <x v="0"/>
    <x v="3"/>
    <x v="46"/>
    <n v="83760"/>
    <x v="3"/>
    <n v="0"/>
    <n v="380000"/>
    <n v="0.25"/>
    <n v="20940"/>
    <n v="20940"/>
    <x v="46"/>
  </r>
  <r>
    <s v="2021-547943"/>
    <x v="2"/>
    <x v="2"/>
    <x v="5"/>
    <x v="0"/>
    <x v="0"/>
    <x v="3"/>
    <x v="47"/>
    <n v="70560"/>
    <x v="3"/>
    <n v="0"/>
    <n v="560000"/>
    <n v="0.25"/>
    <n v="17640"/>
    <n v="17640"/>
    <x v="47"/>
  </r>
  <r>
    <s v="2018-748216"/>
    <x v="3"/>
    <x v="2"/>
    <x v="2"/>
    <x v="0"/>
    <x v="1"/>
    <x v="0"/>
    <x v="48"/>
    <n v="115200"/>
    <x v="3"/>
    <n v="0"/>
    <n v="1310000"/>
    <n v="0.25"/>
    <n v="28800"/>
    <n v="28800"/>
    <x v="48"/>
  </r>
  <r>
    <s v="2018-248229"/>
    <x v="3"/>
    <x v="2"/>
    <x v="3"/>
    <x v="0"/>
    <x v="0"/>
    <x v="0"/>
    <x v="49"/>
    <n v="69660"/>
    <x v="3"/>
    <n v="0"/>
    <n v="650000"/>
    <n v="0.25"/>
    <n v="17415"/>
    <n v="17415"/>
    <x v="49"/>
  </r>
  <r>
    <s v="2019-683686"/>
    <x v="3"/>
    <x v="2"/>
    <x v="0"/>
    <x v="0"/>
    <x v="0"/>
    <x v="1"/>
    <x v="50"/>
    <n v="81760"/>
    <x v="3"/>
    <n v="0"/>
    <n v="420000"/>
    <n v="0.25"/>
    <n v="20440"/>
    <n v="20440"/>
    <x v="50"/>
  </r>
  <r>
    <s v="2019-577526"/>
    <x v="3"/>
    <x v="2"/>
    <x v="2"/>
    <x v="0"/>
    <x v="0"/>
    <x v="1"/>
    <x v="51"/>
    <n v="72180"/>
    <x v="3"/>
    <n v="0"/>
    <n v="840000"/>
    <n v="0.25"/>
    <n v="0"/>
    <n v="0"/>
    <x v="51"/>
  </r>
  <r>
    <s v="2019-783962"/>
    <x v="3"/>
    <x v="2"/>
    <x v="5"/>
    <x v="1"/>
    <x v="0"/>
    <x v="1"/>
    <x v="52"/>
    <n v="80480"/>
    <x v="3"/>
    <n v="0"/>
    <n v="1140000"/>
    <n v="0.25"/>
    <n v="0"/>
    <n v="0"/>
    <x v="52"/>
  </r>
  <r>
    <s v="2020-432965"/>
    <x v="3"/>
    <x v="0"/>
    <x v="4"/>
    <x v="0"/>
    <x v="0"/>
    <x v="2"/>
    <x v="53"/>
    <n v="142440"/>
    <x v="4"/>
    <n v="177073"/>
    <n v="1830000"/>
    <n v="0.18"/>
    <n v="25639.200000000001"/>
    <n v="202712.2"/>
    <x v="53"/>
  </r>
  <r>
    <s v="2020-862614"/>
    <x v="3"/>
    <x v="0"/>
    <x v="1"/>
    <x v="1"/>
    <x v="0"/>
    <x v="2"/>
    <x v="54"/>
    <n v="105600"/>
    <x v="4"/>
    <n v="101634"/>
    <n v="1380000"/>
    <n v="0.18"/>
    <n v="0"/>
    <n v="101634"/>
    <x v="54"/>
  </r>
  <r>
    <s v="2020-260256"/>
    <x v="3"/>
    <x v="0"/>
    <x v="5"/>
    <x v="0"/>
    <x v="0"/>
    <x v="2"/>
    <x v="55"/>
    <n v="62190"/>
    <x v="4"/>
    <n v="69601"/>
    <n v="610000"/>
    <n v="0.18"/>
    <n v="11194.199999999999"/>
    <n v="80795.199999999997"/>
    <x v="55"/>
  </r>
  <r>
    <s v="2020-66486"/>
    <x v="3"/>
    <x v="0"/>
    <x v="5"/>
    <x v="1"/>
    <x v="0"/>
    <x v="2"/>
    <x v="56"/>
    <n v="63900"/>
    <x v="4"/>
    <n v="78837"/>
    <n v="550000"/>
    <n v="0.18"/>
    <n v="11502"/>
    <n v="90339"/>
    <x v="56"/>
  </r>
  <r>
    <s v="2021-430252"/>
    <x v="3"/>
    <x v="0"/>
    <x v="2"/>
    <x v="0"/>
    <x v="0"/>
    <x v="3"/>
    <x v="57"/>
    <n v="85770"/>
    <x v="4"/>
    <n v="115911"/>
    <n v="1210000"/>
    <n v="0.18"/>
    <n v="15438.599999999999"/>
    <n v="131349.6"/>
    <x v="57"/>
  </r>
  <r>
    <s v="2021-274720"/>
    <x v="3"/>
    <x v="0"/>
    <x v="2"/>
    <x v="0"/>
    <x v="1"/>
    <x v="3"/>
    <x v="58"/>
    <n v="102320"/>
    <x v="4"/>
    <n v="100117"/>
    <n v="1150000"/>
    <n v="0.18"/>
    <n v="0"/>
    <n v="100117"/>
    <x v="58"/>
  </r>
  <r>
    <s v="2021-489408"/>
    <x v="3"/>
    <x v="0"/>
    <x v="3"/>
    <x v="1"/>
    <x v="1"/>
    <x v="3"/>
    <x v="59"/>
    <n v="129429.99999999999"/>
    <x v="4"/>
    <n v="177981"/>
    <n v="1010000"/>
    <n v="0.18"/>
    <n v="23297.399999999998"/>
    <n v="201278.4"/>
    <x v="59"/>
  </r>
  <r>
    <s v="2021-920795"/>
    <x v="3"/>
    <x v="0"/>
    <x v="1"/>
    <x v="0"/>
    <x v="0"/>
    <x v="3"/>
    <x v="60"/>
    <n v="91440"/>
    <x v="4"/>
    <n v="64767"/>
    <n v="940000"/>
    <n v="0.18"/>
    <n v="0"/>
    <n v="64767"/>
    <x v="60"/>
  </r>
  <r>
    <s v="2021-226063"/>
    <x v="3"/>
    <x v="0"/>
    <x v="5"/>
    <x v="1"/>
    <x v="0"/>
    <x v="3"/>
    <x v="61"/>
    <n v="22400"/>
    <x v="4"/>
    <n v="16819"/>
    <n v="150000"/>
    <n v="0.18"/>
    <n v="4032"/>
    <n v="20851"/>
    <x v="61"/>
  </r>
  <r>
    <s v="2021-772132"/>
    <x v="3"/>
    <x v="0"/>
    <x v="5"/>
    <x v="0"/>
    <x v="0"/>
    <x v="3"/>
    <x v="62"/>
    <n v="106960"/>
    <x v="4"/>
    <n v="153476"/>
    <n v="1770000"/>
    <n v="0.18"/>
    <n v="0"/>
    <n v="153476"/>
    <x v="62"/>
  </r>
  <r>
    <s v="2018-107764"/>
    <x v="4"/>
    <x v="3"/>
    <x v="1"/>
    <x v="0"/>
    <x v="0"/>
    <x v="0"/>
    <x v="63"/>
    <n v="84640"/>
    <x v="3"/>
    <n v="0"/>
    <s v="N/A"/>
    <s v="N/A"/>
    <n v="0"/>
    <n v="0"/>
    <x v="63"/>
  </r>
  <r>
    <s v="2018-891482"/>
    <x v="4"/>
    <x v="3"/>
    <x v="5"/>
    <x v="0"/>
    <x v="0"/>
    <x v="0"/>
    <x v="64"/>
    <n v="82080"/>
    <x v="3"/>
    <n v="0"/>
    <s v="N/A"/>
    <s v="N/A"/>
    <n v="0"/>
    <n v="0"/>
    <x v="64"/>
  </r>
  <r>
    <s v="2019-702984"/>
    <x v="4"/>
    <x v="3"/>
    <x v="0"/>
    <x v="1"/>
    <x v="0"/>
    <x v="1"/>
    <x v="65"/>
    <n v="86160"/>
    <x v="3"/>
    <n v="0"/>
    <s v="N/A"/>
    <s v="N/A"/>
    <n v="0"/>
    <n v="0"/>
    <x v="65"/>
  </r>
  <r>
    <s v="2019-733046"/>
    <x v="4"/>
    <x v="3"/>
    <x v="4"/>
    <x v="0"/>
    <x v="0"/>
    <x v="1"/>
    <x v="66"/>
    <n v="140940"/>
    <x v="3"/>
    <n v="0"/>
    <s v="N/A"/>
    <s v="N/A"/>
    <n v="0"/>
    <n v="0"/>
    <x v="66"/>
  </r>
  <r>
    <s v="2019-557716"/>
    <x v="4"/>
    <x v="3"/>
    <x v="1"/>
    <x v="0"/>
    <x v="0"/>
    <x v="1"/>
    <x v="67"/>
    <n v="74700"/>
    <x v="3"/>
    <n v="0"/>
    <s v="N/A"/>
    <s v="N/A"/>
    <n v="0"/>
    <n v="0"/>
    <x v="67"/>
  </r>
  <r>
    <s v="2020-543738"/>
    <x v="4"/>
    <x v="3"/>
    <x v="3"/>
    <x v="1"/>
    <x v="1"/>
    <x v="2"/>
    <x v="68"/>
    <n v="55080"/>
    <x v="3"/>
    <n v="0"/>
    <s v="N/A"/>
    <s v="N/A"/>
    <n v="0"/>
    <n v="0"/>
    <x v="68"/>
  </r>
  <r>
    <s v="2020-528771"/>
    <x v="4"/>
    <x v="3"/>
    <x v="4"/>
    <x v="1"/>
    <x v="0"/>
    <x v="2"/>
    <x v="69"/>
    <n v="116000"/>
    <x v="3"/>
    <n v="0"/>
    <s v="N/A"/>
    <s v="N/A"/>
    <n v="0"/>
    <n v="0"/>
    <x v="69"/>
  </r>
  <r>
    <s v="2020-542947"/>
    <x v="4"/>
    <x v="3"/>
    <x v="1"/>
    <x v="0"/>
    <x v="0"/>
    <x v="2"/>
    <x v="70"/>
    <n v="58230"/>
    <x v="3"/>
    <n v="0"/>
    <s v="N/A"/>
    <s v="N/A"/>
    <n v="0"/>
    <n v="0"/>
    <x v="70"/>
  </r>
  <r>
    <s v="2021-862947"/>
    <x v="4"/>
    <x v="1"/>
    <x v="0"/>
    <x v="0"/>
    <x v="0"/>
    <x v="3"/>
    <x v="71"/>
    <n v="111440"/>
    <x v="0"/>
    <n v="84659"/>
    <s v="N/A"/>
    <s v="N/A"/>
    <n v="0"/>
    <n v="84659"/>
    <x v="71"/>
  </r>
  <r>
    <s v="2021-854662"/>
    <x v="4"/>
    <x v="1"/>
    <x v="2"/>
    <x v="0"/>
    <x v="0"/>
    <x v="3"/>
    <x v="72"/>
    <n v="61650"/>
    <x v="0"/>
    <n v="30243"/>
    <s v="N/A"/>
    <s v="N/A"/>
    <n v="0"/>
    <n v="30243"/>
    <x v="72"/>
  </r>
  <r>
    <s v="2021-705809"/>
    <x v="4"/>
    <x v="1"/>
    <x v="5"/>
    <x v="0"/>
    <x v="0"/>
    <x v="3"/>
    <x v="73"/>
    <n v="64800"/>
    <x v="0"/>
    <n v="29363"/>
    <s v="N/A"/>
    <s v="N/A"/>
    <n v="0"/>
    <n v="29363"/>
    <x v="73"/>
  </r>
  <r>
    <s v="2021-350170"/>
    <x v="4"/>
    <x v="1"/>
    <x v="5"/>
    <x v="0"/>
    <x v="0"/>
    <x v="3"/>
    <x v="74"/>
    <n v="12500"/>
    <x v="0"/>
    <n v="2542"/>
    <s v="N/A"/>
    <s v="N/A"/>
    <n v="0"/>
    <n v="2542"/>
    <x v="74"/>
  </r>
  <r>
    <s v="2018-208558"/>
    <x v="5"/>
    <x v="1"/>
    <x v="2"/>
    <x v="0"/>
    <x v="0"/>
    <x v="0"/>
    <x v="75"/>
    <n v="52290"/>
    <x v="5"/>
    <n v="48147"/>
    <s v="N/A"/>
    <s v="N/A"/>
    <n v="0"/>
    <n v="48147"/>
    <x v="75"/>
  </r>
  <r>
    <s v="2018-552204"/>
    <x v="5"/>
    <x v="1"/>
    <x v="3"/>
    <x v="0"/>
    <x v="0"/>
    <x v="0"/>
    <x v="76"/>
    <n v="63810"/>
    <x v="5"/>
    <n v="48549"/>
    <s v="N/A"/>
    <s v="N/A"/>
    <n v="0"/>
    <n v="48549"/>
    <x v="76"/>
  </r>
  <r>
    <s v="2018-441958"/>
    <x v="5"/>
    <x v="1"/>
    <x v="1"/>
    <x v="0"/>
    <x v="0"/>
    <x v="0"/>
    <x v="77"/>
    <n v="117920"/>
    <x v="5"/>
    <n v="131580"/>
    <s v="N/A"/>
    <s v="N/A"/>
    <n v="0"/>
    <n v="131580"/>
    <x v="77"/>
  </r>
  <r>
    <s v="2018-632559"/>
    <x v="5"/>
    <x v="1"/>
    <x v="1"/>
    <x v="1"/>
    <x v="0"/>
    <x v="0"/>
    <x v="78"/>
    <n v="113840"/>
    <x v="5"/>
    <n v="113344"/>
    <s v="N/A"/>
    <s v="N/A"/>
    <n v="0"/>
    <n v="113344"/>
    <x v="78"/>
  </r>
  <r>
    <s v="2018-377582"/>
    <x v="5"/>
    <x v="1"/>
    <x v="5"/>
    <x v="0"/>
    <x v="0"/>
    <x v="0"/>
    <x v="79"/>
    <n v="74250"/>
    <x v="5"/>
    <n v="141479"/>
    <s v="N/A"/>
    <s v="N/A"/>
    <n v="0"/>
    <n v="141479"/>
    <x v="79"/>
  </r>
  <r>
    <s v="2019-883720"/>
    <x v="5"/>
    <x v="1"/>
    <x v="0"/>
    <x v="0"/>
    <x v="0"/>
    <x v="1"/>
    <x v="80"/>
    <n v="56520"/>
    <x v="5"/>
    <n v="47726"/>
    <s v="N/A"/>
    <s v="N/A"/>
    <n v="0"/>
    <n v="47726"/>
    <x v="80"/>
  </r>
  <r>
    <s v="2019-999429"/>
    <x v="5"/>
    <x v="1"/>
    <x v="0"/>
    <x v="0"/>
    <x v="0"/>
    <x v="1"/>
    <x v="81"/>
    <n v="102000"/>
    <x v="5"/>
    <n v="170148"/>
    <s v="N/A"/>
    <s v="N/A"/>
    <n v="0"/>
    <n v="170148"/>
    <x v="81"/>
  </r>
  <r>
    <s v="2019-134469"/>
    <x v="5"/>
    <x v="1"/>
    <x v="3"/>
    <x v="0"/>
    <x v="0"/>
    <x v="1"/>
    <x v="82"/>
    <n v="116059.99999999999"/>
    <x v="5"/>
    <n v="93213"/>
    <s v="N/A"/>
    <s v="N/A"/>
    <n v="0"/>
    <n v="93213"/>
    <x v="82"/>
  </r>
  <r>
    <s v="2019-51117"/>
    <x v="5"/>
    <x v="1"/>
    <x v="4"/>
    <x v="0"/>
    <x v="0"/>
    <x v="1"/>
    <x v="83"/>
    <n v="70560"/>
    <x v="5"/>
    <n v="69799"/>
    <s v="N/A"/>
    <s v="N/A"/>
    <n v="0"/>
    <n v="69799"/>
    <x v="83"/>
  </r>
  <r>
    <s v="2019-444351"/>
    <x v="5"/>
    <x v="1"/>
    <x v="5"/>
    <x v="0"/>
    <x v="0"/>
    <x v="1"/>
    <x v="84"/>
    <n v="62460"/>
    <x v="5"/>
    <n v="84326"/>
    <s v="N/A"/>
    <s v="N/A"/>
    <n v="0"/>
    <n v="84326"/>
    <x v="84"/>
  </r>
  <r>
    <s v="2020-91811"/>
    <x v="5"/>
    <x v="1"/>
    <x v="0"/>
    <x v="0"/>
    <x v="0"/>
    <x v="2"/>
    <x v="85"/>
    <n v="81520"/>
    <x v="5"/>
    <n v="94265"/>
    <s v="N/A"/>
    <s v="N/A"/>
    <n v="0"/>
    <n v="94265"/>
    <x v="85"/>
  </r>
  <r>
    <s v="2020-273562"/>
    <x v="5"/>
    <x v="1"/>
    <x v="0"/>
    <x v="0"/>
    <x v="0"/>
    <x v="2"/>
    <x v="86"/>
    <n v="84600"/>
    <x v="5"/>
    <n v="84305"/>
    <s v="N/A"/>
    <s v="N/A"/>
    <n v="0"/>
    <n v="84305"/>
    <x v="86"/>
  </r>
  <r>
    <s v="2020-631093"/>
    <x v="5"/>
    <x v="1"/>
    <x v="3"/>
    <x v="0"/>
    <x v="0"/>
    <x v="2"/>
    <x v="87"/>
    <n v="106640"/>
    <x v="5"/>
    <n v="76362"/>
    <s v="N/A"/>
    <s v="N/A"/>
    <n v="0"/>
    <n v="76362"/>
    <x v="87"/>
  </r>
  <r>
    <s v="2020-901164"/>
    <x v="5"/>
    <x v="1"/>
    <x v="5"/>
    <x v="0"/>
    <x v="0"/>
    <x v="2"/>
    <x v="88"/>
    <n v="49900"/>
    <x v="5"/>
    <n v="39912"/>
    <s v="N/A"/>
    <s v="N/A"/>
    <n v="0"/>
    <n v="39912"/>
    <x v="88"/>
  </r>
  <r>
    <s v="2020-747849"/>
    <x v="5"/>
    <x v="1"/>
    <x v="5"/>
    <x v="0"/>
    <x v="0"/>
    <x v="2"/>
    <x v="89"/>
    <n v="33600"/>
    <x v="5"/>
    <n v="41465"/>
    <s v="N/A"/>
    <s v="N/A"/>
    <n v="0"/>
    <n v="41465"/>
    <x v="89"/>
  </r>
  <r>
    <s v="2021-759237"/>
    <x v="5"/>
    <x v="1"/>
    <x v="0"/>
    <x v="0"/>
    <x v="0"/>
    <x v="3"/>
    <x v="90"/>
    <n v="100400"/>
    <x v="5"/>
    <n v="69481"/>
    <s v="N/A"/>
    <s v="N/A"/>
    <n v="0"/>
    <n v="69481"/>
    <x v="90"/>
  </r>
  <r>
    <s v="2021-384190"/>
    <x v="5"/>
    <x v="1"/>
    <x v="0"/>
    <x v="1"/>
    <x v="0"/>
    <x v="3"/>
    <x v="91"/>
    <n v="107360"/>
    <x v="5"/>
    <n v="69259"/>
    <s v="N/A"/>
    <s v="N/A"/>
    <n v="0"/>
    <n v="69259"/>
    <x v="91"/>
  </r>
  <r>
    <s v="2021-551731"/>
    <x v="5"/>
    <x v="1"/>
    <x v="4"/>
    <x v="1"/>
    <x v="0"/>
    <x v="3"/>
    <x v="92"/>
    <n v="127620"/>
    <x v="5"/>
    <n v="143538"/>
    <s v="N/A"/>
    <s v="N/A"/>
    <n v="0"/>
    <n v="143538"/>
    <x v="92"/>
  </r>
  <r>
    <s v="2021-734056"/>
    <x v="5"/>
    <x v="1"/>
    <x v="4"/>
    <x v="1"/>
    <x v="0"/>
    <x v="3"/>
    <x v="93"/>
    <n v="119839.99999999999"/>
    <x v="5"/>
    <n v="145011"/>
    <s v="N/A"/>
    <s v="N/A"/>
    <n v="0"/>
    <n v="145011"/>
    <x v="93"/>
  </r>
  <r>
    <s v="2021-852122"/>
    <x v="5"/>
    <x v="1"/>
    <x v="1"/>
    <x v="0"/>
    <x v="0"/>
    <x v="3"/>
    <x v="94"/>
    <n v="110810"/>
    <x v="5"/>
    <n v="216489"/>
    <s v="N/A"/>
    <s v="N/A"/>
    <n v="0"/>
    <n v="216489"/>
    <x v="94"/>
  </r>
  <r>
    <s v="2021-543047"/>
    <x v="5"/>
    <x v="1"/>
    <x v="1"/>
    <x v="1"/>
    <x v="0"/>
    <x v="3"/>
    <x v="95"/>
    <n v="45500"/>
    <x v="5"/>
    <n v="31552"/>
    <s v="N/A"/>
    <s v="N/A"/>
    <n v="0"/>
    <n v="31552"/>
    <x v="95"/>
  </r>
  <r>
    <s v="2018-254480"/>
    <x v="6"/>
    <x v="2"/>
    <x v="0"/>
    <x v="0"/>
    <x v="1"/>
    <x v="0"/>
    <x v="96"/>
    <n v="63810"/>
    <x v="3"/>
    <n v="0"/>
    <n v="960000"/>
    <n v="0.2"/>
    <n v="0"/>
    <n v="0"/>
    <x v="96"/>
  </r>
  <r>
    <s v="2018-196034"/>
    <x v="6"/>
    <x v="2"/>
    <x v="1"/>
    <x v="0"/>
    <x v="0"/>
    <x v="0"/>
    <x v="97"/>
    <n v="77670"/>
    <x v="3"/>
    <n v="0"/>
    <n v="310000"/>
    <n v="0.2"/>
    <n v="15534"/>
    <n v="15534"/>
    <x v="97"/>
  </r>
  <r>
    <s v="2019-755833"/>
    <x v="6"/>
    <x v="1"/>
    <x v="2"/>
    <x v="0"/>
    <x v="1"/>
    <x v="1"/>
    <x v="98"/>
    <n v="65880"/>
    <x v="6"/>
    <n v="55093"/>
    <s v="N/A"/>
    <s v="N/A"/>
    <n v="0"/>
    <n v="55093"/>
    <x v="98"/>
  </r>
  <r>
    <s v="2019-45608"/>
    <x v="6"/>
    <x v="1"/>
    <x v="2"/>
    <x v="0"/>
    <x v="1"/>
    <x v="1"/>
    <x v="99"/>
    <n v="87600"/>
    <x v="6"/>
    <n v="99021"/>
    <s v="N/A"/>
    <s v="N/A"/>
    <n v="0"/>
    <n v="99021"/>
    <x v="99"/>
  </r>
  <r>
    <s v="2019-72781"/>
    <x v="6"/>
    <x v="1"/>
    <x v="1"/>
    <x v="0"/>
    <x v="0"/>
    <x v="1"/>
    <x v="100"/>
    <n v="78120"/>
    <x v="6"/>
    <n v="42335"/>
    <s v="N/A"/>
    <s v="N/A"/>
    <n v="0"/>
    <n v="42335"/>
    <x v="100"/>
  </r>
  <r>
    <s v="2019-150459"/>
    <x v="6"/>
    <x v="1"/>
    <x v="1"/>
    <x v="0"/>
    <x v="0"/>
    <x v="1"/>
    <x v="101"/>
    <n v="55440"/>
    <x v="6"/>
    <n v="27009"/>
    <s v="N/A"/>
    <s v="N/A"/>
    <n v="0"/>
    <n v="27009"/>
    <x v="101"/>
  </r>
  <r>
    <s v="2020-199511"/>
    <x v="6"/>
    <x v="1"/>
    <x v="0"/>
    <x v="1"/>
    <x v="0"/>
    <x v="2"/>
    <x v="102"/>
    <n v="71190"/>
    <x v="6"/>
    <n v="45700"/>
    <s v="N/A"/>
    <s v="N/A"/>
    <n v="0"/>
    <n v="45700"/>
    <x v="102"/>
  </r>
  <r>
    <s v="2020-30041"/>
    <x v="6"/>
    <x v="1"/>
    <x v="0"/>
    <x v="0"/>
    <x v="0"/>
    <x v="2"/>
    <x v="103"/>
    <n v="78390"/>
    <x v="6"/>
    <n v="17056"/>
    <s v="N/A"/>
    <s v="N/A"/>
    <n v="0"/>
    <n v="17056"/>
    <x v="103"/>
  </r>
  <r>
    <s v="2020-869177"/>
    <x v="6"/>
    <x v="1"/>
    <x v="0"/>
    <x v="0"/>
    <x v="0"/>
    <x v="2"/>
    <x v="104"/>
    <n v="112400"/>
    <x v="6"/>
    <n v="54514"/>
    <s v="N/A"/>
    <s v="N/A"/>
    <n v="0"/>
    <n v="54514"/>
    <x v="104"/>
  </r>
  <r>
    <s v="2020-52424"/>
    <x v="6"/>
    <x v="1"/>
    <x v="2"/>
    <x v="0"/>
    <x v="1"/>
    <x v="2"/>
    <x v="105"/>
    <n v="139860"/>
    <x v="6"/>
    <n v="107975"/>
    <s v="N/A"/>
    <s v="N/A"/>
    <n v="0"/>
    <n v="107975"/>
    <x v="105"/>
  </r>
  <r>
    <s v="2021-326904"/>
    <x v="6"/>
    <x v="1"/>
    <x v="0"/>
    <x v="0"/>
    <x v="0"/>
    <x v="3"/>
    <x v="106"/>
    <n v="59220"/>
    <x v="6"/>
    <n v="58833"/>
    <s v="N/A"/>
    <s v="N/A"/>
    <n v="0"/>
    <n v="58833"/>
    <x v="106"/>
  </r>
  <r>
    <s v="2021-487872"/>
    <x v="6"/>
    <x v="1"/>
    <x v="2"/>
    <x v="1"/>
    <x v="0"/>
    <x v="3"/>
    <x v="107"/>
    <n v="96000"/>
    <x v="6"/>
    <n v="64417"/>
    <s v="N/A"/>
    <s v="N/A"/>
    <n v="0"/>
    <n v="64417"/>
    <x v="107"/>
  </r>
  <r>
    <s v="2021-781672"/>
    <x v="6"/>
    <x v="1"/>
    <x v="4"/>
    <x v="1"/>
    <x v="0"/>
    <x v="3"/>
    <x v="108"/>
    <n v="89200"/>
    <x v="6"/>
    <n v="74766"/>
    <s v="N/A"/>
    <s v="N/A"/>
    <n v="0"/>
    <n v="74766"/>
    <x v="108"/>
  </r>
  <r>
    <s v="2021-517142"/>
    <x v="6"/>
    <x v="1"/>
    <x v="1"/>
    <x v="0"/>
    <x v="0"/>
    <x v="3"/>
    <x v="109"/>
    <n v="63000"/>
    <x v="6"/>
    <n v="40721"/>
    <s v="N/A"/>
    <s v="N/A"/>
    <n v="0"/>
    <n v="40721"/>
    <x v="109"/>
  </r>
  <r>
    <s v="2018-244367"/>
    <x v="7"/>
    <x v="0"/>
    <x v="2"/>
    <x v="0"/>
    <x v="0"/>
    <x v="0"/>
    <x v="110"/>
    <n v="95360"/>
    <x v="4"/>
    <n v="95846"/>
    <n v="690000"/>
    <n v="0.25"/>
    <n v="23840"/>
    <n v="119686"/>
    <x v="110"/>
  </r>
  <r>
    <s v="2018-846078"/>
    <x v="7"/>
    <x v="0"/>
    <x v="3"/>
    <x v="1"/>
    <x v="0"/>
    <x v="0"/>
    <x v="111"/>
    <n v="48300"/>
    <x v="4"/>
    <n v="52353"/>
    <n v="610000"/>
    <n v="0.25"/>
    <n v="0"/>
    <n v="52353"/>
    <x v="111"/>
  </r>
  <r>
    <s v="2018-895643"/>
    <x v="7"/>
    <x v="0"/>
    <x v="4"/>
    <x v="1"/>
    <x v="0"/>
    <x v="0"/>
    <x v="112"/>
    <n v="67950"/>
    <x v="4"/>
    <n v="56945"/>
    <n v="590000"/>
    <n v="0.25"/>
    <n v="16987.5"/>
    <n v="73932.5"/>
    <x v="112"/>
  </r>
  <r>
    <s v="2018-373652"/>
    <x v="7"/>
    <x v="0"/>
    <x v="1"/>
    <x v="0"/>
    <x v="0"/>
    <x v="0"/>
    <x v="113"/>
    <n v="95680"/>
    <x v="4"/>
    <n v="84945"/>
    <n v="870000"/>
    <n v="0.25"/>
    <n v="23920"/>
    <n v="108865"/>
    <x v="113"/>
  </r>
  <r>
    <s v="2018-408866"/>
    <x v="7"/>
    <x v="0"/>
    <x v="1"/>
    <x v="0"/>
    <x v="0"/>
    <x v="0"/>
    <x v="114"/>
    <n v="93360"/>
    <x v="4"/>
    <n v="129162"/>
    <n v="1000000"/>
    <n v="0.25"/>
    <n v="23340"/>
    <n v="152502"/>
    <x v="114"/>
  </r>
  <r>
    <s v="2018-33352"/>
    <x v="7"/>
    <x v="0"/>
    <x v="5"/>
    <x v="0"/>
    <x v="0"/>
    <x v="0"/>
    <x v="115"/>
    <n v="111440"/>
    <x v="4"/>
    <n v="113241"/>
    <n v="1130000"/>
    <n v="0.25"/>
    <n v="27860"/>
    <n v="141101"/>
    <x v="115"/>
  </r>
  <r>
    <s v="2019-157675"/>
    <x v="7"/>
    <x v="0"/>
    <x v="0"/>
    <x v="1"/>
    <x v="0"/>
    <x v="1"/>
    <x v="116"/>
    <n v="122040"/>
    <x v="4"/>
    <n v="205710"/>
    <n v="2180000"/>
    <n v="0.25"/>
    <n v="30510"/>
    <n v="236220"/>
    <x v="116"/>
  </r>
  <r>
    <s v="2019-975532"/>
    <x v="7"/>
    <x v="0"/>
    <x v="3"/>
    <x v="0"/>
    <x v="1"/>
    <x v="1"/>
    <x v="117"/>
    <n v="99280"/>
    <x v="4"/>
    <n v="67478"/>
    <n v="650000"/>
    <n v="0.25"/>
    <n v="24820"/>
    <n v="92298"/>
    <x v="117"/>
  </r>
  <r>
    <s v="2019-208402"/>
    <x v="7"/>
    <x v="0"/>
    <x v="4"/>
    <x v="0"/>
    <x v="0"/>
    <x v="1"/>
    <x v="118"/>
    <n v="105520"/>
    <x v="4"/>
    <n v="109192"/>
    <n v="1370000"/>
    <n v="0.25"/>
    <n v="0"/>
    <n v="109192"/>
    <x v="118"/>
  </r>
  <r>
    <s v="2019-557932"/>
    <x v="7"/>
    <x v="0"/>
    <x v="4"/>
    <x v="1"/>
    <x v="0"/>
    <x v="1"/>
    <x v="119"/>
    <n v="86240"/>
    <x v="4"/>
    <n v="94822"/>
    <n v="950000"/>
    <n v="0.25"/>
    <n v="21560"/>
    <n v="116382"/>
    <x v="119"/>
  </r>
  <r>
    <s v="2019-733926"/>
    <x v="7"/>
    <x v="0"/>
    <x v="1"/>
    <x v="0"/>
    <x v="0"/>
    <x v="1"/>
    <x v="120"/>
    <n v="64260"/>
    <x v="4"/>
    <n v="46846"/>
    <n v="330000"/>
    <n v="0.25"/>
    <n v="16065"/>
    <n v="62911"/>
    <x v="120"/>
  </r>
  <r>
    <s v="2019-574073"/>
    <x v="7"/>
    <x v="0"/>
    <x v="1"/>
    <x v="1"/>
    <x v="0"/>
    <x v="1"/>
    <x v="121"/>
    <n v="86040"/>
    <x v="4"/>
    <n v="117155"/>
    <n v="1180000"/>
    <n v="0.25"/>
    <n v="21510"/>
    <n v="138665"/>
    <x v="121"/>
  </r>
  <r>
    <s v="2019-575292"/>
    <x v="7"/>
    <x v="0"/>
    <x v="5"/>
    <x v="0"/>
    <x v="0"/>
    <x v="1"/>
    <x v="122"/>
    <n v="63270"/>
    <x v="4"/>
    <n v="75463"/>
    <n v="920000"/>
    <n v="0.25"/>
    <n v="0"/>
    <n v="75463"/>
    <x v="122"/>
  </r>
  <r>
    <s v="2020-741754"/>
    <x v="7"/>
    <x v="0"/>
    <x v="2"/>
    <x v="1"/>
    <x v="1"/>
    <x v="2"/>
    <x v="123"/>
    <n v="92240"/>
    <x v="5"/>
    <n v="157666"/>
    <n v="1280000"/>
    <n v="0.3"/>
    <n v="27672"/>
    <n v="185338"/>
    <x v="123"/>
  </r>
  <r>
    <s v="2020-775474"/>
    <x v="7"/>
    <x v="0"/>
    <x v="2"/>
    <x v="1"/>
    <x v="1"/>
    <x v="2"/>
    <x v="124"/>
    <n v="122289.99999999999"/>
    <x v="5"/>
    <n v="117117"/>
    <n v="750000"/>
    <n v="0.3"/>
    <n v="36686.999999999993"/>
    <n v="153804"/>
    <x v="124"/>
  </r>
  <r>
    <s v="2020-134203"/>
    <x v="7"/>
    <x v="0"/>
    <x v="3"/>
    <x v="0"/>
    <x v="1"/>
    <x v="2"/>
    <x v="125"/>
    <n v="86960"/>
    <x v="5"/>
    <n v="77444"/>
    <n v="680000"/>
    <n v="0.3"/>
    <n v="26088"/>
    <n v="103532"/>
    <x v="125"/>
  </r>
  <r>
    <s v="2020-814451"/>
    <x v="7"/>
    <x v="0"/>
    <x v="3"/>
    <x v="1"/>
    <x v="1"/>
    <x v="2"/>
    <x v="126"/>
    <n v="37600"/>
    <x v="5"/>
    <n v="48437"/>
    <n v="500000"/>
    <n v="0.3"/>
    <n v="0"/>
    <n v="48437"/>
    <x v="126"/>
  </r>
  <r>
    <s v="2020-208575"/>
    <x v="7"/>
    <x v="0"/>
    <x v="3"/>
    <x v="0"/>
    <x v="0"/>
    <x v="2"/>
    <x v="127"/>
    <n v="88320"/>
    <x v="5"/>
    <n v="108450"/>
    <n v="830000"/>
    <n v="0.3"/>
    <n v="26496"/>
    <n v="134946"/>
    <x v="127"/>
  </r>
  <r>
    <s v="2020-625410"/>
    <x v="7"/>
    <x v="0"/>
    <x v="1"/>
    <x v="0"/>
    <x v="0"/>
    <x v="2"/>
    <x v="128"/>
    <n v="78390"/>
    <x v="5"/>
    <n v="63733"/>
    <n v="740000"/>
    <n v="0.3"/>
    <n v="0"/>
    <n v="63733"/>
    <x v="128"/>
  </r>
  <r>
    <s v="2020-273836"/>
    <x v="7"/>
    <x v="0"/>
    <x v="5"/>
    <x v="0"/>
    <x v="0"/>
    <x v="2"/>
    <x v="129"/>
    <n v="127860"/>
    <x v="5"/>
    <n v="152666"/>
    <n v="1110000"/>
    <n v="0.3"/>
    <n v="38358"/>
    <n v="191024"/>
    <x v="129"/>
  </r>
  <r>
    <s v="2021-610592"/>
    <x v="7"/>
    <x v="0"/>
    <x v="0"/>
    <x v="0"/>
    <x v="0"/>
    <x v="3"/>
    <x v="130"/>
    <n v="80480"/>
    <x v="5"/>
    <n v="80743"/>
    <n v="880000"/>
    <n v="0.3"/>
    <n v="0"/>
    <n v="80743"/>
    <x v="130"/>
  </r>
  <r>
    <s v="2021-21022"/>
    <x v="7"/>
    <x v="0"/>
    <x v="2"/>
    <x v="0"/>
    <x v="0"/>
    <x v="3"/>
    <x v="131"/>
    <n v="41300"/>
    <x v="5"/>
    <n v="15520"/>
    <n v="130000"/>
    <n v="0.3"/>
    <n v="12390"/>
    <n v="27910"/>
    <x v="131"/>
  </r>
  <r>
    <s v="2021-650013"/>
    <x v="7"/>
    <x v="0"/>
    <x v="3"/>
    <x v="1"/>
    <x v="1"/>
    <x v="3"/>
    <x v="132"/>
    <n v="87030"/>
    <x v="5"/>
    <n v="96060"/>
    <n v="770000"/>
    <n v="0.3"/>
    <n v="26109"/>
    <n v="122169"/>
    <x v="132"/>
  </r>
  <r>
    <s v="2021-362132"/>
    <x v="7"/>
    <x v="0"/>
    <x v="3"/>
    <x v="1"/>
    <x v="1"/>
    <x v="3"/>
    <x v="133"/>
    <n v="23200"/>
    <x v="5"/>
    <n v="26627"/>
    <n v="300000"/>
    <n v="0.3"/>
    <n v="0"/>
    <n v="26627"/>
    <x v="133"/>
  </r>
  <r>
    <s v="2021-527331"/>
    <x v="7"/>
    <x v="0"/>
    <x v="1"/>
    <x v="1"/>
    <x v="0"/>
    <x v="3"/>
    <x v="134"/>
    <n v="52830"/>
    <x v="5"/>
    <n v="86261"/>
    <n v="910000"/>
    <n v="0.3"/>
    <n v="0"/>
    <n v="86261"/>
    <x v="134"/>
  </r>
  <r>
    <s v="2021-818976"/>
    <x v="7"/>
    <x v="0"/>
    <x v="1"/>
    <x v="0"/>
    <x v="0"/>
    <x v="3"/>
    <x v="135"/>
    <n v="12500"/>
    <x v="5"/>
    <n v="18467"/>
    <n v="160000"/>
    <n v="0.3"/>
    <n v="3750"/>
    <n v="22217"/>
    <x v="135"/>
  </r>
  <r>
    <s v="2021-191465"/>
    <x v="7"/>
    <x v="0"/>
    <x v="5"/>
    <x v="1"/>
    <x v="0"/>
    <x v="3"/>
    <x v="136"/>
    <n v="65430"/>
    <x v="5"/>
    <n v="58519"/>
    <n v="320000"/>
    <n v="0.3"/>
    <n v="19629"/>
    <n v="78148"/>
    <x v="136"/>
  </r>
  <r>
    <s v="2021-849601"/>
    <x v="7"/>
    <x v="0"/>
    <x v="5"/>
    <x v="0"/>
    <x v="0"/>
    <x v="3"/>
    <x v="137"/>
    <n v="65340"/>
    <x v="5"/>
    <n v="38174"/>
    <n v="380000"/>
    <n v="0.3"/>
    <n v="19602"/>
    <n v="57776"/>
    <x v="1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EB6C59-A70C-C449-815A-698845D80FCD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Year" colHeaderCaption="Country">
  <location ref="H20:Q26" firstHeaderRow="1" firstDataRow="2" firstDataCol="1"/>
  <pivotFields count="16"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numFmtId="164" showAll="0"/>
    <pivotField numFmtId="164" showAll="0"/>
    <pivotField showAll="0"/>
    <pivotField numFmtId="164" showAll="0"/>
    <pivotField showAll="0"/>
    <pivotField showAll="0"/>
    <pivotField numFmtId="164" showAll="0"/>
    <pivotField numFmtId="164" showAll="0"/>
    <pivotField dataField="1" numFmtId="164" showAll="0">
      <items count="139">
        <item x="74"/>
        <item x="0"/>
        <item x="135"/>
        <item x="6"/>
        <item x="1"/>
        <item x="61"/>
        <item x="133"/>
        <item x="45"/>
        <item x="40"/>
        <item x="13"/>
        <item x="9"/>
        <item x="68"/>
        <item x="70"/>
        <item x="33"/>
        <item x="96"/>
        <item x="131"/>
        <item x="25"/>
        <item x="51"/>
        <item x="31"/>
        <item x="35"/>
        <item x="67"/>
        <item x="89"/>
        <item x="4"/>
        <item x="95"/>
        <item x="34"/>
        <item x="52"/>
        <item x="37"/>
        <item x="42"/>
        <item x="64"/>
        <item x="101"/>
        <item x="63"/>
        <item x="126"/>
        <item x="65"/>
        <item x="3"/>
        <item x="49"/>
        <item x="47"/>
        <item x="88"/>
        <item x="26"/>
        <item x="72"/>
        <item x="28"/>
        <item x="97"/>
        <item x="73"/>
        <item x="103"/>
        <item x="24"/>
        <item x="75"/>
        <item x="111"/>
        <item x="19"/>
        <item x="18"/>
        <item x="50"/>
        <item x="109"/>
        <item x="80"/>
        <item x="46"/>
        <item x="76"/>
        <item x="69"/>
        <item x="102"/>
        <item x="106"/>
        <item x="30"/>
        <item x="44"/>
        <item x="100"/>
        <item x="98"/>
        <item x="23"/>
        <item x="7"/>
        <item x="137"/>
        <item x="11"/>
        <item x="120"/>
        <item x="41"/>
        <item x="32"/>
        <item x="39"/>
        <item x="15"/>
        <item x="27"/>
        <item x="38"/>
        <item x="43"/>
        <item x="5"/>
        <item x="122"/>
        <item x="134"/>
        <item x="83"/>
        <item x="66"/>
        <item x="17"/>
        <item x="112"/>
        <item x="36"/>
        <item x="128"/>
        <item x="29"/>
        <item x="55"/>
        <item x="136"/>
        <item x="48"/>
        <item x="84"/>
        <item x="56"/>
        <item x="60"/>
        <item x="21"/>
        <item x="14"/>
        <item x="107"/>
        <item x="130"/>
        <item x="108"/>
        <item x="104"/>
        <item x="86"/>
        <item x="90"/>
        <item x="10"/>
        <item x="85"/>
        <item x="91"/>
        <item x="12"/>
        <item x="87"/>
        <item x="2"/>
        <item x="99"/>
        <item x="22"/>
        <item x="125"/>
        <item x="117"/>
        <item x="71"/>
        <item x="58"/>
        <item x="119"/>
        <item x="113"/>
        <item x="54"/>
        <item x="132"/>
        <item x="82"/>
        <item x="118"/>
        <item x="110"/>
        <item x="79"/>
        <item x="57"/>
        <item x="127"/>
        <item x="121"/>
        <item x="78"/>
        <item x="16"/>
        <item x="114"/>
        <item x="105"/>
        <item x="8"/>
        <item x="77"/>
        <item x="115"/>
        <item x="62"/>
        <item x="93"/>
        <item x="92"/>
        <item x="81"/>
        <item x="124"/>
        <item x="123"/>
        <item x="20"/>
        <item x="129"/>
        <item x="94"/>
        <item x="59"/>
        <item x="53"/>
        <item x="116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Total Compensation" fld="15" baseField="0" baseItem="0" numFmtId="164"/>
  </dataFields>
  <formats count="1">
    <format dxfId="67">
      <pivotArea outline="0" collapsedLevelsAreSubtotals="1" fieldPosition="0"/>
    </format>
  </formats>
  <chartFormats count="8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Medium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D1DAD2-58A8-6945-A09F-579C4CB54895}" name="PivotTable1" cacheId="2" applyNumberFormats="0" applyBorderFormats="0" applyFontFormats="0" applyPatternFormats="0" applyAlignmentFormats="0" applyWidthHeightFormats="1" dataCaption="Values" missingCaption="0" updatedVersion="7" minRefreshableVersion="3" useAutoFormatting="1" itemPrintTitles="1" createdVersion="7" indent="0" outline="1" outlineData="1" multipleFieldFilters="0" rowHeaderCaption="Country" colHeaderCaption="Industry">
  <location ref="H4:O14" firstHeaderRow="1" firstDataRow="2" firstDataCol="1" rowPageCount="1" colPageCount="1"/>
  <pivotFields count="16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axis="axisCol" showAll="0">
      <items count="7">
        <item x="3"/>
        <item x="5"/>
        <item x="0"/>
        <item x="2"/>
        <item x="1"/>
        <item x="4"/>
        <item t="default"/>
      </items>
    </pivotField>
    <pivotField showAll="0"/>
    <pivotField showAll="0">
      <items count="3"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dataField="1" numFmtId="164" showAll="0"/>
    <pivotField numFmtId="164" showAll="0"/>
    <pivotField showAll="0"/>
    <pivotField numFmtId="164" showAll="0"/>
    <pivotField showAll="0"/>
    <pivotField showAll="0"/>
    <pivotField numFmtId="164" showAll="0"/>
    <pivotField numFmtId="164" showAll="0"/>
    <pivotField numFmtId="164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6" hier="-1"/>
  </pageFields>
  <dataFields count="1">
    <dataField name="Sum of Sales" fld="7" baseField="0" baseItem="0" numFmtId="164"/>
  </dataFields>
  <formats count="1">
    <format dxfId="68">
      <pivotArea outline="0" collapsedLevelsAreSubtotals="1" fieldPosition="0"/>
    </format>
  </formats>
  <pivotTableStyleInfo name="PivotStyleMedium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5C9918-C368-E94A-8897-B4E2B88413A1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ompensation Model">
  <location ref="I6:J11" firstHeaderRow="1" firstDataRow="1" firstDataCol="1" rowPageCount="2" colPageCount="1"/>
  <pivotFields count="16">
    <pivotField showAll="0"/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 sortType="de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numFmtId="164" showAll="0"/>
    <pivotField numFmtId="164" showAll="0"/>
    <pivotField showAll="0"/>
    <pivotField numFmtId="164" showAll="0"/>
    <pivotField showAll="0"/>
    <pivotField showAll="0"/>
    <pivotField numFmtId="164" showAll="0"/>
    <pivotField numFmtId="164" showAll="0"/>
    <pivotField dataField="1" numFmtId="164" showAll="0">
      <items count="139">
        <item x="74"/>
        <item x="0"/>
        <item x="135"/>
        <item x="6"/>
        <item x="1"/>
        <item x="61"/>
        <item x="133"/>
        <item x="45"/>
        <item x="40"/>
        <item x="13"/>
        <item x="9"/>
        <item x="68"/>
        <item x="70"/>
        <item x="33"/>
        <item x="96"/>
        <item x="131"/>
        <item x="25"/>
        <item x="51"/>
        <item x="31"/>
        <item x="35"/>
        <item x="67"/>
        <item x="89"/>
        <item x="4"/>
        <item x="95"/>
        <item x="34"/>
        <item x="52"/>
        <item x="37"/>
        <item x="42"/>
        <item x="64"/>
        <item x="101"/>
        <item x="63"/>
        <item x="126"/>
        <item x="65"/>
        <item x="3"/>
        <item x="49"/>
        <item x="47"/>
        <item x="88"/>
        <item x="26"/>
        <item x="72"/>
        <item x="28"/>
        <item x="97"/>
        <item x="73"/>
        <item x="103"/>
        <item x="24"/>
        <item x="75"/>
        <item x="111"/>
        <item x="19"/>
        <item x="18"/>
        <item x="50"/>
        <item x="109"/>
        <item x="80"/>
        <item x="46"/>
        <item x="76"/>
        <item x="69"/>
        <item x="102"/>
        <item x="106"/>
        <item x="30"/>
        <item x="44"/>
        <item x="100"/>
        <item x="98"/>
        <item x="23"/>
        <item x="7"/>
        <item x="137"/>
        <item x="11"/>
        <item x="120"/>
        <item x="41"/>
        <item x="32"/>
        <item x="39"/>
        <item x="15"/>
        <item x="27"/>
        <item x="38"/>
        <item x="43"/>
        <item x="5"/>
        <item x="122"/>
        <item x="134"/>
        <item x="83"/>
        <item x="66"/>
        <item x="17"/>
        <item x="112"/>
        <item x="36"/>
        <item x="128"/>
        <item x="29"/>
        <item x="55"/>
        <item x="136"/>
        <item x="48"/>
        <item x="84"/>
        <item x="56"/>
        <item x="60"/>
        <item x="21"/>
        <item x="14"/>
        <item x="107"/>
        <item x="130"/>
        <item x="108"/>
        <item x="104"/>
        <item x="86"/>
        <item x="90"/>
        <item x="10"/>
        <item x="85"/>
        <item x="91"/>
        <item x="12"/>
        <item x="87"/>
        <item x="2"/>
        <item x="99"/>
        <item x="22"/>
        <item x="125"/>
        <item x="117"/>
        <item x="71"/>
        <item x="58"/>
        <item x="119"/>
        <item x="113"/>
        <item x="54"/>
        <item x="132"/>
        <item x="82"/>
        <item x="118"/>
        <item x="110"/>
        <item x="79"/>
        <item x="57"/>
        <item x="127"/>
        <item x="121"/>
        <item x="78"/>
        <item x="16"/>
        <item x="114"/>
        <item x="105"/>
        <item x="8"/>
        <item x="77"/>
        <item x="115"/>
        <item x="62"/>
        <item x="93"/>
        <item x="92"/>
        <item x="81"/>
        <item x="124"/>
        <item x="123"/>
        <item x="20"/>
        <item x="129"/>
        <item x="94"/>
        <item x="59"/>
        <item x="53"/>
        <item x="116"/>
        <item t="default"/>
      </items>
    </pivotField>
  </pivotFields>
  <rowFields count="1">
    <field x="2"/>
  </rowFields>
  <rowItems count="5">
    <i>
      <x v="3"/>
    </i>
    <i>
      <x v="1"/>
    </i>
    <i>
      <x/>
    </i>
    <i>
      <x v="2"/>
    </i>
    <i t="grand">
      <x/>
    </i>
  </rowItems>
  <colItems count="1">
    <i/>
  </colItems>
  <pageFields count="2">
    <pageField fld="6" hier="-1"/>
    <pageField fld="1" hier="-1"/>
  </pageFields>
  <dataFields count="1">
    <dataField name="Average of Total Compensation" fld="15" subtotal="average" baseField="0" baseItem="0" numFmtId="164"/>
  </dataFields>
  <formats count="1">
    <format dxfId="6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7113C-9899-A840-BDD1-713C08E964ED}" name="PivotTable7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Consumer Type" colHeaderCaption="Commission %">
  <location ref="K50:N59" firstHeaderRow="1" firstDataRow="2" firstDataCol="1"/>
  <pivotFields count="16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dataField="1" numFmtId="164" showAll="0">
      <items count="139">
        <item x="74"/>
        <item x="9"/>
        <item x="0"/>
        <item x="1"/>
        <item x="31"/>
        <item x="131"/>
        <item x="6"/>
        <item x="135"/>
        <item x="61"/>
        <item x="103"/>
        <item x="45"/>
        <item x="13"/>
        <item x="133"/>
        <item x="24"/>
        <item x="95"/>
        <item x="101"/>
        <item x="25"/>
        <item x="18"/>
        <item x="137"/>
        <item x="97"/>
        <item x="88"/>
        <item x="4"/>
        <item x="89"/>
        <item x="46"/>
        <item x="40"/>
        <item x="80"/>
        <item x="75"/>
        <item x="126"/>
        <item x="76"/>
        <item x="109"/>
        <item x="120"/>
        <item x="100"/>
        <item x="70"/>
        <item x="3"/>
        <item x="102"/>
        <item x="111"/>
        <item x="136"/>
        <item x="73"/>
        <item x="67"/>
        <item x="72"/>
        <item x="37"/>
        <item x="112"/>
        <item x="128"/>
        <item x="19"/>
        <item x="27"/>
        <item x="104"/>
        <item x="98"/>
        <item x="26"/>
        <item x="91"/>
        <item x="90"/>
        <item x="83"/>
        <item x="28"/>
        <item x="60"/>
        <item x="12"/>
        <item x="30"/>
        <item x="23"/>
        <item x="33"/>
        <item x="106"/>
        <item x="68"/>
        <item x="117"/>
        <item x="87"/>
        <item x="65"/>
        <item x="55"/>
        <item x="125"/>
        <item x="69"/>
        <item x="49"/>
        <item x="35"/>
        <item x="51"/>
        <item x="107"/>
        <item x="130"/>
        <item x="122"/>
        <item x="86"/>
        <item x="84"/>
        <item x="47"/>
        <item x="17"/>
        <item x="134"/>
        <item x="56"/>
        <item x="42"/>
        <item x="15"/>
        <item x="29"/>
        <item x="63"/>
        <item x="96"/>
        <item x="7"/>
        <item x="82"/>
        <item x="108"/>
        <item x="85"/>
        <item x="113"/>
        <item x="64"/>
        <item x="50"/>
        <item x="132"/>
        <item x="34"/>
        <item x="21"/>
        <item x="14"/>
        <item x="5"/>
        <item x="38"/>
        <item x="119"/>
        <item x="110"/>
        <item x="127"/>
        <item x="58"/>
        <item x="11"/>
        <item x="52"/>
        <item x="54"/>
        <item x="78"/>
        <item x="124"/>
        <item x="32"/>
        <item x="10"/>
        <item x="118"/>
        <item x="99"/>
        <item x="43"/>
        <item x="115"/>
        <item x="41"/>
        <item x="44"/>
        <item x="57"/>
        <item x="121"/>
        <item x="77"/>
        <item x="36"/>
        <item x="105"/>
        <item x="2"/>
        <item x="22"/>
        <item x="79"/>
        <item x="114"/>
        <item x="92"/>
        <item x="93"/>
        <item x="129"/>
        <item x="123"/>
        <item x="39"/>
        <item x="16"/>
        <item x="48"/>
        <item x="71"/>
        <item x="81"/>
        <item x="62"/>
        <item x="66"/>
        <item x="8"/>
        <item x="53"/>
        <item x="59"/>
        <item x="94"/>
        <item x="20"/>
        <item x="116"/>
        <item t="default"/>
      </items>
    </pivotField>
    <pivotField numFmtId="164" showAll="0"/>
    <pivotField axis="axisRow" showAll="0">
      <items count="8">
        <item x="0"/>
        <item x="1"/>
        <item x="2"/>
        <item x="6"/>
        <item x="4"/>
        <item x="5"/>
        <item x="3"/>
        <item t="default"/>
      </items>
    </pivotField>
    <pivotField numFmtId="164" showAll="0"/>
    <pivotField showAll="0"/>
    <pivotField showAll="0"/>
    <pivotField numFmtId="164" showAll="0"/>
    <pivotField numFmtId="164" showAll="0"/>
    <pivotField numFmtId="164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Average of Sales" fld="7" subtotal="average" baseField="0" baseItem="0" numFmtId="164"/>
  </dataFields>
  <formats count="15">
    <format dxfId="55">
      <pivotArea dataOnly="0" labelOnly="1" fieldPosition="0">
        <references count="1">
          <reference field="9" count="6">
            <x v="0"/>
            <x v="1"/>
            <x v="2"/>
            <x v="3"/>
            <x v="4"/>
            <x v="5"/>
          </reference>
        </references>
      </pivotArea>
    </format>
    <format dxfId="54">
      <pivotArea outline="0" collapsedLevelsAreSubtotals="1" fieldPosition="0"/>
    </format>
    <format dxfId="53">
      <pivotArea dataOnly="0" labelOnly="1" fieldPosition="0">
        <references count="1">
          <reference field="9" count="0"/>
        </references>
      </pivotArea>
    </format>
    <format dxfId="52">
      <pivotArea dataOnly="0" labelOnly="1" grandCol="1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5" type="button" dataOnly="0" labelOnly="1" outline="0" axis="axisCol" fieldPosition="0"/>
    </format>
    <format dxfId="47">
      <pivotArea type="topRight" dataOnly="0" labelOnly="1" outline="0" fieldPosition="0"/>
    </format>
    <format dxfId="46">
      <pivotArea field="9" type="button" dataOnly="0" labelOnly="1" outline="0" axis="axisRow" fieldPosition="0"/>
    </format>
    <format dxfId="45">
      <pivotArea dataOnly="0" labelOnly="1" fieldPosition="0">
        <references count="1">
          <reference field="9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1">
          <reference field="5" count="0"/>
        </references>
      </pivotArea>
    </format>
    <format dxfId="42">
      <pivotArea dataOnly="0" labelOnly="1" grandCol="1" outline="0" fieldPosition="0"/>
    </format>
    <format dxfId="5">
      <pivotArea dataOnly="0" labelOnly="1" fieldPosition="0">
        <references count="1">
          <reference field="9" count="0"/>
        </references>
      </pivotArea>
    </format>
  </format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912A7B-BDBB-3B4E-B0DB-9B5588F192E5}" name="PivotTable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C50:F59" firstHeaderRow="1" firstDataRow="2" firstDataCol="1"/>
  <pivotFields count="16"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dataField="1" numFmtId="164" showAll="0">
      <items count="139">
        <item x="74"/>
        <item x="9"/>
        <item x="0"/>
        <item x="1"/>
        <item x="31"/>
        <item x="131"/>
        <item x="6"/>
        <item x="135"/>
        <item x="61"/>
        <item x="103"/>
        <item x="45"/>
        <item x="13"/>
        <item x="133"/>
        <item x="24"/>
        <item x="95"/>
        <item x="101"/>
        <item x="25"/>
        <item x="18"/>
        <item x="137"/>
        <item x="97"/>
        <item x="88"/>
        <item x="4"/>
        <item x="89"/>
        <item x="46"/>
        <item x="40"/>
        <item x="80"/>
        <item x="75"/>
        <item x="126"/>
        <item x="76"/>
        <item x="109"/>
        <item x="120"/>
        <item x="100"/>
        <item x="70"/>
        <item x="3"/>
        <item x="102"/>
        <item x="111"/>
        <item x="136"/>
        <item x="73"/>
        <item x="67"/>
        <item x="72"/>
        <item x="37"/>
        <item x="112"/>
        <item x="128"/>
        <item x="19"/>
        <item x="27"/>
        <item x="104"/>
        <item x="98"/>
        <item x="26"/>
        <item x="91"/>
        <item x="90"/>
        <item x="83"/>
        <item x="28"/>
        <item x="60"/>
        <item x="12"/>
        <item x="30"/>
        <item x="23"/>
        <item x="33"/>
        <item x="106"/>
        <item x="68"/>
        <item x="117"/>
        <item x="87"/>
        <item x="65"/>
        <item x="55"/>
        <item x="125"/>
        <item x="69"/>
        <item x="49"/>
        <item x="35"/>
        <item x="51"/>
        <item x="107"/>
        <item x="130"/>
        <item x="122"/>
        <item x="86"/>
        <item x="84"/>
        <item x="47"/>
        <item x="17"/>
        <item x="134"/>
        <item x="56"/>
        <item x="42"/>
        <item x="15"/>
        <item x="29"/>
        <item x="63"/>
        <item x="96"/>
        <item x="7"/>
        <item x="82"/>
        <item x="108"/>
        <item x="85"/>
        <item x="113"/>
        <item x="64"/>
        <item x="50"/>
        <item x="132"/>
        <item x="34"/>
        <item x="21"/>
        <item x="14"/>
        <item x="5"/>
        <item x="38"/>
        <item x="119"/>
        <item x="110"/>
        <item x="127"/>
        <item x="58"/>
        <item x="11"/>
        <item x="52"/>
        <item x="54"/>
        <item x="78"/>
        <item x="124"/>
        <item x="32"/>
        <item x="10"/>
        <item x="118"/>
        <item x="99"/>
        <item x="43"/>
        <item x="115"/>
        <item x="41"/>
        <item x="44"/>
        <item x="57"/>
        <item x="121"/>
        <item x="77"/>
        <item x="36"/>
        <item x="105"/>
        <item x="2"/>
        <item x="22"/>
        <item x="79"/>
        <item x="114"/>
        <item x="92"/>
        <item x="93"/>
        <item x="129"/>
        <item x="123"/>
        <item x="39"/>
        <item x="16"/>
        <item x="48"/>
        <item x="71"/>
        <item x="81"/>
        <item x="62"/>
        <item x="66"/>
        <item x="8"/>
        <item x="53"/>
        <item x="59"/>
        <item x="94"/>
        <item x="20"/>
        <item x="116"/>
        <item t="default"/>
      </items>
    </pivotField>
    <pivotField numFmtId="164" showAll="0"/>
    <pivotField axis="axisRow" showAll="0">
      <items count="8">
        <item x="0"/>
        <item x="1"/>
        <item x="2"/>
        <item x="6"/>
        <item x="4"/>
        <item x="5"/>
        <item x="3"/>
        <item t="default"/>
      </items>
    </pivotField>
    <pivotField numFmtId="164" showAll="0"/>
    <pivotField showAll="0"/>
    <pivotField showAll="0"/>
    <pivotField numFmtId="164" showAll="0"/>
    <pivotField numFmtId="164" showAll="0"/>
    <pivotField numFmtId="164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verage of Sales" fld="7" subtotal="average" baseField="0" baseItem="0" numFmtId="164"/>
  </dataFields>
  <formats count="12">
    <format dxfId="57">
      <pivotArea dataOnly="0" labelOnly="1" fieldPosition="0">
        <references count="1">
          <reference field="9" count="0"/>
        </references>
      </pivotArea>
    </format>
    <format dxfId="56">
      <pivotArea outline="0" collapsedLevelsAreSubtotals="1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4" type="button" dataOnly="0" labelOnly="1" outline="0" axis="axisCol" fieldPosition="0"/>
    </format>
    <format dxfId="37">
      <pivotArea type="topRight" dataOnly="0" labelOnly="1" outline="0" fieldPosition="0"/>
    </format>
    <format dxfId="36">
      <pivotArea field="9" type="button" dataOnly="0" labelOnly="1" outline="0" axis="axisRow" fieldPosition="0"/>
    </format>
    <format dxfId="35">
      <pivotArea dataOnly="0" labelOnly="1" fieldPosition="0">
        <references count="1">
          <reference field="9" count="0"/>
        </references>
      </pivotArea>
    </format>
    <format dxfId="34">
      <pivotArea dataOnly="0" labelOnly="1" grandRow="1" outline="0" fieldPosition="0"/>
    </format>
    <format dxfId="33">
      <pivotArea dataOnly="0" labelOnly="1" fieldPosition="0">
        <references count="1">
          <reference field="4" count="0"/>
        </references>
      </pivotArea>
    </format>
    <format dxfId="32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9" count="1" selected="0">
            <x v="6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049433-2BC7-0F47-8314-1EEC2AE42B20}" name="Avg Rev - Com &amp; Ind" cacheId="2" applyNumberFormats="0" applyBorderFormats="0" applyFontFormats="0" applyPatternFormats="0" applyAlignmentFormats="0" applyWidthHeightFormats="1" dataCaption="Values" missingCaption="0" updatedVersion="7" minRefreshableVersion="3" useAutoFormatting="1" itemPrintTitles="1" createdVersion="7" indent="0" outline="1" outlineData="1" multipleFieldFilters="0" chartFormat="1" rowHeaderCaption="Commission Percentage" colHeaderCaption="Industry">
  <location ref="I11:P20" firstHeaderRow="1" firstDataRow="2" firstDataCol="1"/>
  <pivotFields count="16">
    <pivotField showAll="0"/>
    <pivotField showAll="0"/>
    <pivotField showAll="0"/>
    <pivotField axis="axisCol" showAll="0">
      <items count="7">
        <item x="3"/>
        <item x="5"/>
        <item x="0"/>
        <item x="2"/>
        <item x="1"/>
        <item x="4"/>
        <item t="default"/>
      </items>
    </pivotField>
    <pivotField showAll="0"/>
    <pivotField showAll="0"/>
    <pivotField showAll="0"/>
    <pivotField dataField="1" numFmtId="164" showAll="0">
      <items count="139">
        <item x="74"/>
        <item x="9"/>
        <item x="0"/>
        <item x="1"/>
        <item x="31"/>
        <item x="131"/>
        <item x="6"/>
        <item x="135"/>
        <item x="61"/>
        <item x="103"/>
        <item x="45"/>
        <item x="13"/>
        <item x="133"/>
        <item x="24"/>
        <item x="95"/>
        <item x="101"/>
        <item x="25"/>
        <item x="18"/>
        <item x="137"/>
        <item x="97"/>
        <item x="88"/>
        <item x="4"/>
        <item x="89"/>
        <item x="46"/>
        <item x="40"/>
        <item x="80"/>
        <item x="75"/>
        <item x="126"/>
        <item x="76"/>
        <item x="109"/>
        <item x="120"/>
        <item x="100"/>
        <item x="70"/>
        <item x="3"/>
        <item x="102"/>
        <item x="111"/>
        <item x="136"/>
        <item x="73"/>
        <item x="67"/>
        <item x="72"/>
        <item x="37"/>
        <item x="112"/>
        <item x="128"/>
        <item x="19"/>
        <item x="27"/>
        <item x="104"/>
        <item x="98"/>
        <item x="26"/>
        <item x="91"/>
        <item x="90"/>
        <item x="83"/>
        <item x="28"/>
        <item x="60"/>
        <item x="12"/>
        <item x="30"/>
        <item x="23"/>
        <item x="33"/>
        <item x="106"/>
        <item x="68"/>
        <item x="117"/>
        <item x="87"/>
        <item x="65"/>
        <item x="55"/>
        <item x="125"/>
        <item x="69"/>
        <item x="49"/>
        <item x="35"/>
        <item x="51"/>
        <item x="107"/>
        <item x="130"/>
        <item x="122"/>
        <item x="86"/>
        <item x="84"/>
        <item x="47"/>
        <item x="17"/>
        <item x="134"/>
        <item x="56"/>
        <item x="42"/>
        <item x="15"/>
        <item x="29"/>
        <item x="63"/>
        <item x="96"/>
        <item x="7"/>
        <item x="82"/>
        <item x="108"/>
        <item x="85"/>
        <item x="113"/>
        <item x="64"/>
        <item x="50"/>
        <item x="132"/>
        <item x="34"/>
        <item x="21"/>
        <item x="14"/>
        <item x="5"/>
        <item x="38"/>
        <item x="119"/>
        <item x="110"/>
        <item x="127"/>
        <item x="58"/>
        <item x="11"/>
        <item x="52"/>
        <item x="54"/>
        <item x="78"/>
        <item x="124"/>
        <item x="32"/>
        <item x="10"/>
        <item x="118"/>
        <item x="99"/>
        <item x="43"/>
        <item x="115"/>
        <item x="41"/>
        <item x="44"/>
        <item x="57"/>
        <item x="121"/>
        <item x="77"/>
        <item x="36"/>
        <item x="105"/>
        <item x="2"/>
        <item x="22"/>
        <item x="79"/>
        <item x="114"/>
        <item x="92"/>
        <item x="93"/>
        <item x="129"/>
        <item x="123"/>
        <item x="39"/>
        <item x="16"/>
        <item x="48"/>
        <item x="71"/>
        <item x="81"/>
        <item x="62"/>
        <item x="66"/>
        <item x="8"/>
        <item x="53"/>
        <item x="59"/>
        <item x="94"/>
        <item x="20"/>
        <item x="116"/>
        <item t="default"/>
      </items>
    </pivotField>
    <pivotField numFmtId="164" showAll="0"/>
    <pivotField axis="axisRow" showAll="0">
      <items count="8">
        <item x="0"/>
        <item x="1"/>
        <item x="2"/>
        <item x="6"/>
        <item x="4"/>
        <item x="5"/>
        <item x="3"/>
        <item t="default"/>
      </items>
    </pivotField>
    <pivotField numFmtId="164" showAll="0"/>
    <pivotField showAll="0"/>
    <pivotField showAll="0"/>
    <pivotField numFmtId="164" showAll="0"/>
    <pivotField numFmtId="164" showAll="0"/>
    <pivotField numFmtId="164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Sales" fld="7" subtotal="average" baseField="0" baseItem="0" numFmtId="164"/>
  </dataFields>
  <formats count="22">
    <format dxfId="59">
      <pivotArea dataOnly="0" labelOnly="1" fieldPosition="0">
        <references count="1">
          <reference field="9" count="0"/>
        </references>
      </pivotArea>
    </format>
    <format dxfId="58">
      <pivotArea outline="0" collapsedLevelsAreSubtotals="1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3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9" type="button" dataOnly="0" labelOnly="1" outline="0" axis="axisRow" fieldPosition="0"/>
    </format>
    <format dxfId="25">
      <pivotArea dataOnly="0" labelOnly="1" fieldPosition="0">
        <references count="1">
          <reference field="9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3" count="0"/>
        </references>
      </pivotArea>
    </format>
    <format dxfId="22">
      <pivotArea dataOnly="0" labelOnly="1" grandCol="1" outline="0" fieldPosition="0"/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3" type="button" dataOnly="0" labelOnly="1" outline="0" axis="axisCol" fieldPosition="0"/>
    </format>
    <format dxfId="11">
      <pivotArea type="topRight" dataOnly="0" labelOnly="1" outline="0" fieldPosition="0"/>
    </format>
    <format dxfId="10">
      <pivotArea field="9" type="button" dataOnly="0" labelOnly="1" outline="0" axis="axisRow" fieldPosition="0"/>
    </format>
    <format dxfId="9">
      <pivotArea dataOnly="0" labelOnly="1" fieldPosition="0">
        <references count="1">
          <reference field="9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3" count="0"/>
        </references>
      </pivotArea>
    </format>
    <format dxfId="6">
      <pivotArea dataOnly="0" labelOnly="1" grandCol="1" outline="0" fieldPosition="0"/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Medium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25619-8335-E74F-A522-F3B10FBC1211}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Commission Percentage">
  <location ref="C12:D20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dataField="1" numFmtId="164" showAll="0">
      <items count="139">
        <item x="74"/>
        <item x="9"/>
        <item x="0"/>
        <item x="1"/>
        <item x="31"/>
        <item x="131"/>
        <item x="6"/>
        <item x="135"/>
        <item x="61"/>
        <item x="103"/>
        <item x="45"/>
        <item x="13"/>
        <item x="133"/>
        <item x="24"/>
        <item x="95"/>
        <item x="101"/>
        <item x="25"/>
        <item x="18"/>
        <item x="137"/>
        <item x="97"/>
        <item x="88"/>
        <item x="4"/>
        <item x="89"/>
        <item x="46"/>
        <item x="40"/>
        <item x="80"/>
        <item x="75"/>
        <item x="126"/>
        <item x="76"/>
        <item x="109"/>
        <item x="120"/>
        <item x="100"/>
        <item x="70"/>
        <item x="3"/>
        <item x="102"/>
        <item x="111"/>
        <item x="136"/>
        <item x="73"/>
        <item x="67"/>
        <item x="72"/>
        <item x="37"/>
        <item x="112"/>
        <item x="128"/>
        <item x="19"/>
        <item x="27"/>
        <item x="104"/>
        <item x="98"/>
        <item x="26"/>
        <item x="91"/>
        <item x="90"/>
        <item x="83"/>
        <item x="28"/>
        <item x="60"/>
        <item x="12"/>
        <item x="30"/>
        <item x="23"/>
        <item x="33"/>
        <item x="106"/>
        <item x="68"/>
        <item x="117"/>
        <item x="87"/>
        <item x="65"/>
        <item x="55"/>
        <item x="125"/>
        <item x="69"/>
        <item x="49"/>
        <item x="35"/>
        <item x="51"/>
        <item x="107"/>
        <item x="130"/>
        <item x="122"/>
        <item x="86"/>
        <item x="84"/>
        <item x="47"/>
        <item x="17"/>
        <item x="134"/>
        <item x="56"/>
        <item x="42"/>
        <item x="15"/>
        <item x="29"/>
        <item x="63"/>
        <item x="96"/>
        <item x="7"/>
        <item x="82"/>
        <item x="108"/>
        <item x="85"/>
        <item x="113"/>
        <item x="64"/>
        <item x="50"/>
        <item x="132"/>
        <item x="34"/>
        <item x="21"/>
        <item x="14"/>
        <item x="5"/>
        <item x="38"/>
        <item x="119"/>
        <item x="110"/>
        <item x="127"/>
        <item x="58"/>
        <item x="11"/>
        <item x="52"/>
        <item x="54"/>
        <item x="78"/>
        <item x="124"/>
        <item x="32"/>
        <item x="10"/>
        <item x="118"/>
        <item x="99"/>
        <item x="43"/>
        <item x="115"/>
        <item x="41"/>
        <item x="44"/>
        <item x="57"/>
        <item x="121"/>
        <item x="77"/>
        <item x="36"/>
        <item x="105"/>
        <item x="2"/>
        <item x="22"/>
        <item x="79"/>
        <item x="114"/>
        <item x="92"/>
        <item x="93"/>
        <item x="129"/>
        <item x="123"/>
        <item x="39"/>
        <item x="16"/>
        <item x="48"/>
        <item x="71"/>
        <item x="81"/>
        <item x="62"/>
        <item x="66"/>
        <item x="8"/>
        <item x="53"/>
        <item x="59"/>
        <item x="94"/>
        <item x="20"/>
        <item x="116"/>
        <item t="default"/>
      </items>
    </pivotField>
    <pivotField numFmtId="164" showAll="0"/>
    <pivotField axis="axisRow" showAll="0">
      <items count="8">
        <item x="0"/>
        <item x="1"/>
        <item x="2"/>
        <item x="6"/>
        <item x="4"/>
        <item x="5"/>
        <item x="3"/>
        <item t="default"/>
      </items>
    </pivotField>
    <pivotField numFmtId="164" showAll="0"/>
    <pivotField showAll="0"/>
    <pivotField showAll="0"/>
    <pivotField numFmtId="164" showAll="0"/>
    <pivotField numFmtId="164" showAll="0"/>
    <pivotField numFmtId="164"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Sales" fld="7" subtotal="average" baseField="0" baseItem="0" numFmtId="164"/>
  </dataFields>
  <formats count="8">
    <format dxfId="61">
      <pivotArea dataOnly="0" labelOnly="1" fieldPosition="0">
        <references count="1">
          <reference field="9" count="0"/>
        </references>
      </pivotArea>
    </format>
    <format dxfId="60">
      <pivotArea outline="0" collapsedLevelsAreSubtotals="1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9" type="button" dataOnly="0" labelOnly="1" outline="0" axis="axisRow" fieldPosition="0"/>
    </format>
    <format dxfId="18">
      <pivotArea dataOnly="0" labelOnly="1" fieldPosition="0">
        <references count="1">
          <reference field="9" count="0"/>
        </references>
      </pivotArea>
    </format>
    <format dxfId="17">
      <pivotArea dataOnly="0" labelOnly="1" grandRow="1" outline="0" fieldPosition="0"/>
    </format>
    <format dxfId="16">
      <pivotArea dataOnly="0" labelOnly="1" outline="0" axis="axisValues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Medium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9" totalsRowShown="0">
  <autoFilter ref="A1:P139" xr:uid="{00000000-0009-0000-0100-000001000000}"/>
  <tableColumns count="16">
    <tableColumn id="1" xr3:uid="{00000000-0010-0000-0000-000001000000}" name="Employee Identifier"/>
    <tableColumn id="3" xr3:uid="{00000000-0010-0000-0000-000003000000}" name="Country"/>
    <tableColumn id="4" xr3:uid="{00000000-0010-0000-0000-000004000000}" name="Compensation Model"/>
    <tableColumn id="5" xr3:uid="{00000000-0010-0000-0000-000005000000}" name="Industry"/>
    <tableColumn id="6" xr3:uid="{00000000-0010-0000-0000-000006000000}" name="New/Repeat"/>
    <tableColumn id="7" xr3:uid="{00000000-0010-0000-0000-000007000000}" name="Business/Consumer"/>
    <tableColumn id="8" xr3:uid="{00000000-0010-0000-0000-000008000000}" name="Year"/>
    <tableColumn id="17" xr3:uid="{00000000-0010-0000-0000-000011000000}" name="Sales" dataDxfId="77" dataCellStyle="Currency"/>
    <tableColumn id="9" xr3:uid="{00000000-0010-0000-0000-000009000000}" name="Basic Salary" dataDxfId="76"/>
    <tableColumn id="10" xr3:uid="{00000000-0010-0000-0000-00000A000000}" name="Commission %" dataDxfId="75"/>
    <tableColumn id="11" xr3:uid="{00000000-0010-0000-0000-00000B000000}" name="Commission" dataDxfId="74"/>
    <tableColumn id="12" xr3:uid="{00000000-0010-0000-0000-00000C000000}" name="Bonus Quota" dataDxfId="73"/>
    <tableColumn id="13" xr3:uid="{00000000-0010-0000-0000-00000D000000}" name="Bonus % Salary" dataDxfId="72"/>
    <tableColumn id="14" xr3:uid="{00000000-0010-0000-0000-00000E000000}" name="Bonus" dataDxfId="71"/>
    <tableColumn id="15" xr3:uid="{00000000-0010-0000-0000-00000F000000}" name="Total Benefits" dataDxfId="70"/>
    <tableColumn id="16" xr3:uid="{00000000-0010-0000-0000-000010000000}" name="Total Compensation" dataDxfId="6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33A59-051C-C54A-9119-E9608B50B5AF}" name="Table2" displayName="Table2" ref="B30:C39" totalsRowShown="0">
  <autoFilter ref="B30:C39" xr:uid="{0DD33A59-051C-C54A-9119-E9608B50B5AF}">
    <filterColumn colId="0" hiddenButton="1"/>
    <filterColumn colId="1" hiddenButton="1"/>
  </autoFilter>
  <sortState xmlns:xlrd2="http://schemas.microsoft.com/office/spreadsheetml/2017/richdata2" ref="B31:C39">
    <sortCondition descending="1" ref="C31:C39"/>
  </sortState>
  <tableColumns count="2">
    <tableColumn id="1" xr3:uid="{01F92312-2869-F44A-A5D3-5070F77278C4}" name="Region" dataDxfId="66"/>
    <tableColumn id="2" xr3:uid="{A2AC2F20-829C-5644-BC5B-8DAB19E8727D}" name="%" dataDxfId="65" dataCellStyle="Per cent">
      <calculatedColumnFormula>(SUMIF(Table1[Country], B31, Table1[Total Compensation])/SUMIF(Table1[Country], B31, Table1[Sales]))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1425A8-0BAA-7740-8BDA-D0F1BDF39238}" name="Table3" displayName="Table3" ref="B5:C8" headerRowCount="0" totalsRowShown="0" tableBorderDxfId="64">
  <tableColumns count="2">
    <tableColumn id="1" xr3:uid="{5D058A78-55CA-7840-85DD-3EA12ACFA060}" name="Column1" dataDxfId="0"/>
    <tableColumn id="2" xr3:uid="{614AAC60-247C-8E4C-8CBA-C1866E8C9E3B}" name="Column2" headerRowDxfId="63" dataDxfId="1" headerRowCellStyle="Currency" dataCellStyle="Currency">
      <calculatedColumnFormula>SUMIF(Table1[Year], B6, Table1[Sales])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DDD190-069E-BC42-968C-CE7BAF3F4D96}" name="Table4" displayName="Table4" ref="B59:C63" totalsRowShown="0" tableBorderDxfId="4">
  <autoFilter ref="B59:C63" xr:uid="{9BDDD190-069E-BC42-968C-CE7BAF3F4D96}">
    <filterColumn colId="0" hiddenButton="1"/>
    <filterColumn colId="1" hiddenButton="1"/>
  </autoFilter>
  <tableColumns count="2">
    <tableColumn id="1" xr3:uid="{D31A5C26-81CD-844D-815D-96EC4448AEEC}" name="Year" dataDxfId="3"/>
    <tableColumn id="2" xr3:uid="{9998FB74-3FBF-E848-B905-1D5CDC339C74}" name="%" dataDxfId="2" dataCellStyle="Per cent">
      <calculatedColumnFormula>(SUMIF(Table1[Year], B60, Table1[Total Compensation])/SUMIF(Table1[Year], B60, Table1[Sales]))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workbookViewId="0">
      <pane ySplit="1" topLeftCell="A2" activePane="bottomLeft" state="frozen"/>
      <selection pane="bottomLeft" activeCell="D44" sqref="D44"/>
    </sheetView>
  </sheetViews>
  <sheetFormatPr baseColWidth="10" defaultColWidth="8.83203125" defaultRowHeight="15" x14ac:dyDescent="0.2"/>
  <cols>
    <col min="1" max="1" width="19.1640625" bestFit="1" customWidth="1"/>
    <col min="2" max="2" width="10.33203125" bestFit="1" customWidth="1"/>
    <col min="3" max="3" width="21.5" bestFit="1" customWidth="1"/>
    <col min="4" max="4" width="12.33203125" bestFit="1" customWidth="1"/>
    <col min="5" max="5" width="13.5" bestFit="1" customWidth="1"/>
    <col min="6" max="6" width="19" bestFit="1" customWidth="1"/>
    <col min="7" max="7" width="7.1640625" bestFit="1" customWidth="1"/>
    <col min="8" max="8" width="15.5" style="6" customWidth="1"/>
    <col min="9" max="9" width="13.33203125" style="4" bestFit="1" customWidth="1"/>
    <col min="10" max="10" width="14.6640625" customWidth="1"/>
    <col min="11" max="11" width="14" style="4" bestFit="1" customWidth="1"/>
    <col min="12" max="12" width="14.5" style="4" bestFit="1" customWidth="1"/>
    <col min="13" max="13" width="14.83203125" bestFit="1" customWidth="1"/>
    <col min="14" max="14" width="11.1640625" style="4" bestFit="1" customWidth="1"/>
    <col min="15" max="15" width="15.1640625" style="4" bestFit="1" customWidth="1"/>
    <col min="16" max="16" width="20.1640625" style="4" bestFit="1" customWidth="1"/>
  </cols>
  <sheetData>
    <row r="1" spans="1:16" x14ac:dyDescent="0.2">
      <c r="A1" t="s">
        <v>1</v>
      </c>
      <c r="B1" t="s">
        <v>7</v>
      </c>
      <c r="C1" t="s">
        <v>8</v>
      </c>
      <c r="D1" t="s">
        <v>10</v>
      </c>
      <c r="E1" t="s">
        <v>11</v>
      </c>
      <c r="F1" t="s">
        <v>12</v>
      </c>
      <c r="G1" t="s">
        <v>0</v>
      </c>
      <c r="H1" s="6" t="s">
        <v>9</v>
      </c>
      <c r="I1" s="4" t="s">
        <v>4</v>
      </c>
      <c r="J1" t="s">
        <v>174</v>
      </c>
      <c r="K1" s="4" t="s">
        <v>5</v>
      </c>
      <c r="L1" s="4" t="s">
        <v>173</v>
      </c>
      <c r="M1" t="s">
        <v>175</v>
      </c>
      <c r="N1" s="4" t="s">
        <v>6</v>
      </c>
      <c r="O1" s="4" t="s">
        <v>2</v>
      </c>
      <c r="P1" s="4" t="s">
        <v>3</v>
      </c>
    </row>
    <row r="2" spans="1:16" x14ac:dyDescent="0.2">
      <c r="A2" t="s">
        <v>13</v>
      </c>
      <c r="B2" t="s">
        <v>158</v>
      </c>
      <c r="C2" t="s">
        <v>161</v>
      </c>
      <c r="D2" t="s">
        <v>165</v>
      </c>
      <c r="E2" t="s">
        <v>171</v>
      </c>
      <c r="F2" t="s">
        <v>170</v>
      </c>
      <c r="G2">
        <v>2018</v>
      </c>
      <c r="H2" s="6">
        <v>95677</v>
      </c>
      <c r="I2" s="4">
        <v>16900</v>
      </c>
      <c r="J2" s="1">
        <v>0.05</v>
      </c>
      <c r="K2" s="4">
        <v>4784</v>
      </c>
      <c r="L2" s="4">
        <v>70000</v>
      </c>
      <c r="M2" s="1">
        <v>0.15</v>
      </c>
      <c r="N2" s="4">
        <v>2535</v>
      </c>
      <c r="O2" s="4">
        <v>7319</v>
      </c>
      <c r="P2" s="4">
        <v>24219</v>
      </c>
    </row>
    <row r="3" spans="1:16" x14ac:dyDescent="0.2">
      <c r="A3" t="s">
        <v>33</v>
      </c>
      <c r="B3" t="s">
        <v>158</v>
      </c>
      <c r="C3" t="s">
        <v>161</v>
      </c>
      <c r="D3" t="s">
        <v>169</v>
      </c>
      <c r="E3" t="s">
        <v>171</v>
      </c>
      <c r="F3" t="s">
        <v>170</v>
      </c>
      <c r="G3">
        <v>2018</v>
      </c>
      <c r="H3" s="6">
        <v>118482</v>
      </c>
      <c r="I3" s="4">
        <v>30600</v>
      </c>
      <c r="J3" s="1">
        <v>0.05</v>
      </c>
      <c r="K3" s="4">
        <v>5924</v>
      </c>
      <c r="L3" s="4">
        <v>100000</v>
      </c>
      <c r="M3" s="1">
        <v>0.15</v>
      </c>
      <c r="N3" s="4">
        <v>459</v>
      </c>
      <c r="O3" s="4">
        <v>10514</v>
      </c>
      <c r="P3" s="4">
        <v>41114</v>
      </c>
    </row>
    <row r="4" spans="1:16" x14ac:dyDescent="0.2">
      <c r="A4" t="s">
        <v>42</v>
      </c>
      <c r="B4" t="s">
        <v>158</v>
      </c>
      <c r="C4" t="s">
        <v>161</v>
      </c>
      <c r="D4" t="s">
        <v>165</v>
      </c>
      <c r="E4" t="s">
        <v>172</v>
      </c>
      <c r="F4" t="s">
        <v>170</v>
      </c>
      <c r="G4">
        <v>2019</v>
      </c>
      <c r="H4" s="6">
        <v>1370726</v>
      </c>
      <c r="I4" s="4">
        <v>117920</v>
      </c>
      <c r="J4" s="1">
        <v>0.05</v>
      </c>
      <c r="K4" s="4">
        <v>68536</v>
      </c>
      <c r="L4" s="4">
        <v>1620000</v>
      </c>
      <c r="M4" s="1">
        <v>0.15</v>
      </c>
      <c r="O4" s="4">
        <v>68536</v>
      </c>
      <c r="P4" s="4">
        <v>186456</v>
      </c>
    </row>
    <row r="5" spans="1:16" x14ac:dyDescent="0.2">
      <c r="A5" t="s">
        <v>40</v>
      </c>
      <c r="B5" t="s">
        <v>158</v>
      </c>
      <c r="C5" t="s">
        <v>161</v>
      </c>
      <c r="D5" t="s">
        <v>166</v>
      </c>
      <c r="E5" t="s">
        <v>172</v>
      </c>
      <c r="F5" t="s">
        <v>164</v>
      </c>
      <c r="G5">
        <v>2019</v>
      </c>
      <c r="H5" s="6">
        <v>567344</v>
      </c>
      <c r="I5" s="4">
        <v>50580</v>
      </c>
      <c r="J5" s="1">
        <v>0.05</v>
      </c>
      <c r="K5" s="4">
        <v>28367</v>
      </c>
      <c r="L5" s="4">
        <v>370000</v>
      </c>
      <c r="M5" s="1">
        <v>0.15</v>
      </c>
      <c r="N5" s="4">
        <v>7587</v>
      </c>
      <c r="O5" s="4">
        <v>35954</v>
      </c>
      <c r="P5" s="4">
        <v>86534</v>
      </c>
    </row>
    <row r="6" spans="1:16" x14ac:dyDescent="0.2">
      <c r="A6" t="s">
        <v>57</v>
      </c>
      <c r="B6" t="s">
        <v>158</v>
      </c>
      <c r="C6" t="s">
        <v>161</v>
      </c>
      <c r="D6" t="s">
        <v>167</v>
      </c>
      <c r="E6" t="s">
        <v>172</v>
      </c>
      <c r="F6" t="s">
        <v>164</v>
      </c>
      <c r="G6">
        <v>2019</v>
      </c>
      <c r="H6" s="6">
        <v>406520</v>
      </c>
      <c r="I6" s="4">
        <v>49320</v>
      </c>
      <c r="J6" s="1">
        <v>0.05</v>
      </c>
      <c r="K6" s="4">
        <v>20326</v>
      </c>
      <c r="L6" s="4">
        <v>320000</v>
      </c>
      <c r="M6" s="1">
        <v>0.15</v>
      </c>
      <c r="N6" s="4">
        <v>7398</v>
      </c>
      <c r="O6" s="4">
        <v>27724</v>
      </c>
      <c r="P6" s="4">
        <v>77044</v>
      </c>
    </row>
    <row r="7" spans="1:16" x14ac:dyDescent="0.2">
      <c r="A7" t="s">
        <v>62</v>
      </c>
      <c r="B7" t="s">
        <v>158</v>
      </c>
      <c r="C7" t="s">
        <v>161</v>
      </c>
      <c r="D7" t="s">
        <v>169</v>
      </c>
      <c r="E7" t="s">
        <v>172</v>
      </c>
      <c r="F7" t="s">
        <v>170</v>
      </c>
      <c r="G7">
        <v>2019</v>
      </c>
      <c r="H7" s="6">
        <v>1014592</v>
      </c>
      <c r="I7" s="4">
        <v>87750</v>
      </c>
      <c r="J7" s="1">
        <v>0.05</v>
      </c>
      <c r="K7" s="4">
        <v>50730</v>
      </c>
      <c r="L7" s="4">
        <v>1120000</v>
      </c>
      <c r="M7" s="1">
        <v>0.15</v>
      </c>
      <c r="O7" s="4">
        <v>50730</v>
      </c>
      <c r="P7" s="4">
        <v>138480</v>
      </c>
    </row>
    <row r="8" spans="1:16" x14ac:dyDescent="0.2">
      <c r="A8" t="s">
        <v>82</v>
      </c>
      <c r="B8" t="s">
        <v>158</v>
      </c>
      <c r="C8" t="s">
        <v>161</v>
      </c>
      <c r="D8" t="s">
        <v>166</v>
      </c>
      <c r="E8" t="s">
        <v>171</v>
      </c>
      <c r="F8" t="s">
        <v>170</v>
      </c>
      <c r="G8">
        <v>2020</v>
      </c>
      <c r="H8" s="6">
        <v>172886</v>
      </c>
      <c r="I8" s="4">
        <v>31700</v>
      </c>
      <c r="J8" s="1">
        <v>0.05</v>
      </c>
      <c r="K8" s="4">
        <v>8644</v>
      </c>
      <c r="L8" s="4">
        <v>190000</v>
      </c>
      <c r="M8" s="1">
        <v>0.15</v>
      </c>
      <c r="O8" s="4">
        <v>8644</v>
      </c>
      <c r="P8" s="4">
        <v>40344</v>
      </c>
    </row>
    <row r="9" spans="1:16" x14ac:dyDescent="0.2">
      <c r="A9" t="s">
        <v>105</v>
      </c>
      <c r="B9" t="s">
        <v>158</v>
      </c>
      <c r="C9" t="s">
        <v>161</v>
      </c>
      <c r="D9" t="s">
        <v>168</v>
      </c>
      <c r="E9" t="s">
        <v>171</v>
      </c>
      <c r="F9" t="s">
        <v>170</v>
      </c>
      <c r="G9">
        <v>2020</v>
      </c>
      <c r="H9" s="6">
        <v>918843</v>
      </c>
      <c r="I9" s="4">
        <v>76590</v>
      </c>
      <c r="J9" s="1">
        <v>0.05</v>
      </c>
      <c r="K9" s="4">
        <v>45942</v>
      </c>
      <c r="L9" s="4">
        <v>1280000</v>
      </c>
      <c r="M9" s="1">
        <v>0.15</v>
      </c>
      <c r="O9" s="4">
        <v>45942</v>
      </c>
      <c r="P9" s="4">
        <v>122532</v>
      </c>
    </row>
    <row r="10" spans="1:16" x14ac:dyDescent="0.2">
      <c r="A10" t="s">
        <v>75</v>
      </c>
      <c r="B10" t="s">
        <v>158</v>
      </c>
      <c r="C10" t="s">
        <v>161</v>
      </c>
      <c r="D10" t="s">
        <v>169</v>
      </c>
      <c r="E10" t="s">
        <v>171</v>
      </c>
      <c r="F10" t="s">
        <v>170</v>
      </c>
      <c r="G10">
        <v>2020</v>
      </c>
      <c r="H10" s="6">
        <v>1823503</v>
      </c>
      <c r="I10" s="4">
        <v>137060</v>
      </c>
      <c r="J10" s="1">
        <v>0.05</v>
      </c>
      <c r="K10" s="4">
        <v>91175</v>
      </c>
      <c r="L10" s="4">
        <v>1520000</v>
      </c>
      <c r="M10" s="1">
        <v>0.15</v>
      </c>
      <c r="N10" s="4">
        <v>2559</v>
      </c>
      <c r="O10" s="4">
        <v>111734</v>
      </c>
      <c r="P10" s="4">
        <v>248794</v>
      </c>
    </row>
    <row r="11" spans="1:16" x14ac:dyDescent="0.2">
      <c r="A11" t="s">
        <v>86</v>
      </c>
      <c r="B11" t="s">
        <v>158</v>
      </c>
      <c r="C11" t="s">
        <v>161</v>
      </c>
      <c r="D11" t="s">
        <v>164</v>
      </c>
      <c r="E11" t="s">
        <v>172</v>
      </c>
      <c r="F11" t="s">
        <v>170</v>
      </c>
      <c r="G11">
        <v>2020</v>
      </c>
      <c r="H11" s="6">
        <v>80331</v>
      </c>
      <c r="I11" s="4">
        <v>50000</v>
      </c>
      <c r="J11" s="1">
        <v>0.05</v>
      </c>
      <c r="K11" s="4">
        <v>4017</v>
      </c>
      <c r="L11" s="4">
        <v>100000</v>
      </c>
      <c r="M11" s="1">
        <v>0.15</v>
      </c>
      <c r="O11" s="4">
        <v>4017</v>
      </c>
      <c r="P11" s="4">
        <v>54017</v>
      </c>
    </row>
    <row r="12" spans="1:16" x14ac:dyDescent="0.2">
      <c r="A12" t="s">
        <v>138</v>
      </c>
      <c r="B12" t="s">
        <v>158</v>
      </c>
      <c r="C12" t="s">
        <v>161</v>
      </c>
      <c r="D12" t="s">
        <v>165</v>
      </c>
      <c r="E12" t="s">
        <v>171</v>
      </c>
      <c r="F12" t="s">
        <v>170</v>
      </c>
      <c r="G12">
        <v>2021</v>
      </c>
      <c r="H12" s="6">
        <v>1190480</v>
      </c>
      <c r="I12" s="4">
        <v>99600</v>
      </c>
      <c r="J12" s="1">
        <v>0.06</v>
      </c>
      <c r="K12" s="4">
        <v>71429</v>
      </c>
      <c r="L12" s="4">
        <v>1250000</v>
      </c>
      <c r="M12" s="1">
        <v>0.2</v>
      </c>
      <c r="O12" s="4">
        <v>71429</v>
      </c>
      <c r="P12" s="4">
        <v>171029</v>
      </c>
    </row>
    <row r="13" spans="1:16" x14ac:dyDescent="0.2">
      <c r="A13" t="s">
        <v>115</v>
      </c>
      <c r="B13" t="s">
        <v>158</v>
      </c>
      <c r="C13" t="s">
        <v>161</v>
      </c>
      <c r="D13" t="s">
        <v>166</v>
      </c>
      <c r="E13" t="s">
        <v>172</v>
      </c>
      <c r="F13" t="s">
        <v>170</v>
      </c>
      <c r="G13">
        <v>2021</v>
      </c>
      <c r="H13" s="6">
        <v>1113628</v>
      </c>
      <c r="I13" s="4">
        <v>57870</v>
      </c>
      <c r="J13" s="1">
        <v>0.06</v>
      </c>
      <c r="K13" s="4">
        <v>66818</v>
      </c>
      <c r="L13" s="4">
        <v>1430000</v>
      </c>
      <c r="M13" s="1">
        <v>0.2</v>
      </c>
      <c r="O13" s="4">
        <v>66818</v>
      </c>
      <c r="P13" s="4">
        <v>124688</v>
      </c>
    </row>
    <row r="14" spans="1:16" x14ac:dyDescent="0.2">
      <c r="A14" t="s">
        <v>137</v>
      </c>
      <c r="B14" t="s">
        <v>158</v>
      </c>
      <c r="C14" t="s">
        <v>161</v>
      </c>
      <c r="D14" t="s">
        <v>167</v>
      </c>
      <c r="E14" t="s">
        <v>171</v>
      </c>
      <c r="F14" t="s">
        <v>164</v>
      </c>
      <c r="G14">
        <v>2021</v>
      </c>
      <c r="H14" s="6">
        <v>721088</v>
      </c>
      <c r="I14" s="4">
        <v>113820</v>
      </c>
      <c r="J14" s="1">
        <v>0.06</v>
      </c>
      <c r="K14" s="4">
        <v>43265</v>
      </c>
      <c r="L14" s="4">
        <v>590000</v>
      </c>
      <c r="M14" s="1">
        <v>0.2</v>
      </c>
      <c r="N14" s="4">
        <v>22764</v>
      </c>
      <c r="O14" s="4">
        <v>66029</v>
      </c>
      <c r="P14" s="4">
        <v>179849</v>
      </c>
    </row>
    <row r="15" spans="1:16" x14ac:dyDescent="0.2">
      <c r="A15" t="s">
        <v>149</v>
      </c>
      <c r="B15" t="s">
        <v>158</v>
      </c>
      <c r="C15" t="s">
        <v>161</v>
      </c>
      <c r="D15" t="s">
        <v>168</v>
      </c>
      <c r="E15" t="s">
        <v>171</v>
      </c>
      <c r="F15" t="s">
        <v>164</v>
      </c>
      <c r="G15">
        <v>2021</v>
      </c>
      <c r="H15" s="6">
        <v>241757</v>
      </c>
      <c r="I15" s="4">
        <v>32400</v>
      </c>
      <c r="J15" s="1">
        <v>0.06</v>
      </c>
      <c r="K15" s="4">
        <v>14505</v>
      </c>
      <c r="L15" s="4">
        <v>230000</v>
      </c>
      <c r="M15" s="1">
        <v>0.2</v>
      </c>
      <c r="N15" s="4">
        <v>648</v>
      </c>
      <c r="O15" s="4">
        <v>20985</v>
      </c>
      <c r="P15" s="4">
        <v>53385</v>
      </c>
    </row>
    <row r="16" spans="1:16" x14ac:dyDescent="0.2">
      <c r="A16" t="s">
        <v>24</v>
      </c>
      <c r="B16" t="s">
        <v>156</v>
      </c>
      <c r="C16" t="s">
        <v>160</v>
      </c>
      <c r="D16" t="s">
        <v>165</v>
      </c>
      <c r="E16" t="s">
        <v>171</v>
      </c>
      <c r="F16" t="s">
        <v>164</v>
      </c>
      <c r="G16">
        <v>2018</v>
      </c>
      <c r="H16" s="6">
        <v>981983</v>
      </c>
      <c r="I16" s="4">
        <v>88880</v>
      </c>
      <c r="J16" s="1">
        <v>7.0000000000000007E-2</v>
      </c>
      <c r="K16" s="4">
        <v>68739</v>
      </c>
      <c r="L16" s="4" t="s">
        <v>163</v>
      </c>
      <c r="M16" t="s">
        <v>163</v>
      </c>
      <c r="O16" s="4">
        <v>68739</v>
      </c>
      <c r="P16" s="4">
        <v>157619</v>
      </c>
    </row>
    <row r="17" spans="1:16" x14ac:dyDescent="0.2">
      <c r="A17" t="s">
        <v>20</v>
      </c>
      <c r="B17" t="s">
        <v>156</v>
      </c>
      <c r="C17" t="s">
        <v>160</v>
      </c>
      <c r="D17" t="s">
        <v>167</v>
      </c>
      <c r="E17" t="s">
        <v>172</v>
      </c>
      <c r="F17" t="s">
        <v>170</v>
      </c>
      <c r="G17">
        <v>2018</v>
      </c>
      <c r="H17" s="6">
        <v>902919</v>
      </c>
      <c r="I17" s="4">
        <v>71910</v>
      </c>
      <c r="J17" s="1">
        <v>7.0000000000000007E-2</v>
      </c>
      <c r="K17" s="4">
        <v>63204</v>
      </c>
      <c r="L17" s="4" t="s">
        <v>163</v>
      </c>
      <c r="M17" t="s">
        <v>163</v>
      </c>
      <c r="O17" s="4">
        <v>63204</v>
      </c>
      <c r="P17" s="4">
        <v>135114</v>
      </c>
    </row>
    <row r="18" spans="1:16" x14ac:dyDescent="0.2">
      <c r="A18" t="s">
        <v>18</v>
      </c>
      <c r="B18" t="s">
        <v>156</v>
      </c>
      <c r="C18" t="s">
        <v>160</v>
      </c>
      <c r="D18" t="s">
        <v>168</v>
      </c>
      <c r="E18" t="s">
        <v>172</v>
      </c>
      <c r="F18" t="s">
        <v>170</v>
      </c>
      <c r="G18">
        <v>2018</v>
      </c>
      <c r="H18" s="6">
        <v>1654294</v>
      </c>
      <c r="I18" s="4">
        <v>113260</v>
      </c>
      <c r="J18" s="1">
        <v>7.0000000000000007E-2</v>
      </c>
      <c r="K18" s="4">
        <v>115801</v>
      </c>
      <c r="L18" s="4" t="s">
        <v>163</v>
      </c>
      <c r="M18" t="s">
        <v>163</v>
      </c>
      <c r="O18" s="4">
        <v>115801</v>
      </c>
      <c r="P18" s="4">
        <v>229061</v>
      </c>
    </row>
    <row r="19" spans="1:16" x14ac:dyDescent="0.2">
      <c r="A19" t="s">
        <v>35</v>
      </c>
      <c r="B19" t="s">
        <v>156</v>
      </c>
      <c r="C19" t="s">
        <v>160</v>
      </c>
      <c r="D19" t="s">
        <v>168</v>
      </c>
      <c r="E19" t="s">
        <v>171</v>
      </c>
      <c r="F19" t="s">
        <v>170</v>
      </c>
      <c r="G19">
        <v>2018</v>
      </c>
      <c r="H19" s="6">
        <v>853058</v>
      </c>
      <c r="I19" s="4">
        <v>81920</v>
      </c>
      <c r="J19" s="1">
        <v>7.0000000000000007E-2</v>
      </c>
      <c r="K19" s="4">
        <v>59714</v>
      </c>
      <c r="L19" s="4" t="s">
        <v>163</v>
      </c>
      <c r="M19" t="s">
        <v>163</v>
      </c>
      <c r="O19" s="4">
        <v>59714</v>
      </c>
      <c r="P19" s="4">
        <v>141634</v>
      </c>
    </row>
    <row r="20" spans="1:16" x14ac:dyDescent="0.2">
      <c r="A20" t="s">
        <v>72</v>
      </c>
      <c r="B20" t="s">
        <v>156</v>
      </c>
      <c r="C20" t="s">
        <v>160</v>
      </c>
      <c r="D20" t="s">
        <v>167</v>
      </c>
      <c r="E20" t="s">
        <v>172</v>
      </c>
      <c r="F20" t="s">
        <v>170</v>
      </c>
      <c r="G20">
        <v>2019</v>
      </c>
      <c r="H20" s="6">
        <v>373743</v>
      </c>
      <c r="I20" s="4">
        <v>75330</v>
      </c>
      <c r="J20" s="1">
        <v>7.0000000000000007E-2</v>
      </c>
      <c r="K20" s="4">
        <v>26162</v>
      </c>
      <c r="L20" s="4" t="s">
        <v>163</v>
      </c>
      <c r="M20" t="s">
        <v>163</v>
      </c>
      <c r="O20" s="4">
        <v>26162</v>
      </c>
      <c r="P20" s="4">
        <v>101492</v>
      </c>
    </row>
    <row r="21" spans="1:16" x14ac:dyDescent="0.2">
      <c r="A21" t="s">
        <v>46</v>
      </c>
      <c r="B21" t="s">
        <v>156</v>
      </c>
      <c r="C21" t="s">
        <v>160</v>
      </c>
      <c r="D21" t="s">
        <v>169</v>
      </c>
      <c r="E21" t="s">
        <v>171</v>
      </c>
      <c r="F21" t="s">
        <v>170</v>
      </c>
      <c r="G21">
        <v>2019</v>
      </c>
      <c r="H21" s="6">
        <v>650734</v>
      </c>
      <c r="I21" s="4">
        <v>55530</v>
      </c>
      <c r="J21" s="1">
        <v>7.0000000000000007E-2</v>
      </c>
      <c r="K21" s="4">
        <v>45551</v>
      </c>
      <c r="L21" s="4" t="s">
        <v>163</v>
      </c>
      <c r="M21" t="s">
        <v>163</v>
      </c>
      <c r="O21" s="4">
        <v>45551</v>
      </c>
      <c r="P21" s="4">
        <v>101081</v>
      </c>
    </row>
    <row r="22" spans="1:16" x14ac:dyDescent="0.2">
      <c r="A22" t="s">
        <v>66</v>
      </c>
      <c r="B22" t="s">
        <v>156</v>
      </c>
      <c r="C22" t="s">
        <v>160</v>
      </c>
      <c r="D22" t="s">
        <v>164</v>
      </c>
      <c r="E22" t="s">
        <v>171</v>
      </c>
      <c r="F22" t="s">
        <v>170</v>
      </c>
      <c r="G22">
        <v>2019</v>
      </c>
      <c r="H22" s="6">
        <v>2240388</v>
      </c>
      <c r="I22" s="4">
        <v>127889.99999999999</v>
      </c>
      <c r="J22" s="1">
        <v>7.0000000000000007E-2</v>
      </c>
      <c r="K22" s="4">
        <v>156827</v>
      </c>
      <c r="L22" s="4" t="s">
        <v>163</v>
      </c>
      <c r="M22" t="s">
        <v>163</v>
      </c>
      <c r="O22" s="4">
        <v>156827</v>
      </c>
      <c r="P22" s="4">
        <v>284717</v>
      </c>
    </row>
    <row r="23" spans="1:16" x14ac:dyDescent="0.2">
      <c r="A23" t="s">
        <v>49</v>
      </c>
      <c r="B23" t="s">
        <v>156</v>
      </c>
      <c r="C23" t="s">
        <v>160</v>
      </c>
      <c r="D23" t="s">
        <v>164</v>
      </c>
      <c r="E23" t="s">
        <v>172</v>
      </c>
      <c r="F23" t="s">
        <v>170</v>
      </c>
      <c r="G23">
        <v>2019</v>
      </c>
      <c r="H23" s="6">
        <v>976159</v>
      </c>
      <c r="I23" s="4">
        <v>88800</v>
      </c>
      <c r="J23" s="1">
        <v>7.0000000000000007E-2</v>
      </c>
      <c r="K23" s="4">
        <v>68331</v>
      </c>
      <c r="L23" s="4" t="s">
        <v>163</v>
      </c>
      <c r="M23" t="s">
        <v>163</v>
      </c>
      <c r="O23" s="4">
        <v>68331</v>
      </c>
      <c r="P23" s="4">
        <v>157131</v>
      </c>
    </row>
    <row r="24" spans="1:16" x14ac:dyDescent="0.2">
      <c r="A24" t="s">
        <v>101</v>
      </c>
      <c r="B24" t="s">
        <v>156</v>
      </c>
      <c r="C24" t="s">
        <v>161</v>
      </c>
      <c r="D24" t="s">
        <v>165</v>
      </c>
      <c r="E24" t="s">
        <v>171</v>
      </c>
      <c r="F24" t="s">
        <v>170</v>
      </c>
      <c r="G24">
        <v>2020</v>
      </c>
      <c r="H24" s="6">
        <v>1384419</v>
      </c>
      <c r="I24" s="4">
        <v>99200</v>
      </c>
      <c r="J24" s="1">
        <v>0.05</v>
      </c>
      <c r="K24" s="4">
        <v>69221</v>
      </c>
      <c r="L24" s="4">
        <v>1200000</v>
      </c>
      <c r="M24" s="1">
        <v>0.2</v>
      </c>
      <c r="N24" s="4">
        <v>1984</v>
      </c>
      <c r="O24" s="4">
        <v>89061</v>
      </c>
      <c r="P24" s="4">
        <v>188261</v>
      </c>
    </row>
    <row r="25" spans="1:16" x14ac:dyDescent="0.2">
      <c r="A25" t="s">
        <v>97</v>
      </c>
      <c r="B25" t="s">
        <v>156</v>
      </c>
      <c r="C25" t="s">
        <v>161</v>
      </c>
      <c r="D25" t="s">
        <v>165</v>
      </c>
      <c r="E25" t="s">
        <v>172</v>
      </c>
      <c r="F25" t="s">
        <v>170</v>
      </c>
      <c r="G25">
        <v>2020</v>
      </c>
      <c r="H25" s="6">
        <v>730840</v>
      </c>
      <c r="I25" s="4">
        <v>70830</v>
      </c>
      <c r="J25" s="1">
        <v>0.05</v>
      </c>
      <c r="K25" s="4">
        <v>36542</v>
      </c>
      <c r="L25" s="4">
        <v>610000</v>
      </c>
      <c r="M25" s="1">
        <v>0.2</v>
      </c>
      <c r="N25" s="4">
        <v>14166</v>
      </c>
      <c r="O25" s="4">
        <v>50708</v>
      </c>
      <c r="P25" s="4">
        <v>121538</v>
      </c>
    </row>
    <row r="26" spans="1:16" x14ac:dyDescent="0.2">
      <c r="A26" t="s">
        <v>89</v>
      </c>
      <c r="B26" t="s">
        <v>156</v>
      </c>
      <c r="C26" t="s">
        <v>161</v>
      </c>
      <c r="D26" t="s">
        <v>166</v>
      </c>
      <c r="E26" t="s">
        <v>171</v>
      </c>
      <c r="F26" t="s">
        <v>170</v>
      </c>
      <c r="G26">
        <v>2020</v>
      </c>
      <c r="H26" s="6">
        <v>275943</v>
      </c>
      <c r="I26" s="4">
        <v>68490</v>
      </c>
      <c r="J26" s="1">
        <v>0.05</v>
      </c>
      <c r="K26" s="4">
        <v>13797</v>
      </c>
      <c r="L26" s="4">
        <v>270000</v>
      </c>
      <c r="M26" s="1">
        <v>0.2</v>
      </c>
      <c r="N26" s="4">
        <v>13698</v>
      </c>
      <c r="O26" s="4">
        <v>27495</v>
      </c>
      <c r="P26" s="4">
        <v>95985</v>
      </c>
    </row>
    <row r="27" spans="1:16" x14ac:dyDescent="0.2">
      <c r="A27" t="s">
        <v>98</v>
      </c>
      <c r="B27" t="s">
        <v>156</v>
      </c>
      <c r="C27" t="s">
        <v>161</v>
      </c>
      <c r="D27" t="s">
        <v>169</v>
      </c>
      <c r="E27" t="s">
        <v>171</v>
      </c>
      <c r="F27" t="s">
        <v>170</v>
      </c>
      <c r="G27">
        <v>2020</v>
      </c>
      <c r="H27" s="6">
        <v>341592</v>
      </c>
      <c r="I27" s="4">
        <v>44300</v>
      </c>
      <c r="J27" s="1">
        <v>0.05</v>
      </c>
      <c r="K27" s="4">
        <v>17080</v>
      </c>
      <c r="L27" s="4">
        <v>190000</v>
      </c>
      <c r="M27" s="1">
        <v>0.2</v>
      </c>
      <c r="N27" s="4">
        <v>886</v>
      </c>
      <c r="O27" s="4">
        <v>25940</v>
      </c>
      <c r="P27" s="4">
        <v>70240</v>
      </c>
    </row>
    <row r="28" spans="1:16" x14ac:dyDescent="0.2">
      <c r="A28" t="s">
        <v>144</v>
      </c>
      <c r="B28" t="s">
        <v>156</v>
      </c>
      <c r="C28" t="s">
        <v>161</v>
      </c>
      <c r="D28" t="s">
        <v>167</v>
      </c>
      <c r="E28" t="s">
        <v>171</v>
      </c>
      <c r="F28" t="s">
        <v>164</v>
      </c>
      <c r="G28">
        <v>2021</v>
      </c>
      <c r="H28" s="6">
        <v>689375</v>
      </c>
      <c r="I28" s="4">
        <v>56700</v>
      </c>
      <c r="J28" s="1">
        <v>0.05</v>
      </c>
      <c r="K28" s="4">
        <v>34469</v>
      </c>
      <c r="L28" s="4">
        <v>780000</v>
      </c>
      <c r="M28" s="1">
        <v>0.2</v>
      </c>
      <c r="O28" s="4">
        <v>34469</v>
      </c>
      <c r="P28" s="4">
        <v>91169</v>
      </c>
    </row>
    <row r="29" spans="1:16" x14ac:dyDescent="0.2">
      <c r="A29" t="s">
        <v>129</v>
      </c>
      <c r="B29" t="s">
        <v>156</v>
      </c>
      <c r="C29" t="s">
        <v>161</v>
      </c>
      <c r="D29" t="s">
        <v>167</v>
      </c>
      <c r="E29" t="s">
        <v>171</v>
      </c>
      <c r="F29" t="s">
        <v>164</v>
      </c>
      <c r="G29">
        <v>2021</v>
      </c>
      <c r="H29" s="6">
        <v>665973</v>
      </c>
      <c r="I29" s="4">
        <v>85360</v>
      </c>
      <c r="J29" s="1">
        <v>0.05</v>
      </c>
      <c r="K29" s="4">
        <v>33299</v>
      </c>
      <c r="L29" s="4">
        <v>570000</v>
      </c>
      <c r="M29" s="1">
        <v>0.2</v>
      </c>
      <c r="N29" s="4">
        <v>1772</v>
      </c>
      <c r="O29" s="4">
        <v>50371</v>
      </c>
      <c r="P29" s="4">
        <v>135731</v>
      </c>
    </row>
    <row r="30" spans="1:16" x14ac:dyDescent="0.2">
      <c r="A30" t="s">
        <v>122</v>
      </c>
      <c r="B30" t="s">
        <v>156</v>
      </c>
      <c r="C30" t="s">
        <v>161</v>
      </c>
      <c r="D30" t="s">
        <v>169</v>
      </c>
      <c r="E30" t="s">
        <v>171</v>
      </c>
      <c r="F30" t="s">
        <v>170</v>
      </c>
      <c r="G30">
        <v>2021</v>
      </c>
      <c r="H30" s="6">
        <v>706385</v>
      </c>
      <c r="I30" s="4">
        <v>57330</v>
      </c>
      <c r="J30" s="1">
        <v>0.05</v>
      </c>
      <c r="K30" s="4">
        <v>35319</v>
      </c>
      <c r="L30" s="4">
        <v>830000</v>
      </c>
      <c r="M30" s="1">
        <v>0.2</v>
      </c>
      <c r="O30" s="4">
        <v>35319</v>
      </c>
      <c r="P30" s="4">
        <v>92649</v>
      </c>
    </row>
    <row r="31" spans="1:16" x14ac:dyDescent="0.2">
      <c r="A31" t="s">
        <v>123</v>
      </c>
      <c r="B31" t="s">
        <v>156</v>
      </c>
      <c r="C31" t="s">
        <v>161</v>
      </c>
      <c r="D31" t="s">
        <v>169</v>
      </c>
      <c r="E31" t="s">
        <v>171</v>
      </c>
      <c r="F31" t="s">
        <v>170</v>
      </c>
      <c r="G31">
        <v>2021</v>
      </c>
      <c r="H31" s="6">
        <v>904408</v>
      </c>
      <c r="I31" s="4">
        <v>81000</v>
      </c>
      <c r="J31" s="1">
        <v>0.05</v>
      </c>
      <c r="K31" s="4">
        <v>45220</v>
      </c>
      <c r="L31" s="4">
        <v>860000</v>
      </c>
      <c r="M31" s="1">
        <v>0.2</v>
      </c>
      <c r="N31" s="4">
        <v>162</v>
      </c>
      <c r="O31" s="4">
        <v>61420</v>
      </c>
      <c r="P31" s="4">
        <v>142420</v>
      </c>
    </row>
    <row r="32" spans="1:16" x14ac:dyDescent="0.2">
      <c r="A32" t="s">
        <v>146</v>
      </c>
      <c r="B32" t="s">
        <v>156</v>
      </c>
      <c r="C32" t="s">
        <v>161</v>
      </c>
      <c r="D32" t="s">
        <v>164</v>
      </c>
      <c r="E32" t="s">
        <v>172</v>
      </c>
      <c r="F32" t="s">
        <v>170</v>
      </c>
      <c r="G32">
        <v>2021</v>
      </c>
      <c r="H32" s="6">
        <v>726161</v>
      </c>
      <c r="I32" s="4">
        <v>82530</v>
      </c>
      <c r="J32" s="1">
        <v>0.05</v>
      </c>
      <c r="K32" s="4">
        <v>36308</v>
      </c>
      <c r="L32" s="4">
        <v>770000</v>
      </c>
      <c r="M32" s="1">
        <v>0.2</v>
      </c>
      <c r="O32" s="4">
        <v>36308</v>
      </c>
      <c r="P32" s="4">
        <v>118838</v>
      </c>
    </row>
    <row r="33" spans="1:16" x14ac:dyDescent="0.2">
      <c r="A33" t="s">
        <v>15</v>
      </c>
      <c r="B33" t="s">
        <v>152</v>
      </c>
      <c r="C33" t="s">
        <v>162</v>
      </c>
      <c r="D33" t="s">
        <v>165</v>
      </c>
      <c r="E33" t="s">
        <v>172</v>
      </c>
      <c r="F33" t="s">
        <v>170</v>
      </c>
      <c r="G33">
        <v>2018</v>
      </c>
      <c r="H33" s="6">
        <v>136484</v>
      </c>
      <c r="I33" s="4">
        <v>58589.999999999993</v>
      </c>
      <c r="J33" t="s">
        <v>163</v>
      </c>
      <c r="K33" s="4">
        <v>0</v>
      </c>
      <c r="L33" s="4">
        <v>130000</v>
      </c>
      <c r="M33" s="1">
        <v>0.25</v>
      </c>
      <c r="N33" s="4">
        <v>14647.499999999998</v>
      </c>
      <c r="O33" s="4">
        <v>14647.499999999998</v>
      </c>
      <c r="P33" s="4">
        <v>73237.499999999985</v>
      </c>
    </row>
    <row r="34" spans="1:16" x14ac:dyDescent="0.2">
      <c r="A34" t="s">
        <v>29</v>
      </c>
      <c r="B34" t="s">
        <v>152</v>
      </c>
      <c r="C34" t="s">
        <v>162</v>
      </c>
      <c r="D34" t="s">
        <v>165</v>
      </c>
      <c r="E34" t="s">
        <v>172</v>
      </c>
      <c r="F34" t="s">
        <v>164</v>
      </c>
      <c r="G34">
        <v>2018</v>
      </c>
      <c r="H34" s="6">
        <v>1177339</v>
      </c>
      <c r="I34" s="4">
        <v>105200</v>
      </c>
      <c r="J34" t="s">
        <v>163</v>
      </c>
      <c r="K34" s="4">
        <v>0</v>
      </c>
      <c r="L34" s="4">
        <v>1110000</v>
      </c>
      <c r="M34" s="1">
        <v>0.25</v>
      </c>
      <c r="N34" s="4">
        <v>263</v>
      </c>
      <c r="O34" s="4">
        <v>26300</v>
      </c>
      <c r="P34" s="4">
        <v>131500</v>
      </c>
    </row>
    <row r="35" spans="1:16" x14ac:dyDescent="0.2">
      <c r="A35" t="s">
        <v>23</v>
      </c>
      <c r="B35" t="s">
        <v>152</v>
      </c>
      <c r="C35" t="s">
        <v>162</v>
      </c>
      <c r="D35" t="s">
        <v>164</v>
      </c>
      <c r="E35" t="s">
        <v>172</v>
      </c>
      <c r="F35" t="s">
        <v>170</v>
      </c>
      <c r="G35">
        <v>2018</v>
      </c>
      <c r="H35" s="6">
        <v>732331</v>
      </c>
      <c r="I35" s="4">
        <v>48400</v>
      </c>
      <c r="J35" t="s">
        <v>163</v>
      </c>
      <c r="K35" s="4">
        <v>0</v>
      </c>
      <c r="L35" s="4">
        <v>630000</v>
      </c>
      <c r="M35" s="1">
        <v>0.25</v>
      </c>
      <c r="N35" s="4">
        <v>121</v>
      </c>
      <c r="O35" s="4">
        <v>12100</v>
      </c>
      <c r="P35" s="4">
        <v>60500</v>
      </c>
    </row>
    <row r="36" spans="1:16" x14ac:dyDescent="0.2">
      <c r="A36" t="s">
        <v>44</v>
      </c>
      <c r="B36" t="s">
        <v>152</v>
      </c>
      <c r="C36" t="s">
        <v>162</v>
      </c>
      <c r="D36" t="s">
        <v>165</v>
      </c>
      <c r="E36" t="s">
        <v>171</v>
      </c>
      <c r="F36" t="s">
        <v>170</v>
      </c>
      <c r="G36">
        <v>2019</v>
      </c>
      <c r="H36" s="6">
        <v>974540</v>
      </c>
      <c r="I36" s="4">
        <v>77220</v>
      </c>
      <c r="J36" t="s">
        <v>163</v>
      </c>
      <c r="K36" s="4">
        <v>0</v>
      </c>
      <c r="L36" s="4">
        <v>1080000</v>
      </c>
      <c r="M36" s="1">
        <v>0.25</v>
      </c>
      <c r="O36" s="4">
        <v>0</v>
      </c>
      <c r="P36" s="4">
        <v>77220</v>
      </c>
    </row>
    <row r="37" spans="1:16" x14ac:dyDescent="0.2">
      <c r="A37" t="s">
        <v>61</v>
      </c>
      <c r="B37" t="s">
        <v>152</v>
      </c>
      <c r="C37" t="s">
        <v>162</v>
      </c>
      <c r="D37" t="s">
        <v>166</v>
      </c>
      <c r="E37" t="s">
        <v>171</v>
      </c>
      <c r="F37" t="s">
        <v>164</v>
      </c>
      <c r="G37">
        <v>2019</v>
      </c>
      <c r="H37" s="6">
        <v>793609</v>
      </c>
      <c r="I37" s="4">
        <v>74250</v>
      </c>
      <c r="J37" t="s">
        <v>163</v>
      </c>
      <c r="K37" s="4">
        <v>0</v>
      </c>
      <c r="L37" s="4">
        <v>900000</v>
      </c>
      <c r="M37" s="1">
        <v>0.25</v>
      </c>
      <c r="O37" s="4">
        <v>0</v>
      </c>
      <c r="P37" s="4">
        <v>74250</v>
      </c>
    </row>
    <row r="38" spans="1:16" x14ac:dyDescent="0.2">
      <c r="A38" t="s">
        <v>64</v>
      </c>
      <c r="B38" t="s">
        <v>152</v>
      </c>
      <c r="C38" t="s">
        <v>162</v>
      </c>
      <c r="D38" t="s">
        <v>167</v>
      </c>
      <c r="E38" t="s">
        <v>172</v>
      </c>
      <c r="F38" t="s">
        <v>170</v>
      </c>
      <c r="G38">
        <v>2019</v>
      </c>
      <c r="H38" s="6">
        <v>1323768</v>
      </c>
      <c r="I38" s="4">
        <v>113610</v>
      </c>
      <c r="J38" t="s">
        <v>163</v>
      </c>
      <c r="K38" s="4">
        <v>0</v>
      </c>
      <c r="L38" s="4">
        <v>790000</v>
      </c>
      <c r="M38" s="1">
        <v>0.25</v>
      </c>
      <c r="N38" s="4">
        <v>2842.5</v>
      </c>
      <c r="O38" s="4">
        <v>28402.5</v>
      </c>
      <c r="P38" s="4">
        <v>142012.5</v>
      </c>
    </row>
    <row r="39" spans="1:16" x14ac:dyDescent="0.2">
      <c r="A39" t="s">
        <v>45</v>
      </c>
      <c r="B39" t="s">
        <v>152</v>
      </c>
      <c r="C39" t="s">
        <v>162</v>
      </c>
      <c r="D39" t="s">
        <v>164</v>
      </c>
      <c r="E39" t="s">
        <v>172</v>
      </c>
      <c r="F39" t="s">
        <v>170</v>
      </c>
      <c r="G39">
        <v>2019</v>
      </c>
      <c r="H39" s="6">
        <v>610921</v>
      </c>
      <c r="I39" s="4">
        <v>64440</v>
      </c>
      <c r="J39" t="s">
        <v>163</v>
      </c>
      <c r="K39" s="4">
        <v>0</v>
      </c>
      <c r="L39" s="4">
        <v>460000</v>
      </c>
      <c r="M39" s="1">
        <v>0.25</v>
      </c>
      <c r="N39" s="4">
        <v>1611</v>
      </c>
      <c r="O39" s="4">
        <v>16110</v>
      </c>
      <c r="P39" s="4">
        <v>80550</v>
      </c>
    </row>
    <row r="40" spans="1:16" x14ac:dyDescent="0.2">
      <c r="A40" t="s">
        <v>104</v>
      </c>
      <c r="B40" t="s">
        <v>152</v>
      </c>
      <c r="C40" t="s">
        <v>162</v>
      </c>
      <c r="D40" t="s">
        <v>165</v>
      </c>
      <c r="E40" t="s">
        <v>171</v>
      </c>
      <c r="F40" t="s">
        <v>170</v>
      </c>
      <c r="G40">
        <v>2020</v>
      </c>
      <c r="H40" s="6">
        <v>1050012</v>
      </c>
      <c r="I40" s="4">
        <v>109130</v>
      </c>
      <c r="J40" t="s">
        <v>163</v>
      </c>
      <c r="K40" s="4">
        <v>0</v>
      </c>
      <c r="L40" s="4">
        <v>770000</v>
      </c>
      <c r="M40" s="1">
        <v>0.25</v>
      </c>
      <c r="N40" s="4">
        <v>27282.5</v>
      </c>
      <c r="O40" s="4">
        <v>27282.5</v>
      </c>
      <c r="P40" s="4">
        <v>136412.5</v>
      </c>
    </row>
    <row r="41" spans="1:16" x14ac:dyDescent="0.2">
      <c r="A41" t="s">
        <v>76</v>
      </c>
      <c r="B41" t="s">
        <v>152</v>
      </c>
      <c r="C41" t="s">
        <v>162</v>
      </c>
      <c r="D41" t="s">
        <v>167</v>
      </c>
      <c r="E41" t="s">
        <v>171</v>
      </c>
      <c r="F41" t="s">
        <v>170</v>
      </c>
      <c r="G41">
        <v>2020</v>
      </c>
      <c r="H41" s="6">
        <v>1633822</v>
      </c>
      <c r="I41" s="4">
        <v>132600</v>
      </c>
      <c r="J41" t="s">
        <v>163</v>
      </c>
      <c r="K41" s="4">
        <v>0</v>
      </c>
      <c r="L41" s="4">
        <v>1680000</v>
      </c>
      <c r="M41" s="1">
        <v>0.25</v>
      </c>
      <c r="O41" s="4">
        <v>0</v>
      </c>
      <c r="P41" s="4">
        <v>132600</v>
      </c>
    </row>
    <row r="42" spans="1:16" x14ac:dyDescent="0.2">
      <c r="A42" t="s">
        <v>88</v>
      </c>
      <c r="B42" t="s">
        <v>152</v>
      </c>
      <c r="C42" t="s">
        <v>162</v>
      </c>
      <c r="D42" t="s">
        <v>168</v>
      </c>
      <c r="E42" t="s">
        <v>172</v>
      </c>
      <c r="F42" t="s">
        <v>170</v>
      </c>
      <c r="G42">
        <v>2020</v>
      </c>
      <c r="H42" s="6">
        <v>453025</v>
      </c>
      <c r="I42" s="4">
        <v>40300</v>
      </c>
      <c r="J42" t="s">
        <v>163</v>
      </c>
      <c r="K42" s="4">
        <v>0</v>
      </c>
      <c r="L42" s="4">
        <v>410000</v>
      </c>
      <c r="M42" s="1">
        <v>0.25</v>
      </c>
      <c r="N42" s="4">
        <v>175</v>
      </c>
      <c r="O42" s="4">
        <v>10075</v>
      </c>
      <c r="P42" s="4">
        <v>50375</v>
      </c>
    </row>
    <row r="43" spans="1:16" x14ac:dyDescent="0.2">
      <c r="A43" t="s">
        <v>80</v>
      </c>
      <c r="B43" t="s">
        <v>152</v>
      </c>
      <c r="C43" t="s">
        <v>162</v>
      </c>
      <c r="D43" t="s">
        <v>169</v>
      </c>
      <c r="E43" t="s">
        <v>171</v>
      </c>
      <c r="F43" t="s">
        <v>170</v>
      </c>
      <c r="G43">
        <v>2020</v>
      </c>
      <c r="H43" s="6">
        <v>1282833</v>
      </c>
      <c r="I43" s="4">
        <v>103520</v>
      </c>
      <c r="J43" t="s">
        <v>163</v>
      </c>
      <c r="K43" s="4">
        <v>0</v>
      </c>
      <c r="L43" s="4">
        <v>1260000</v>
      </c>
      <c r="M43" s="1">
        <v>0.25</v>
      </c>
      <c r="N43" s="4">
        <v>2588</v>
      </c>
      <c r="O43" s="4">
        <v>25880</v>
      </c>
      <c r="P43" s="4">
        <v>129400</v>
      </c>
    </row>
    <row r="44" spans="1:16" x14ac:dyDescent="0.2">
      <c r="A44" t="s">
        <v>77</v>
      </c>
      <c r="B44" t="s">
        <v>152</v>
      </c>
      <c r="C44" t="s">
        <v>162</v>
      </c>
      <c r="D44" t="s">
        <v>169</v>
      </c>
      <c r="E44" t="s">
        <v>171</v>
      </c>
      <c r="F44" t="s">
        <v>170</v>
      </c>
      <c r="G44">
        <v>2020</v>
      </c>
      <c r="H44" s="6">
        <v>899201</v>
      </c>
      <c r="I44" s="4">
        <v>80880</v>
      </c>
      <c r="J44" t="s">
        <v>163</v>
      </c>
      <c r="K44" s="4">
        <v>0</v>
      </c>
      <c r="L44" s="4">
        <v>1090000</v>
      </c>
      <c r="M44" s="1">
        <v>0.25</v>
      </c>
      <c r="O44" s="4">
        <v>0</v>
      </c>
      <c r="P44" s="4">
        <v>80880</v>
      </c>
    </row>
    <row r="45" spans="1:16" x14ac:dyDescent="0.2">
      <c r="A45" t="s">
        <v>136</v>
      </c>
      <c r="B45" t="s">
        <v>152</v>
      </c>
      <c r="C45" t="s">
        <v>162</v>
      </c>
      <c r="D45" t="s">
        <v>165</v>
      </c>
      <c r="E45" t="s">
        <v>172</v>
      </c>
      <c r="F45" t="s">
        <v>170</v>
      </c>
      <c r="G45">
        <v>2021</v>
      </c>
      <c r="H45" s="6">
        <v>1250564</v>
      </c>
      <c r="I45" s="4">
        <v>109680</v>
      </c>
      <c r="J45" t="s">
        <v>163</v>
      </c>
      <c r="K45" s="4">
        <v>0</v>
      </c>
      <c r="L45" s="4">
        <v>640000</v>
      </c>
      <c r="M45" s="1">
        <v>0.25</v>
      </c>
      <c r="N45" s="4">
        <v>2742</v>
      </c>
      <c r="O45" s="4">
        <v>27420</v>
      </c>
      <c r="P45" s="4">
        <v>137100</v>
      </c>
    </row>
    <row r="46" spans="1:16" x14ac:dyDescent="0.2">
      <c r="A46" t="s">
        <v>124</v>
      </c>
      <c r="B46" t="s">
        <v>152</v>
      </c>
      <c r="C46" t="s">
        <v>162</v>
      </c>
      <c r="D46" t="s">
        <v>165</v>
      </c>
      <c r="E46" t="s">
        <v>172</v>
      </c>
      <c r="F46" t="s">
        <v>170</v>
      </c>
      <c r="G46">
        <v>2021</v>
      </c>
      <c r="H46" s="6">
        <v>1283609</v>
      </c>
      <c r="I46" s="4">
        <v>96240</v>
      </c>
      <c r="J46" t="s">
        <v>163</v>
      </c>
      <c r="K46" s="4">
        <v>0</v>
      </c>
      <c r="L46" s="4">
        <v>1270000</v>
      </c>
      <c r="M46" s="1">
        <v>0.25</v>
      </c>
      <c r="N46" s="4">
        <v>246</v>
      </c>
      <c r="O46" s="4">
        <v>24060</v>
      </c>
      <c r="P46" s="4">
        <v>120300</v>
      </c>
    </row>
    <row r="47" spans="1:16" x14ac:dyDescent="0.2">
      <c r="A47" t="s">
        <v>113</v>
      </c>
      <c r="B47" t="s">
        <v>152</v>
      </c>
      <c r="C47" t="s">
        <v>162</v>
      </c>
      <c r="D47" t="s">
        <v>166</v>
      </c>
      <c r="E47" t="s">
        <v>171</v>
      </c>
      <c r="F47" t="s">
        <v>170</v>
      </c>
      <c r="G47">
        <v>2021</v>
      </c>
      <c r="H47" s="6">
        <v>225761</v>
      </c>
      <c r="I47" s="4">
        <v>49950</v>
      </c>
      <c r="J47" t="s">
        <v>163</v>
      </c>
      <c r="K47" s="4">
        <v>0</v>
      </c>
      <c r="L47" s="4">
        <v>270000</v>
      </c>
      <c r="M47" s="1">
        <v>0.25</v>
      </c>
      <c r="O47" s="4">
        <v>0</v>
      </c>
      <c r="P47" s="4">
        <v>49950</v>
      </c>
    </row>
    <row r="48" spans="1:16" x14ac:dyDescent="0.2">
      <c r="A48" t="s">
        <v>126</v>
      </c>
      <c r="B48" t="s">
        <v>152</v>
      </c>
      <c r="C48" t="s">
        <v>162</v>
      </c>
      <c r="D48" t="s">
        <v>168</v>
      </c>
      <c r="E48" t="s">
        <v>171</v>
      </c>
      <c r="F48" t="s">
        <v>170</v>
      </c>
      <c r="G48">
        <v>2021</v>
      </c>
      <c r="H48" s="6">
        <v>442022</v>
      </c>
      <c r="I48" s="4">
        <v>83760</v>
      </c>
      <c r="J48" t="s">
        <v>163</v>
      </c>
      <c r="K48" s="4">
        <v>0</v>
      </c>
      <c r="L48" s="4">
        <v>380000</v>
      </c>
      <c r="M48" s="1">
        <v>0.25</v>
      </c>
      <c r="N48" s="4">
        <v>294</v>
      </c>
      <c r="O48" s="4">
        <v>20940</v>
      </c>
      <c r="P48" s="4">
        <v>104700</v>
      </c>
    </row>
    <row r="49" spans="1:16" x14ac:dyDescent="0.2">
      <c r="A49" t="s">
        <v>128</v>
      </c>
      <c r="B49" t="s">
        <v>152</v>
      </c>
      <c r="C49" t="s">
        <v>162</v>
      </c>
      <c r="D49" t="s">
        <v>164</v>
      </c>
      <c r="E49" t="s">
        <v>171</v>
      </c>
      <c r="F49" t="s">
        <v>170</v>
      </c>
      <c r="G49">
        <v>2021</v>
      </c>
      <c r="H49" s="6">
        <v>850048</v>
      </c>
      <c r="I49" s="4">
        <v>70560</v>
      </c>
      <c r="J49" t="s">
        <v>163</v>
      </c>
      <c r="K49" s="4">
        <v>0</v>
      </c>
      <c r="L49" s="4">
        <v>560000</v>
      </c>
      <c r="M49" s="1">
        <v>0.25</v>
      </c>
      <c r="N49" s="4">
        <v>1764</v>
      </c>
      <c r="O49" s="4">
        <v>17640</v>
      </c>
      <c r="P49" s="4">
        <v>88200</v>
      </c>
    </row>
    <row r="50" spans="1:16" x14ac:dyDescent="0.2">
      <c r="A50" t="s">
        <v>21</v>
      </c>
      <c r="B50" t="s">
        <v>153</v>
      </c>
      <c r="C50" t="s">
        <v>162</v>
      </c>
      <c r="D50" t="s">
        <v>166</v>
      </c>
      <c r="E50" t="s">
        <v>171</v>
      </c>
      <c r="F50" t="s">
        <v>164</v>
      </c>
      <c r="G50">
        <v>2018</v>
      </c>
      <c r="H50" s="6">
        <v>1680961</v>
      </c>
      <c r="I50" s="4">
        <v>115200</v>
      </c>
      <c r="J50" t="s">
        <v>163</v>
      </c>
      <c r="K50" s="4">
        <v>0</v>
      </c>
      <c r="L50" s="4">
        <v>1310000</v>
      </c>
      <c r="M50" s="1">
        <v>0.25</v>
      </c>
      <c r="N50" s="4">
        <v>288</v>
      </c>
      <c r="O50" s="4">
        <v>28800</v>
      </c>
      <c r="P50" s="4">
        <v>144000</v>
      </c>
    </row>
    <row r="51" spans="1:16" x14ac:dyDescent="0.2">
      <c r="A51" t="s">
        <v>32</v>
      </c>
      <c r="B51" t="s">
        <v>153</v>
      </c>
      <c r="C51" t="s">
        <v>162</v>
      </c>
      <c r="D51" t="s">
        <v>167</v>
      </c>
      <c r="E51" t="s">
        <v>171</v>
      </c>
      <c r="F51" t="s">
        <v>170</v>
      </c>
      <c r="G51">
        <v>2018</v>
      </c>
      <c r="H51" s="6">
        <v>788698</v>
      </c>
      <c r="I51" s="4">
        <v>69660</v>
      </c>
      <c r="J51" t="s">
        <v>163</v>
      </c>
      <c r="K51" s="4">
        <v>0</v>
      </c>
      <c r="L51" s="4">
        <v>650000</v>
      </c>
      <c r="M51" s="1">
        <v>0.25</v>
      </c>
      <c r="N51" s="4">
        <v>17415</v>
      </c>
      <c r="O51" s="4">
        <v>17415</v>
      </c>
      <c r="P51" s="4">
        <v>87075</v>
      </c>
    </row>
    <row r="52" spans="1:16" x14ac:dyDescent="0.2">
      <c r="A52" t="s">
        <v>53</v>
      </c>
      <c r="B52" t="s">
        <v>153</v>
      </c>
      <c r="C52" t="s">
        <v>162</v>
      </c>
      <c r="D52" t="s">
        <v>165</v>
      </c>
      <c r="E52" t="s">
        <v>171</v>
      </c>
      <c r="F52" t="s">
        <v>170</v>
      </c>
      <c r="G52">
        <v>2019</v>
      </c>
      <c r="H52" s="6">
        <v>956610</v>
      </c>
      <c r="I52" s="4">
        <v>81760</v>
      </c>
      <c r="J52" t="s">
        <v>163</v>
      </c>
      <c r="K52" s="4">
        <v>0</v>
      </c>
      <c r="L52" s="4">
        <v>420000</v>
      </c>
      <c r="M52" s="1">
        <v>0.25</v>
      </c>
      <c r="N52" s="4">
        <v>244</v>
      </c>
      <c r="O52" s="4">
        <v>20440</v>
      </c>
      <c r="P52" s="4">
        <v>102200</v>
      </c>
    </row>
    <row r="53" spans="1:16" x14ac:dyDescent="0.2">
      <c r="A53" t="s">
        <v>52</v>
      </c>
      <c r="B53" t="s">
        <v>153</v>
      </c>
      <c r="C53" t="s">
        <v>162</v>
      </c>
      <c r="D53" t="s">
        <v>166</v>
      </c>
      <c r="E53" t="s">
        <v>171</v>
      </c>
      <c r="F53" t="s">
        <v>170</v>
      </c>
      <c r="G53">
        <v>2019</v>
      </c>
      <c r="H53" s="6">
        <v>803777</v>
      </c>
      <c r="I53" s="4">
        <v>72180</v>
      </c>
      <c r="J53" t="s">
        <v>163</v>
      </c>
      <c r="K53" s="4">
        <v>0</v>
      </c>
      <c r="L53" s="4">
        <v>840000</v>
      </c>
      <c r="M53" s="1">
        <v>0.25</v>
      </c>
      <c r="O53" s="4">
        <v>0</v>
      </c>
      <c r="P53" s="4">
        <v>72180</v>
      </c>
    </row>
    <row r="54" spans="1:16" x14ac:dyDescent="0.2">
      <c r="A54" t="s">
        <v>56</v>
      </c>
      <c r="B54" t="s">
        <v>153</v>
      </c>
      <c r="C54" t="s">
        <v>162</v>
      </c>
      <c r="D54" t="s">
        <v>164</v>
      </c>
      <c r="E54" t="s">
        <v>172</v>
      </c>
      <c r="F54" t="s">
        <v>170</v>
      </c>
      <c r="G54">
        <v>2019</v>
      </c>
      <c r="H54" s="6">
        <v>1117360</v>
      </c>
      <c r="I54" s="4">
        <v>80480</v>
      </c>
      <c r="J54" t="s">
        <v>163</v>
      </c>
      <c r="K54" s="4">
        <v>0</v>
      </c>
      <c r="L54" s="4">
        <v>1140000</v>
      </c>
      <c r="M54" s="1">
        <v>0.25</v>
      </c>
      <c r="O54" s="4">
        <v>0</v>
      </c>
      <c r="P54" s="4">
        <v>80480</v>
      </c>
    </row>
    <row r="55" spans="1:16" x14ac:dyDescent="0.2">
      <c r="A55" t="s">
        <v>99</v>
      </c>
      <c r="B55" t="s">
        <v>153</v>
      </c>
      <c r="C55" t="s">
        <v>161</v>
      </c>
      <c r="D55" t="s">
        <v>168</v>
      </c>
      <c r="E55" t="s">
        <v>171</v>
      </c>
      <c r="F55" t="s">
        <v>170</v>
      </c>
      <c r="G55">
        <v>2020</v>
      </c>
      <c r="H55" s="6">
        <v>1967478</v>
      </c>
      <c r="I55" s="4">
        <v>142440</v>
      </c>
      <c r="J55" s="1">
        <v>0.09</v>
      </c>
      <c r="K55" s="4">
        <v>177073</v>
      </c>
      <c r="L55" s="4">
        <v>1830000</v>
      </c>
      <c r="M55" s="1">
        <v>0.18</v>
      </c>
      <c r="N55" s="4">
        <v>25639.200000000001</v>
      </c>
      <c r="O55" s="4">
        <v>202712.2</v>
      </c>
      <c r="P55" s="4">
        <v>345152.2</v>
      </c>
    </row>
    <row r="56" spans="1:16" x14ac:dyDescent="0.2">
      <c r="A56" t="s">
        <v>103</v>
      </c>
      <c r="B56" t="s">
        <v>153</v>
      </c>
      <c r="C56" t="s">
        <v>161</v>
      </c>
      <c r="D56" t="s">
        <v>169</v>
      </c>
      <c r="E56" t="s">
        <v>172</v>
      </c>
      <c r="F56" t="s">
        <v>170</v>
      </c>
      <c r="G56">
        <v>2020</v>
      </c>
      <c r="H56" s="6">
        <v>1129272</v>
      </c>
      <c r="I56" s="4">
        <v>105600</v>
      </c>
      <c r="J56" s="1">
        <v>0.09</v>
      </c>
      <c r="K56" s="4">
        <v>101634</v>
      </c>
      <c r="L56" s="4">
        <v>1380000</v>
      </c>
      <c r="M56" s="1">
        <v>0.18</v>
      </c>
      <c r="O56" s="4">
        <v>101634</v>
      </c>
      <c r="P56" s="4">
        <v>207234</v>
      </c>
    </row>
    <row r="57" spans="1:16" x14ac:dyDescent="0.2">
      <c r="A57" t="s">
        <v>91</v>
      </c>
      <c r="B57" t="s">
        <v>153</v>
      </c>
      <c r="C57" t="s">
        <v>161</v>
      </c>
      <c r="D57" t="s">
        <v>164</v>
      </c>
      <c r="E57" t="s">
        <v>171</v>
      </c>
      <c r="F57" t="s">
        <v>170</v>
      </c>
      <c r="G57">
        <v>2020</v>
      </c>
      <c r="H57" s="6">
        <v>773339</v>
      </c>
      <c r="I57" s="4">
        <v>62190</v>
      </c>
      <c r="J57" s="1">
        <v>0.09</v>
      </c>
      <c r="K57" s="4">
        <v>69601</v>
      </c>
      <c r="L57" s="4">
        <v>610000</v>
      </c>
      <c r="M57" s="1">
        <v>0.18</v>
      </c>
      <c r="N57" s="4">
        <v>11194.199999999999</v>
      </c>
      <c r="O57" s="4">
        <v>80795.199999999997</v>
      </c>
      <c r="P57" s="4">
        <v>142985.20000000001</v>
      </c>
    </row>
    <row r="58" spans="1:16" x14ac:dyDescent="0.2">
      <c r="A58" t="s">
        <v>100</v>
      </c>
      <c r="B58" t="s">
        <v>153</v>
      </c>
      <c r="C58" t="s">
        <v>161</v>
      </c>
      <c r="D58" t="s">
        <v>164</v>
      </c>
      <c r="E58" t="s">
        <v>172</v>
      </c>
      <c r="F58" t="s">
        <v>170</v>
      </c>
      <c r="G58">
        <v>2020</v>
      </c>
      <c r="H58" s="6">
        <v>875972</v>
      </c>
      <c r="I58" s="4">
        <v>63900</v>
      </c>
      <c r="J58" s="1">
        <v>0.09</v>
      </c>
      <c r="K58" s="4">
        <v>78837</v>
      </c>
      <c r="L58" s="4">
        <v>550000</v>
      </c>
      <c r="M58" s="1">
        <v>0.18</v>
      </c>
      <c r="N58" s="4">
        <v>1152</v>
      </c>
      <c r="O58" s="4">
        <v>90339</v>
      </c>
      <c r="P58" s="4">
        <v>154239</v>
      </c>
    </row>
    <row r="59" spans="1:16" x14ac:dyDescent="0.2">
      <c r="A59" t="s">
        <v>111</v>
      </c>
      <c r="B59" t="s">
        <v>153</v>
      </c>
      <c r="C59" t="s">
        <v>161</v>
      </c>
      <c r="D59" t="s">
        <v>166</v>
      </c>
      <c r="E59" t="s">
        <v>171</v>
      </c>
      <c r="F59" t="s">
        <v>170</v>
      </c>
      <c r="G59">
        <v>2021</v>
      </c>
      <c r="H59" s="6">
        <v>1287895</v>
      </c>
      <c r="I59" s="4">
        <v>85770</v>
      </c>
      <c r="J59" s="1">
        <v>0.09</v>
      </c>
      <c r="K59" s="4">
        <v>115911</v>
      </c>
      <c r="L59" s="4">
        <v>1210000</v>
      </c>
      <c r="M59" s="1">
        <v>0.18</v>
      </c>
      <c r="N59" s="4">
        <v>15438.599999999999</v>
      </c>
      <c r="O59" s="4">
        <v>131349.6</v>
      </c>
      <c r="P59" s="4">
        <v>217119.6</v>
      </c>
    </row>
    <row r="60" spans="1:16" x14ac:dyDescent="0.2">
      <c r="A60" t="s">
        <v>131</v>
      </c>
      <c r="B60" t="s">
        <v>153</v>
      </c>
      <c r="C60" t="s">
        <v>161</v>
      </c>
      <c r="D60" t="s">
        <v>166</v>
      </c>
      <c r="E60" t="s">
        <v>171</v>
      </c>
      <c r="F60" t="s">
        <v>164</v>
      </c>
      <c r="G60">
        <v>2021</v>
      </c>
      <c r="H60" s="6">
        <v>1112415</v>
      </c>
      <c r="I60" s="4">
        <v>102320</v>
      </c>
      <c r="J60" s="1">
        <v>0.09</v>
      </c>
      <c r="K60" s="4">
        <v>100117</v>
      </c>
      <c r="L60" s="4">
        <v>1150000</v>
      </c>
      <c r="M60" s="1">
        <v>0.18</v>
      </c>
      <c r="O60" s="4">
        <v>100117</v>
      </c>
      <c r="P60" s="4">
        <v>202437</v>
      </c>
    </row>
    <row r="61" spans="1:16" x14ac:dyDescent="0.2">
      <c r="A61" t="s">
        <v>118</v>
      </c>
      <c r="B61" t="s">
        <v>153</v>
      </c>
      <c r="C61" t="s">
        <v>161</v>
      </c>
      <c r="D61" t="s">
        <v>167</v>
      </c>
      <c r="E61" t="s">
        <v>172</v>
      </c>
      <c r="F61" t="s">
        <v>164</v>
      </c>
      <c r="G61">
        <v>2021</v>
      </c>
      <c r="H61" s="6">
        <v>1977570</v>
      </c>
      <c r="I61" s="4">
        <v>129429.99999999999</v>
      </c>
      <c r="J61" s="1">
        <v>0.09</v>
      </c>
      <c r="K61" s="4">
        <v>177981</v>
      </c>
      <c r="L61" s="4">
        <v>1010000</v>
      </c>
      <c r="M61" s="1">
        <v>0.18</v>
      </c>
      <c r="N61" s="4">
        <v>23297.399999999998</v>
      </c>
      <c r="O61" s="4">
        <v>201278.4</v>
      </c>
      <c r="P61" s="4">
        <v>330708.39999999997</v>
      </c>
    </row>
    <row r="62" spans="1:16" x14ac:dyDescent="0.2">
      <c r="A62" t="s">
        <v>142</v>
      </c>
      <c r="B62" t="s">
        <v>153</v>
      </c>
      <c r="C62" t="s">
        <v>161</v>
      </c>
      <c r="D62" t="s">
        <v>169</v>
      </c>
      <c r="E62" t="s">
        <v>171</v>
      </c>
      <c r="F62" t="s">
        <v>170</v>
      </c>
      <c r="G62">
        <v>2021</v>
      </c>
      <c r="H62" s="6">
        <v>719632</v>
      </c>
      <c r="I62" s="4">
        <v>91440</v>
      </c>
      <c r="J62" s="1">
        <v>0.09</v>
      </c>
      <c r="K62" s="4">
        <v>64767</v>
      </c>
      <c r="L62" s="4">
        <v>940000</v>
      </c>
      <c r="M62" s="1">
        <v>0.18</v>
      </c>
      <c r="O62" s="4">
        <v>64767</v>
      </c>
      <c r="P62" s="4">
        <v>156207</v>
      </c>
    </row>
    <row r="63" spans="1:16" x14ac:dyDescent="0.2">
      <c r="A63" t="s">
        <v>127</v>
      </c>
      <c r="B63" t="s">
        <v>153</v>
      </c>
      <c r="C63" t="s">
        <v>161</v>
      </c>
      <c r="D63" t="s">
        <v>164</v>
      </c>
      <c r="E63" t="s">
        <v>172</v>
      </c>
      <c r="F63" t="s">
        <v>170</v>
      </c>
      <c r="G63">
        <v>2021</v>
      </c>
      <c r="H63" s="6">
        <v>186883</v>
      </c>
      <c r="I63" s="4">
        <v>22400</v>
      </c>
      <c r="J63" s="1">
        <v>0.09</v>
      </c>
      <c r="K63" s="4">
        <v>16819</v>
      </c>
      <c r="L63" s="4">
        <v>150000</v>
      </c>
      <c r="M63" s="1">
        <v>0.18</v>
      </c>
      <c r="N63" s="4">
        <v>432</v>
      </c>
      <c r="O63" s="4">
        <v>20851</v>
      </c>
      <c r="P63" s="4">
        <v>43251</v>
      </c>
    </row>
    <row r="64" spans="1:16" x14ac:dyDescent="0.2">
      <c r="A64" t="s">
        <v>141</v>
      </c>
      <c r="B64" t="s">
        <v>153</v>
      </c>
      <c r="C64" t="s">
        <v>161</v>
      </c>
      <c r="D64" t="s">
        <v>164</v>
      </c>
      <c r="E64" t="s">
        <v>171</v>
      </c>
      <c r="F64" t="s">
        <v>170</v>
      </c>
      <c r="G64">
        <v>2021</v>
      </c>
      <c r="H64" s="6">
        <v>1705284</v>
      </c>
      <c r="I64" s="4">
        <v>106960</v>
      </c>
      <c r="J64" s="1">
        <v>0.09</v>
      </c>
      <c r="K64" s="4">
        <v>153476</v>
      </c>
      <c r="L64" s="4">
        <v>1770000</v>
      </c>
      <c r="M64" s="1">
        <v>0.18</v>
      </c>
      <c r="O64" s="4">
        <v>153476</v>
      </c>
      <c r="P64" s="4">
        <v>260436</v>
      </c>
    </row>
    <row r="65" spans="1:16" x14ac:dyDescent="0.2">
      <c r="A65" t="s">
        <v>38</v>
      </c>
      <c r="B65" t="s">
        <v>157</v>
      </c>
      <c r="C65" t="s">
        <v>159</v>
      </c>
      <c r="D65" t="s">
        <v>169</v>
      </c>
      <c r="E65" t="s">
        <v>171</v>
      </c>
      <c r="F65" t="s">
        <v>170</v>
      </c>
      <c r="G65">
        <v>2018</v>
      </c>
      <c r="H65" s="6">
        <v>904682</v>
      </c>
      <c r="I65" s="4">
        <v>84640</v>
      </c>
      <c r="J65" t="s">
        <v>163</v>
      </c>
      <c r="K65" s="4">
        <v>0</v>
      </c>
      <c r="L65" s="4" t="s">
        <v>163</v>
      </c>
      <c r="M65" t="s">
        <v>163</v>
      </c>
      <c r="O65" s="4">
        <v>0</v>
      </c>
      <c r="P65" s="4">
        <v>84640</v>
      </c>
    </row>
    <row r="66" spans="1:16" x14ac:dyDescent="0.2">
      <c r="A66" t="s">
        <v>16</v>
      </c>
      <c r="B66" t="s">
        <v>157</v>
      </c>
      <c r="C66" t="s">
        <v>159</v>
      </c>
      <c r="D66" t="s">
        <v>164</v>
      </c>
      <c r="E66" t="s">
        <v>171</v>
      </c>
      <c r="F66" t="s">
        <v>170</v>
      </c>
      <c r="G66">
        <v>2018</v>
      </c>
      <c r="H66" s="6">
        <v>945406</v>
      </c>
      <c r="I66" s="4">
        <v>82080</v>
      </c>
      <c r="J66" t="s">
        <v>163</v>
      </c>
      <c r="K66" s="4">
        <v>0</v>
      </c>
      <c r="L66" s="4" t="s">
        <v>163</v>
      </c>
      <c r="M66" t="s">
        <v>163</v>
      </c>
      <c r="O66" s="4">
        <v>0</v>
      </c>
      <c r="P66" s="4">
        <v>82080</v>
      </c>
    </row>
    <row r="67" spans="1:16" x14ac:dyDescent="0.2">
      <c r="A67" t="s">
        <v>60</v>
      </c>
      <c r="B67" t="s">
        <v>157</v>
      </c>
      <c r="C67" t="s">
        <v>159</v>
      </c>
      <c r="D67" t="s">
        <v>165</v>
      </c>
      <c r="E67" t="s">
        <v>172</v>
      </c>
      <c r="F67" t="s">
        <v>170</v>
      </c>
      <c r="G67">
        <v>2019</v>
      </c>
      <c r="H67" s="6">
        <v>772321</v>
      </c>
      <c r="I67" s="4">
        <v>86160</v>
      </c>
      <c r="J67" t="s">
        <v>163</v>
      </c>
      <c r="K67" s="4">
        <v>0</v>
      </c>
      <c r="L67" s="4" t="s">
        <v>163</v>
      </c>
      <c r="M67" t="s">
        <v>163</v>
      </c>
      <c r="O67" s="4">
        <v>0</v>
      </c>
      <c r="P67" s="4">
        <v>86160</v>
      </c>
    </row>
    <row r="68" spans="1:16" x14ac:dyDescent="0.2">
      <c r="A68" t="s">
        <v>54</v>
      </c>
      <c r="B68" t="s">
        <v>157</v>
      </c>
      <c r="C68" t="s">
        <v>159</v>
      </c>
      <c r="D68" t="s">
        <v>168</v>
      </c>
      <c r="E68" t="s">
        <v>171</v>
      </c>
      <c r="F68" t="s">
        <v>170</v>
      </c>
      <c r="G68">
        <v>2019</v>
      </c>
      <c r="H68" s="6">
        <v>1706049</v>
      </c>
      <c r="I68" s="4">
        <v>140940</v>
      </c>
      <c r="J68" t="s">
        <v>163</v>
      </c>
      <c r="K68" s="4">
        <v>0</v>
      </c>
      <c r="L68" s="4" t="s">
        <v>163</v>
      </c>
      <c r="M68" t="s">
        <v>163</v>
      </c>
      <c r="O68" s="4">
        <v>0</v>
      </c>
      <c r="P68" s="4">
        <v>140940</v>
      </c>
    </row>
    <row r="69" spans="1:16" x14ac:dyDescent="0.2">
      <c r="A69" t="s">
        <v>48</v>
      </c>
      <c r="B69" t="s">
        <v>157</v>
      </c>
      <c r="C69" t="s">
        <v>159</v>
      </c>
      <c r="D69" t="s">
        <v>169</v>
      </c>
      <c r="E69" t="s">
        <v>171</v>
      </c>
      <c r="F69" t="s">
        <v>170</v>
      </c>
      <c r="G69">
        <v>2019</v>
      </c>
      <c r="H69" s="6">
        <v>590909</v>
      </c>
      <c r="I69" s="4">
        <v>74700</v>
      </c>
      <c r="J69" t="s">
        <v>163</v>
      </c>
      <c r="K69" s="4">
        <v>0</v>
      </c>
      <c r="L69" s="4" t="s">
        <v>163</v>
      </c>
      <c r="M69" t="s">
        <v>163</v>
      </c>
      <c r="O69" s="4">
        <v>0</v>
      </c>
      <c r="P69" s="4">
        <v>74700</v>
      </c>
    </row>
    <row r="70" spans="1:16" x14ac:dyDescent="0.2">
      <c r="A70" t="s">
        <v>78</v>
      </c>
      <c r="B70" t="s">
        <v>157</v>
      </c>
      <c r="C70" t="s">
        <v>159</v>
      </c>
      <c r="D70" t="s">
        <v>167</v>
      </c>
      <c r="E70" t="s">
        <v>172</v>
      </c>
      <c r="F70" t="s">
        <v>164</v>
      </c>
      <c r="G70">
        <v>2020</v>
      </c>
      <c r="H70" s="6">
        <v>741560</v>
      </c>
      <c r="I70" s="4">
        <v>55080</v>
      </c>
      <c r="J70" t="s">
        <v>163</v>
      </c>
      <c r="K70" s="4">
        <v>0</v>
      </c>
      <c r="L70" s="4" t="s">
        <v>163</v>
      </c>
      <c r="M70" t="s">
        <v>163</v>
      </c>
      <c r="O70" s="4">
        <v>0</v>
      </c>
      <c r="P70" s="4">
        <v>55080</v>
      </c>
    </row>
    <row r="71" spans="1:16" x14ac:dyDescent="0.2">
      <c r="A71" t="s">
        <v>108</v>
      </c>
      <c r="B71" t="s">
        <v>157</v>
      </c>
      <c r="C71" t="s">
        <v>159</v>
      </c>
      <c r="D71" t="s">
        <v>168</v>
      </c>
      <c r="E71" t="s">
        <v>172</v>
      </c>
      <c r="F71" t="s">
        <v>170</v>
      </c>
      <c r="G71">
        <v>2020</v>
      </c>
      <c r="H71" s="6">
        <v>786868</v>
      </c>
      <c r="I71" s="4">
        <v>116000</v>
      </c>
      <c r="J71" t="s">
        <v>163</v>
      </c>
      <c r="K71" s="4">
        <v>0</v>
      </c>
      <c r="L71" s="4" t="s">
        <v>163</v>
      </c>
      <c r="M71" t="s">
        <v>163</v>
      </c>
      <c r="O71" s="4">
        <v>0</v>
      </c>
      <c r="P71" s="4">
        <v>116000</v>
      </c>
    </row>
    <row r="72" spans="1:16" x14ac:dyDescent="0.2">
      <c r="A72" t="s">
        <v>87</v>
      </c>
      <c r="B72" t="s">
        <v>157</v>
      </c>
      <c r="C72" t="s">
        <v>159</v>
      </c>
      <c r="D72" t="s">
        <v>169</v>
      </c>
      <c r="E72" t="s">
        <v>171</v>
      </c>
      <c r="F72" t="s">
        <v>170</v>
      </c>
      <c r="G72">
        <v>2020</v>
      </c>
      <c r="H72" s="6">
        <v>550260</v>
      </c>
      <c r="I72" s="4">
        <v>58230</v>
      </c>
      <c r="J72" t="s">
        <v>163</v>
      </c>
      <c r="K72" s="4">
        <v>0</v>
      </c>
      <c r="L72" s="4" t="s">
        <v>163</v>
      </c>
      <c r="M72" t="s">
        <v>163</v>
      </c>
      <c r="O72" s="4">
        <v>0</v>
      </c>
      <c r="P72" s="4">
        <v>58230</v>
      </c>
    </row>
    <row r="73" spans="1:16" x14ac:dyDescent="0.2">
      <c r="A73" t="s">
        <v>117</v>
      </c>
      <c r="B73" t="s">
        <v>157</v>
      </c>
      <c r="C73" t="s">
        <v>160</v>
      </c>
      <c r="D73" t="s">
        <v>165</v>
      </c>
      <c r="E73" t="s">
        <v>171</v>
      </c>
      <c r="F73" t="s">
        <v>170</v>
      </c>
      <c r="G73">
        <v>2021</v>
      </c>
      <c r="H73" s="6">
        <v>1693184</v>
      </c>
      <c r="I73" s="4">
        <v>111440</v>
      </c>
      <c r="J73" s="1">
        <v>0.05</v>
      </c>
      <c r="K73" s="4">
        <v>84659</v>
      </c>
      <c r="L73" s="4" t="s">
        <v>163</v>
      </c>
      <c r="M73" t="s">
        <v>163</v>
      </c>
      <c r="O73" s="4">
        <v>84659</v>
      </c>
      <c r="P73" s="4">
        <v>196099</v>
      </c>
    </row>
    <row r="74" spans="1:16" x14ac:dyDescent="0.2">
      <c r="A74" t="s">
        <v>112</v>
      </c>
      <c r="B74" t="s">
        <v>157</v>
      </c>
      <c r="C74" t="s">
        <v>160</v>
      </c>
      <c r="D74" t="s">
        <v>166</v>
      </c>
      <c r="E74" t="s">
        <v>171</v>
      </c>
      <c r="F74" t="s">
        <v>170</v>
      </c>
      <c r="G74">
        <v>2021</v>
      </c>
      <c r="H74" s="6">
        <v>604853</v>
      </c>
      <c r="I74" s="4">
        <v>61650</v>
      </c>
      <c r="J74" s="1">
        <v>0.05</v>
      </c>
      <c r="K74" s="4">
        <v>30243</v>
      </c>
      <c r="L74" s="4" t="s">
        <v>163</v>
      </c>
      <c r="M74" t="s">
        <v>163</v>
      </c>
      <c r="O74" s="4">
        <v>30243</v>
      </c>
      <c r="P74" s="4">
        <v>91893</v>
      </c>
    </row>
    <row r="75" spans="1:16" x14ac:dyDescent="0.2">
      <c r="A75" t="s">
        <v>147</v>
      </c>
      <c r="B75" t="s">
        <v>157</v>
      </c>
      <c r="C75" t="s">
        <v>160</v>
      </c>
      <c r="D75" t="s">
        <v>164</v>
      </c>
      <c r="E75" t="s">
        <v>171</v>
      </c>
      <c r="F75" t="s">
        <v>170</v>
      </c>
      <c r="G75">
        <v>2021</v>
      </c>
      <c r="H75" s="6">
        <v>587250</v>
      </c>
      <c r="I75" s="4">
        <v>64800</v>
      </c>
      <c r="J75" s="1">
        <v>0.05</v>
      </c>
      <c r="K75" s="4">
        <v>29363</v>
      </c>
      <c r="L75" s="4" t="s">
        <v>163</v>
      </c>
      <c r="M75" t="s">
        <v>163</v>
      </c>
      <c r="O75" s="4">
        <v>29363</v>
      </c>
      <c r="P75" s="4">
        <v>94163</v>
      </c>
    </row>
    <row r="76" spans="1:16" x14ac:dyDescent="0.2">
      <c r="A76" t="s">
        <v>116</v>
      </c>
      <c r="B76" t="s">
        <v>157</v>
      </c>
      <c r="C76" t="s">
        <v>160</v>
      </c>
      <c r="D76" t="s">
        <v>164</v>
      </c>
      <c r="E76" t="s">
        <v>171</v>
      </c>
      <c r="F76" t="s">
        <v>170</v>
      </c>
      <c r="G76">
        <v>2021</v>
      </c>
      <c r="H76" s="6">
        <v>50833</v>
      </c>
      <c r="I76" s="4">
        <v>12500</v>
      </c>
      <c r="J76" s="1">
        <v>0.05</v>
      </c>
      <c r="K76" s="4">
        <v>2542</v>
      </c>
      <c r="L76" s="4" t="s">
        <v>163</v>
      </c>
      <c r="M76" t="s">
        <v>163</v>
      </c>
      <c r="O76" s="4">
        <v>2542</v>
      </c>
      <c r="P76" s="4">
        <v>15042</v>
      </c>
    </row>
    <row r="77" spans="1:16" x14ac:dyDescent="0.2">
      <c r="A77" t="s">
        <v>19</v>
      </c>
      <c r="B77" t="s">
        <v>155</v>
      </c>
      <c r="C77" t="s">
        <v>160</v>
      </c>
      <c r="D77" t="s">
        <v>166</v>
      </c>
      <c r="E77" t="s">
        <v>171</v>
      </c>
      <c r="F77" t="s">
        <v>170</v>
      </c>
      <c r="G77">
        <v>2018</v>
      </c>
      <c r="H77" s="6">
        <v>481469</v>
      </c>
      <c r="I77" s="4">
        <v>52290</v>
      </c>
      <c r="J77" s="1">
        <v>0.1</v>
      </c>
      <c r="K77" s="4">
        <v>48147</v>
      </c>
      <c r="L77" s="4" t="s">
        <v>163</v>
      </c>
      <c r="M77" t="s">
        <v>163</v>
      </c>
      <c r="O77" s="4">
        <v>48147</v>
      </c>
      <c r="P77" s="4">
        <v>100437</v>
      </c>
    </row>
    <row r="78" spans="1:16" x14ac:dyDescent="0.2">
      <c r="A78" t="s">
        <v>31</v>
      </c>
      <c r="B78" t="s">
        <v>155</v>
      </c>
      <c r="C78" t="s">
        <v>160</v>
      </c>
      <c r="D78" t="s">
        <v>167</v>
      </c>
      <c r="E78" t="s">
        <v>171</v>
      </c>
      <c r="F78" t="s">
        <v>170</v>
      </c>
      <c r="G78">
        <v>2018</v>
      </c>
      <c r="H78" s="6">
        <v>485485</v>
      </c>
      <c r="I78" s="4">
        <v>63810</v>
      </c>
      <c r="J78" s="1">
        <v>0.1</v>
      </c>
      <c r="K78" s="4">
        <v>48549</v>
      </c>
      <c r="L78" s="4" t="s">
        <v>163</v>
      </c>
      <c r="M78" t="s">
        <v>163</v>
      </c>
      <c r="O78" s="4">
        <v>48549</v>
      </c>
      <c r="P78" s="4">
        <v>112359</v>
      </c>
    </row>
    <row r="79" spans="1:16" x14ac:dyDescent="0.2">
      <c r="A79" t="s">
        <v>37</v>
      </c>
      <c r="B79" t="s">
        <v>155</v>
      </c>
      <c r="C79" t="s">
        <v>160</v>
      </c>
      <c r="D79" t="s">
        <v>169</v>
      </c>
      <c r="E79" t="s">
        <v>171</v>
      </c>
      <c r="F79" t="s">
        <v>170</v>
      </c>
      <c r="G79">
        <v>2018</v>
      </c>
      <c r="H79" s="6">
        <v>1315800</v>
      </c>
      <c r="I79" s="4">
        <v>117920</v>
      </c>
      <c r="J79" s="1">
        <v>0.1</v>
      </c>
      <c r="K79" s="4">
        <v>131580</v>
      </c>
      <c r="L79" s="4" t="s">
        <v>163</v>
      </c>
      <c r="M79" t="s">
        <v>163</v>
      </c>
      <c r="O79" s="4">
        <v>131580</v>
      </c>
      <c r="P79" s="4">
        <v>249500</v>
      </c>
    </row>
    <row r="80" spans="1:16" x14ac:dyDescent="0.2">
      <c r="A80" t="s">
        <v>34</v>
      </c>
      <c r="B80" t="s">
        <v>155</v>
      </c>
      <c r="C80" t="s">
        <v>160</v>
      </c>
      <c r="D80" t="s">
        <v>169</v>
      </c>
      <c r="E80" t="s">
        <v>172</v>
      </c>
      <c r="F80" t="s">
        <v>170</v>
      </c>
      <c r="G80">
        <v>2018</v>
      </c>
      <c r="H80" s="6">
        <v>1133443</v>
      </c>
      <c r="I80" s="4">
        <v>113840</v>
      </c>
      <c r="J80" s="1">
        <v>0.1</v>
      </c>
      <c r="K80" s="4">
        <v>113344</v>
      </c>
      <c r="L80" s="4" t="s">
        <v>163</v>
      </c>
      <c r="M80" t="s">
        <v>163</v>
      </c>
      <c r="O80" s="4">
        <v>113344</v>
      </c>
      <c r="P80" s="4">
        <v>227184</v>
      </c>
    </row>
    <row r="81" spans="1:16" x14ac:dyDescent="0.2">
      <c r="A81" t="s">
        <v>17</v>
      </c>
      <c r="B81" t="s">
        <v>155</v>
      </c>
      <c r="C81" t="s">
        <v>160</v>
      </c>
      <c r="D81" t="s">
        <v>164</v>
      </c>
      <c r="E81" t="s">
        <v>171</v>
      </c>
      <c r="F81" t="s">
        <v>170</v>
      </c>
      <c r="G81">
        <v>2018</v>
      </c>
      <c r="H81" s="6">
        <v>1414785</v>
      </c>
      <c r="I81" s="4">
        <v>74250</v>
      </c>
      <c r="J81" s="1">
        <v>0.1</v>
      </c>
      <c r="K81" s="4">
        <v>141479</v>
      </c>
      <c r="L81" s="4" t="s">
        <v>163</v>
      </c>
      <c r="M81" t="s">
        <v>163</v>
      </c>
      <c r="O81" s="4">
        <v>141479</v>
      </c>
      <c r="P81" s="4">
        <v>215729</v>
      </c>
    </row>
    <row r="82" spans="1:16" x14ac:dyDescent="0.2">
      <c r="A82" t="s">
        <v>55</v>
      </c>
      <c r="B82" t="s">
        <v>155</v>
      </c>
      <c r="C82" t="s">
        <v>160</v>
      </c>
      <c r="D82" t="s">
        <v>165</v>
      </c>
      <c r="E82" t="s">
        <v>171</v>
      </c>
      <c r="F82" t="s">
        <v>170</v>
      </c>
      <c r="G82">
        <v>2019</v>
      </c>
      <c r="H82" s="6">
        <v>477257</v>
      </c>
      <c r="I82" s="4">
        <v>56520</v>
      </c>
      <c r="J82" s="1">
        <v>0.1</v>
      </c>
      <c r="K82" s="4">
        <v>47726</v>
      </c>
      <c r="L82" s="4" t="s">
        <v>163</v>
      </c>
      <c r="M82" t="s">
        <v>163</v>
      </c>
      <c r="O82" s="4">
        <v>47726</v>
      </c>
      <c r="P82" s="4">
        <v>104246</v>
      </c>
    </row>
    <row r="83" spans="1:16" x14ac:dyDescent="0.2">
      <c r="A83" t="s">
        <v>50</v>
      </c>
      <c r="B83" t="s">
        <v>155</v>
      </c>
      <c r="C83" t="s">
        <v>160</v>
      </c>
      <c r="D83" t="s">
        <v>165</v>
      </c>
      <c r="E83" t="s">
        <v>171</v>
      </c>
      <c r="F83" t="s">
        <v>170</v>
      </c>
      <c r="G83">
        <v>2019</v>
      </c>
      <c r="H83" s="6">
        <v>1701484</v>
      </c>
      <c r="I83" s="4">
        <v>102000</v>
      </c>
      <c r="J83" s="1">
        <v>0.1</v>
      </c>
      <c r="K83" s="4">
        <v>170148</v>
      </c>
      <c r="L83" s="4" t="s">
        <v>163</v>
      </c>
      <c r="M83" t="s">
        <v>163</v>
      </c>
      <c r="O83" s="4">
        <v>170148</v>
      </c>
      <c r="P83" s="4">
        <v>272148</v>
      </c>
    </row>
    <row r="84" spans="1:16" x14ac:dyDescent="0.2">
      <c r="A84" t="s">
        <v>47</v>
      </c>
      <c r="B84" t="s">
        <v>155</v>
      </c>
      <c r="C84" t="s">
        <v>160</v>
      </c>
      <c r="D84" t="s">
        <v>167</v>
      </c>
      <c r="E84" t="s">
        <v>171</v>
      </c>
      <c r="F84" t="s">
        <v>170</v>
      </c>
      <c r="G84">
        <v>2019</v>
      </c>
      <c r="H84" s="6">
        <v>932127</v>
      </c>
      <c r="I84" s="4">
        <v>116059.99999999999</v>
      </c>
      <c r="J84" s="1">
        <v>0.1</v>
      </c>
      <c r="K84" s="4">
        <v>93213</v>
      </c>
      <c r="L84" s="4" t="s">
        <v>163</v>
      </c>
      <c r="M84" t="s">
        <v>163</v>
      </c>
      <c r="O84" s="4">
        <v>93213</v>
      </c>
      <c r="P84" s="4">
        <v>209273</v>
      </c>
    </row>
    <row r="85" spans="1:16" x14ac:dyDescent="0.2">
      <c r="A85" t="s">
        <v>43</v>
      </c>
      <c r="B85" t="s">
        <v>155</v>
      </c>
      <c r="C85" t="s">
        <v>160</v>
      </c>
      <c r="D85" t="s">
        <v>168</v>
      </c>
      <c r="E85" t="s">
        <v>171</v>
      </c>
      <c r="F85" t="s">
        <v>170</v>
      </c>
      <c r="G85">
        <v>2019</v>
      </c>
      <c r="H85" s="6">
        <v>697993</v>
      </c>
      <c r="I85" s="4">
        <v>70560</v>
      </c>
      <c r="J85" s="1">
        <v>0.1</v>
      </c>
      <c r="K85" s="4">
        <v>69799</v>
      </c>
      <c r="L85" s="4" t="s">
        <v>163</v>
      </c>
      <c r="M85" t="s">
        <v>163</v>
      </c>
      <c r="O85" s="4">
        <v>69799</v>
      </c>
      <c r="P85" s="4">
        <v>140359</v>
      </c>
    </row>
    <row r="86" spans="1:16" x14ac:dyDescent="0.2">
      <c r="A86" t="s">
        <v>58</v>
      </c>
      <c r="B86" t="s">
        <v>155</v>
      </c>
      <c r="C86" t="s">
        <v>160</v>
      </c>
      <c r="D86" t="s">
        <v>164</v>
      </c>
      <c r="E86" t="s">
        <v>171</v>
      </c>
      <c r="F86" t="s">
        <v>170</v>
      </c>
      <c r="G86">
        <v>2019</v>
      </c>
      <c r="H86" s="6">
        <v>843255</v>
      </c>
      <c r="I86" s="4">
        <v>62460</v>
      </c>
      <c r="J86" s="1">
        <v>0.1</v>
      </c>
      <c r="K86" s="4">
        <v>84326</v>
      </c>
      <c r="L86" s="4" t="s">
        <v>163</v>
      </c>
      <c r="M86" t="s">
        <v>163</v>
      </c>
      <c r="O86" s="4">
        <v>84326</v>
      </c>
      <c r="P86" s="4">
        <v>146786</v>
      </c>
    </row>
    <row r="87" spans="1:16" x14ac:dyDescent="0.2">
      <c r="A87" t="s">
        <v>85</v>
      </c>
      <c r="B87" t="s">
        <v>155</v>
      </c>
      <c r="C87" t="s">
        <v>160</v>
      </c>
      <c r="D87" t="s">
        <v>165</v>
      </c>
      <c r="E87" t="s">
        <v>171</v>
      </c>
      <c r="F87" t="s">
        <v>170</v>
      </c>
      <c r="G87">
        <v>2020</v>
      </c>
      <c r="H87" s="6">
        <v>942649</v>
      </c>
      <c r="I87" s="4">
        <v>81520</v>
      </c>
      <c r="J87" s="1">
        <v>0.1</v>
      </c>
      <c r="K87" s="4">
        <v>94265</v>
      </c>
      <c r="L87" s="4" t="s">
        <v>163</v>
      </c>
      <c r="M87" t="s">
        <v>163</v>
      </c>
      <c r="O87" s="4">
        <v>94265</v>
      </c>
      <c r="P87" s="4">
        <v>175785</v>
      </c>
    </row>
    <row r="88" spans="1:16" x14ac:dyDescent="0.2">
      <c r="A88" t="s">
        <v>106</v>
      </c>
      <c r="B88" t="s">
        <v>155</v>
      </c>
      <c r="C88" t="s">
        <v>160</v>
      </c>
      <c r="D88" t="s">
        <v>165</v>
      </c>
      <c r="E88" t="s">
        <v>171</v>
      </c>
      <c r="F88" t="s">
        <v>170</v>
      </c>
      <c r="G88">
        <v>2020</v>
      </c>
      <c r="H88" s="6">
        <v>843052</v>
      </c>
      <c r="I88" s="4">
        <v>84600</v>
      </c>
      <c r="J88" s="1">
        <v>0.1</v>
      </c>
      <c r="K88" s="4">
        <v>84305</v>
      </c>
      <c r="L88" s="4" t="s">
        <v>163</v>
      </c>
      <c r="M88" t="s">
        <v>163</v>
      </c>
      <c r="O88" s="4">
        <v>84305</v>
      </c>
      <c r="P88" s="4">
        <v>168905</v>
      </c>
    </row>
    <row r="89" spans="1:16" x14ac:dyDescent="0.2">
      <c r="A89" t="s">
        <v>93</v>
      </c>
      <c r="B89" t="s">
        <v>155</v>
      </c>
      <c r="C89" t="s">
        <v>160</v>
      </c>
      <c r="D89" t="s">
        <v>167</v>
      </c>
      <c r="E89" t="s">
        <v>171</v>
      </c>
      <c r="F89" t="s">
        <v>170</v>
      </c>
      <c r="G89">
        <v>2020</v>
      </c>
      <c r="H89" s="6">
        <v>763623</v>
      </c>
      <c r="I89" s="4">
        <v>106640</v>
      </c>
      <c r="J89" s="1">
        <v>0.1</v>
      </c>
      <c r="K89" s="4">
        <v>76362</v>
      </c>
      <c r="L89" s="4" t="s">
        <v>163</v>
      </c>
      <c r="M89" t="s">
        <v>163</v>
      </c>
      <c r="O89" s="4">
        <v>76362</v>
      </c>
      <c r="P89" s="4">
        <v>183002</v>
      </c>
    </row>
    <row r="90" spans="1:16" x14ac:dyDescent="0.2">
      <c r="A90" t="s">
        <v>83</v>
      </c>
      <c r="B90" t="s">
        <v>155</v>
      </c>
      <c r="C90" t="s">
        <v>160</v>
      </c>
      <c r="D90" t="s">
        <v>164</v>
      </c>
      <c r="E90" t="s">
        <v>171</v>
      </c>
      <c r="F90" t="s">
        <v>170</v>
      </c>
      <c r="G90">
        <v>2020</v>
      </c>
      <c r="H90" s="6">
        <v>399121</v>
      </c>
      <c r="I90" s="4">
        <v>49900</v>
      </c>
      <c r="J90" s="1">
        <v>0.1</v>
      </c>
      <c r="K90" s="4">
        <v>39912</v>
      </c>
      <c r="L90" s="4" t="s">
        <v>163</v>
      </c>
      <c r="M90" t="s">
        <v>163</v>
      </c>
      <c r="O90" s="4">
        <v>39912</v>
      </c>
      <c r="P90" s="4">
        <v>89812</v>
      </c>
    </row>
    <row r="91" spans="1:16" x14ac:dyDescent="0.2">
      <c r="A91" t="s">
        <v>81</v>
      </c>
      <c r="B91" t="s">
        <v>155</v>
      </c>
      <c r="C91" t="s">
        <v>160</v>
      </c>
      <c r="D91" t="s">
        <v>164</v>
      </c>
      <c r="E91" t="s">
        <v>171</v>
      </c>
      <c r="F91" t="s">
        <v>170</v>
      </c>
      <c r="G91">
        <v>2020</v>
      </c>
      <c r="H91" s="6">
        <v>414651</v>
      </c>
      <c r="I91" s="4">
        <v>33600</v>
      </c>
      <c r="J91" s="1">
        <v>0.1</v>
      </c>
      <c r="K91" s="4">
        <v>41465</v>
      </c>
      <c r="L91" s="4" t="s">
        <v>163</v>
      </c>
      <c r="M91" t="s">
        <v>163</v>
      </c>
      <c r="O91" s="4">
        <v>41465</v>
      </c>
      <c r="P91" s="4">
        <v>75065</v>
      </c>
    </row>
    <row r="92" spans="1:16" x14ac:dyDescent="0.2">
      <c r="A92" t="s">
        <v>120</v>
      </c>
      <c r="B92" t="s">
        <v>155</v>
      </c>
      <c r="C92" t="s">
        <v>160</v>
      </c>
      <c r="D92" t="s">
        <v>165</v>
      </c>
      <c r="E92" t="s">
        <v>171</v>
      </c>
      <c r="F92" t="s">
        <v>170</v>
      </c>
      <c r="G92">
        <v>2021</v>
      </c>
      <c r="H92" s="6">
        <v>694807</v>
      </c>
      <c r="I92" s="4">
        <v>100400</v>
      </c>
      <c r="J92" s="1">
        <v>0.1</v>
      </c>
      <c r="K92" s="4">
        <v>69481</v>
      </c>
      <c r="L92" s="4" t="s">
        <v>163</v>
      </c>
      <c r="M92" t="s">
        <v>163</v>
      </c>
      <c r="O92" s="4">
        <v>69481</v>
      </c>
      <c r="P92" s="4">
        <v>169881</v>
      </c>
    </row>
    <row r="93" spans="1:16" x14ac:dyDescent="0.2">
      <c r="A93" t="s">
        <v>114</v>
      </c>
      <c r="B93" t="s">
        <v>155</v>
      </c>
      <c r="C93" t="s">
        <v>160</v>
      </c>
      <c r="D93" t="s">
        <v>165</v>
      </c>
      <c r="E93" t="s">
        <v>172</v>
      </c>
      <c r="F93" t="s">
        <v>170</v>
      </c>
      <c r="G93">
        <v>2021</v>
      </c>
      <c r="H93" s="6">
        <v>692588</v>
      </c>
      <c r="I93" s="4">
        <v>107360</v>
      </c>
      <c r="J93" s="1">
        <v>0.1</v>
      </c>
      <c r="K93" s="4">
        <v>69259</v>
      </c>
      <c r="L93" s="4" t="s">
        <v>163</v>
      </c>
      <c r="M93" t="s">
        <v>163</v>
      </c>
      <c r="O93" s="4">
        <v>69259</v>
      </c>
      <c r="P93" s="4">
        <v>176619</v>
      </c>
    </row>
    <row r="94" spans="1:16" x14ac:dyDescent="0.2">
      <c r="A94" t="s">
        <v>130</v>
      </c>
      <c r="B94" t="s">
        <v>155</v>
      </c>
      <c r="C94" t="s">
        <v>160</v>
      </c>
      <c r="D94" t="s">
        <v>168</v>
      </c>
      <c r="E94" t="s">
        <v>172</v>
      </c>
      <c r="F94" t="s">
        <v>170</v>
      </c>
      <c r="G94">
        <v>2021</v>
      </c>
      <c r="H94" s="6">
        <v>1435382</v>
      </c>
      <c r="I94" s="4">
        <v>127620</v>
      </c>
      <c r="J94" s="1">
        <v>0.1</v>
      </c>
      <c r="K94" s="4">
        <v>143538</v>
      </c>
      <c r="L94" s="4" t="s">
        <v>163</v>
      </c>
      <c r="M94" t="s">
        <v>163</v>
      </c>
      <c r="O94" s="4">
        <v>143538</v>
      </c>
      <c r="P94" s="4">
        <v>271158</v>
      </c>
    </row>
    <row r="95" spans="1:16" x14ac:dyDescent="0.2">
      <c r="A95" t="s">
        <v>148</v>
      </c>
      <c r="B95" t="s">
        <v>155</v>
      </c>
      <c r="C95" t="s">
        <v>160</v>
      </c>
      <c r="D95" t="s">
        <v>168</v>
      </c>
      <c r="E95" t="s">
        <v>172</v>
      </c>
      <c r="F95" t="s">
        <v>170</v>
      </c>
      <c r="G95">
        <v>2021</v>
      </c>
      <c r="H95" s="6">
        <v>1450107</v>
      </c>
      <c r="I95" s="4">
        <v>119839.99999999999</v>
      </c>
      <c r="J95" s="1">
        <v>0.1</v>
      </c>
      <c r="K95" s="4">
        <v>145011</v>
      </c>
      <c r="L95" s="4" t="s">
        <v>163</v>
      </c>
      <c r="M95" t="s">
        <v>163</v>
      </c>
      <c r="O95" s="4">
        <v>145011</v>
      </c>
      <c r="P95" s="4">
        <v>264851</v>
      </c>
    </row>
    <row r="96" spans="1:16" x14ac:dyDescent="0.2">
      <c r="A96" t="s">
        <v>133</v>
      </c>
      <c r="B96" t="s">
        <v>155</v>
      </c>
      <c r="C96" t="s">
        <v>160</v>
      </c>
      <c r="D96" t="s">
        <v>169</v>
      </c>
      <c r="E96" t="s">
        <v>171</v>
      </c>
      <c r="F96" t="s">
        <v>170</v>
      </c>
      <c r="G96">
        <v>2021</v>
      </c>
      <c r="H96" s="6">
        <v>2164891</v>
      </c>
      <c r="I96" s="4">
        <v>110810</v>
      </c>
      <c r="J96" s="1">
        <v>0.1</v>
      </c>
      <c r="K96" s="4">
        <v>216489</v>
      </c>
      <c r="L96" s="4" t="s">
        <v>163</v>
      </c>
      <c r="M96" t="s">
        <v>163</v>
      </c>
      <c r="O96" s="4">
        <v>216489</v>
      </c>
      <c r="P96" s="4">
        <v>327299</v>
      </c>
    </row>
    <row r="97" spans="1:16" x14ac:dyDescent="0.2">
      <c r="A97" t="s">
        <v>110</v>
      </c>
      <c r="B97" t="s">
        <v>155</v>
      </c>
      <c r="C97" t="s">
        <v>160</v>
      </c>
      <c r="D97" t="s">
        <v>169</v>
      </c>
      <c r="E97" t="s">
        <v>172</v>
      </c>
      <c r="F97" t="s">
        <v>170</v>
      </c>
      <c r="G97">
        <v>2021</v>
      </c>
      <c r="H97" s="6">
        <v>315519</v>
      </c>
      <c r="I97" s="4">
        <v>45500</v>
      </c>
      <c r="J97" s="1">
        <v>0.1</v>
      </c>
      <c r="K97" s="4">
        <v>31552</v>
      </c>
      <c r="L97" s="4" t="s">
        <v>163</v>
      </c>
      <c r="M97" t="s">
        <v>163</v>
      </c>
      <c r="O97" s="4">
        <v>31552</v>
      </c>
      <c r="P97" s="4">
        <v>77052</v>
      </c>
    </row>
    <row r="98" spans="1:16" x14ac:dyDescent="0.2">
      <c r="A98" t="s">
        <v>30</v>
      </c>
      <c r="B98" t="s">
        <v>154</v>
      </c>
      <c r="C98" t="s">
        <v>162</v>
      </c>
      <c r="D98" t="s">
        <v>165</v>
      </c>
      <c r="E98" t="s">
        <v>171</v>
      </c>
      <c r="F98" t="s">
        <v>164</v>
      </c>
      <c r="G98">
        <v>2018</v>
      </c>
      <c r="H98" s="6">
        <v>915214</v>
      </c>
      <c r="I98" s="4">
        <v>63810</v>
      </c>
      <c r="J98" t="s">
        <v>163</v>
      </c>
      <c r="K98" s="4">
        <v>0</v>
      </c>
      <c r="L98" s="4">
        <v>960000</v>
      </c>
      <c r="M98" s="1">
        <v>0.2</v>
      </c>
      <c r="O98" s="4">
        <v>0</v>
      </c>
      <c r="P98" s="4">
        <v>63810</v>
      </c>
    </row>
    <row r="99" spans="1:16" x14ac:dyDescent="0.2">
      <c r="A99" t="s">
        <v>14</v>
      </c>
      <c r="B99" t="s">
        <v>154</v>
      </c>
      <c r="C99" t="s">
        <v>162</v>
      </c>
      <c r="D99" t="s">
        <v>169</v>
      </c>
      <c r="E99" t="s">
        <v>171</v>
      </c>
      <c r="F99" t="s">
        <v>170</v>
      </c>
      <c r="G99">
        <v>2018</v>
      </c>
      <c r="H99" s="6">
        <v>383470</v>
      </c>
      <c r="I99" s="4">
        <v>77670</v>
      </c>
      <c r="J99" t="s">
        <v>163</v>
      </c>
      <c r="K99" s="4">
        <v>0</v>
      </c>
      <c r="L99" s="4">
        <v>310000</v>
      </c>
      <c r="M99" s="1">
        <v>0.2</v>
      </c>
      <c r="N99" s="4">
        <v>15534</v>
      </c>
      <c r="O99" s="4">
        <v>15534</v>
      </c>
      <c r="P99" s="4">
        <v>93204</v>
      </c>
    </row>
    <row r="100" spans="1:16" x14ac:dyDescent="0.2">
      <c r="A100" t="s">
        <v>67</v>
      </c>
      <c r="B100" t="s">
        <v>154</v>
      </c>
      <c r="C100" t="s">
        <v>160</v>
      </c>
      <c r="D100" t="s">
        <v>166</v>
      </c>
      <c r="E100" t="s">
        <v>171</v>
      </c>
      <c r="F100" t="s">
        <v>164</v>
      </c>
      <c r="G100">
        <v>2019</v>
      </c>
      <c r="H100" s="6">
        <v>688660</v>
      </c>
      <c r="I100" s="4">
        <v>65880</v>
      </c>
      <c r="J100" s="1">
        <v>0.08</v>
      </c>
      <c r="K100" s="4">
        <v>55093</v>
      </c>
      <c r="L100" s="4" t="s">
        <v>163</v>
      </c>
      <c r="M100" t="s">
        <v>163</v>
      </c>
      <c r="O100" s="4">
        <v>55093</v>
      </c>
      <c r="P100" s="4">
        <v>120973</v>
      </c>
    </row>
    <row r="101" spans="1:16" x14ac:dyDescent="0.2">
      <c r="A101" t="s">
        <v>41</v>
      </c>
      <c r="B101" t="s">
        <v>154</v>
      </c>
      <c r="C101" t="s">
        <v>160</v>
      </c>
      <c r="D101" t="s">
        <v>166</v>
      </c>
      <c r="E101" t="s">
        <v>171</v>
      </c>
      <c r="F101" t="s">
        <v>164</v>
      </c>
      <c r="G101">
        <v>2019</v>
      </c>
      <c r="H101" s="6">
        <v>1237765</v>
      </c>
      <c r="I101" s="4">
        <v>87600</v>
      </c>
      <c r="J101" s="1">
        <v>0.08</v>
      </c>
      <c r="K101" s="4">
        <v>99021</v>
      </c>
      <c r="L101" s="4" t="s">
        <v>163</v>
      </c>
      <c r="M101" t="s">
        <v>163</v>
      </c>
      <c r="O101" s="4">
        <v>99021</v>
      </c>
      <c r="P101" s="4">
        <v>186621</v>
      </c>
    </row>
    <row r="102" spans="1:16" x14ac:dyDescent="0.2">
      <c r="A102" t="s">
        <v>39</v>
      </c>
      <c r="B102" t="s">
        <v>154</v>
      </c>
      <c r="C102" t="s">
        <v>160</v>
      </c>
      <c r="D102" t="s">
        <v>169</v>
      </c>
      <c r="E102" t="s">
        <v>171</v>
      </c>
      <c r="F102" t="s">
        <v>170</v>
      </c>
      <c r="G102">
        <v>2019</v>
      </c>
      <c r="H102" s="6">
        <v>529183</v>
      </c>
      <c r="I102" s="4">
        <v>78120</v>
      </c>
      <c r="J102" s="1">
        <v>0.08</v>
      </c>
      <c r="K102" s="4">
        <v>42335</v>
      </c>
      <c r="L102" s="4" t="s">
        <v>163</v>
      </c>
      <c r="M102" t="s">
        <v>163</v>
      </c>
      <c r="O102" s="4">
        <v>42335</v>
      </c>
      <c r="P102" s="4">
        <v>120455</v>
      </c>
    </row>
    <row r="103" spans="1:16" x14ac:dyDescent="0.2">
      <c r="A103" t="s">
        <v>71</v>
      </c>
      <c r="B103" t="s">
        <v>154</v>
      </c>
      <c r="C103" t="s">
        <v>160</v>
      </c>
      <c r="D103" t="s">
        <v>169</v>
      </c>
      <c r="E103" t="s">
        <v>171</v>
      </c>
      <c r="F103" t="s">
        <v>170</v>
      </c>
      <c r="G103">
        <v>2019</v>
      </c>
      <c r="H103" s="6">
        <v>337614</v>
      </c>
      <c r="I103" s="4">
        <v>55440</v>
      </c>
      <c r="J103" s="1">
        <v>0.08</v>
      </c>
      <c r="K103" s="4">
        <v>27009</v>
      </c>
      <c r="L103" s="4" t="s">
        <v>163</v>
      </c>
      <c r="M103" t="s">
        <v>163</v>
      </c>
      <c r="O103" s="4">
        <v>27009</v>
      </c>
      <c r="P103" s="4">
        <v>82449</v>
      </c>
    </row>
    <row r="104" spans="1:16" x14ac:dyDescent="0.2">
      <c r="A104" t="s">
        <v>92</v>
      </c>
      <c r="B104" t="s">
        <v>154</v>
      </c>
      <c r="C104" t="s">
        <v>160</v>
      </c>
      <c r="D104" t="s">
        <v>165</v>
      </c>
      <c r="E104" t="s">
        <v>172</v>
      </c>
      <c r="F104" t="s">
        <v>170</v>
      </c>
      <c r="G104">
        <v>2020</v>
      </c>
      <c r="H104" s="6">
        <v>571254</v>
      </c>
      <c r="I104" s="4">
        <v>71190</v>
      </c>
      <c r="J104" s="1">
        <v>0.08</v>
      </c>
      <c r="K104" s="4">
        <v>45700</v>
      </c>
      <c r="L104" s="4" t="s">
        <v>163</v>
      </c>
      <c r="M104" t="s">
        <v>163</v>
      </c>
      <c r="O104" s="4">
        <v>45700</v>
      </c>
      <c r="P104" s="4">
        <v>116890</v>
      </c>
    </row>
    <row r="105" spans="1:16" x14ac:dyDescent="0.2">
      <c r="A105" t="s">
        <v>94</v>
      </c>
      <c r="B105" t="s">
        <v>154</v>
      </c>
      <c r="C105" t="s">
        <v>160</v>
      </c>
      <c r="D105" t="s">
        <v>165</v>
      </c>
      <c r="E105" t="s">
        <v>171</v>
      </c>
      <c r="F105" t="s">
        <v>170</v>
      </c>
      <c r="G105">
        <v>2020</v>
      </c>
      <c r="H105" s="6">
        <v>213201</v>
      </c>
      <c r="I105" s="4">
        <v>78390</v>
      </c>
      <c r="J105" s="1">
        <v>0.08</v>
      </c>
      <c r="K105" s="4">
        <v>17056</v>
      </c>
      <c r="L105" s="4" t="s">
        <v>163</v>
      </c>
      <c r="M105" t="s">
        <v>163</v>
      </c>
      <c r="O105" s="4">
        <v>17056</v>
      </c>
      <c r="P105" s="4">
        <v>95446</v>
      </c>
    </row>
    <row r="106" spans="1:16" x14ac:dyDescent="0.2">
      <c r="A106" t="s">
        <v>73</v>
      </c>
      <c r="B106" t="s">
        <v>154</v>
      </c>
      <c r="C106" t="s">
        <v>160</v>
      </c>
      <c r="D106" t="s">
        <v>165</v>
      </c>
      <c r="E106" t="s">
        <v>171</v>
      </c>
      <c r="F106" t="s">
        <v>170</v>
      </c>
      <c r="G106">
        <v>2020</v>
      </c>
      <c r="H106" s="6">
        <v>681419</v>
      </c>
      <c r="I106" s="4">
        <v>112400</v>
      </c>
      <c r="J106" s="1">
        <v>0.08</v>
      </c>
      <c r="K106" s="4">
        <v>54514</v>
      </c>
      <c r="L106" s="4" t="s">
        <v>163</v>
      </c>
      <c r="M106" t="s">
        <v>163</v>
      </c>
      <c r="O106" s="4">
        <v>54514</v>
      </c>
      <c r="P106" s="4">
        <v>166914</v>
      </c>
    </row>
    <row r="107" spans="1:16" x14ac:dyDescent="0.2">
      <c r="A107" t="s">
        <v>90</v>
      </c>
      <c r="B107" t="s">
        <v>154</v>
      </c>
      <c r="C107" t="s">
        <v>160</v>
      </c>
      <c r="D107" t="s">
        <v>166</v>
      </c>
      <c r="E107" t="s">
        <v>171</v>
      </c>
      <c r="F107" t="s">
        <v>164</v>
      </c>
      <c r="G107">
        <v>2020</v>
      </c>
      <c r="H107" s="6">
        <v>1349684</v>
      </c>
      <c r="I107" s="4">
        <v>139860</v>
      </c>
      <c r="J107" s="1">
        <v>0.08</v>
      </c>
      <c r="K107" s="4">
        <v>107975</v>
      </c>
      <c r="L107" s="4" t="s">
        <v>163</v>
      </c>
      <c r="M107" t="s">
        <v>163</v>
      </c>
      <c r="O107" s="4">
        <v>107975</v>
      </c>
      <c r="P107" s="4">
        <v>247835</v>
      </c>
    </row>
    <row r="108" spans="1:16" x14ac:dyDescent="0.2">
      <c r="A108" t="s">
        <v>125</v>
      </c>
      <c r="B108" t="s">
        <v>154</v>
      </c>
      <c r="C108" t="s">
        <v>160</v>
      </c>
      <c r="D108" t="s">
        <v>165</v>
      </c>
      <c r="E108" t="s">
        <v>171</v>
      </c>
      <c r="F108" t="s">
        <v>170</v>
      </c>
      <c r="G108">
        <v>2021</v>
      </c>
      <c r="H108" s="6">
        <v>735409</v>
      </c>
      <c r="I108" s="4">
        <v>59220</v>
      </c>
      <c r="J108" s="1">
        <v>0.08</v>
      </c>
      <c r="K108" s="4">
        <v>58833</v>
      </c>
      <c r="L108" s="4" t="s">
        <v>163</v>
      </c>
      <c r="M108" t="s">
        <v>163</v>
      </c>
      <c r="O108" s="4">
        <v>58833</v>
      </c>
      <c r="P108" s="4">
        <v>118053</v>
      </c>
    </row>
    <row r="109" spans="1:16" x14ac:dyDescent="0.2">
      <c r="A109" t="s">
        <v>143</v>
      </c>
      <c r="B109" t="s">
        <v>154</v>
      </c>
      <c r="C109" t="s">
        <v>160</v>
      </c>
      <c r="D109" t="s">
        <v>166</v>
      </c>
      <c r="E109" t="s">
        <v>172</v>
      </c>
      <c r="F109" t="s">
        <v>170</v>
      </c>
      <c r="G109">
        <v>2021</v>
      </c>
      <c r="H109" s="6">
        <v>805212</v>
      </c>
      <c r="I109" s="4">
        <v>96000</v>
      </c>
      <c r="J109" s="1">
        <v>0.08</v>
      </c>
      <c r="K109" s="4">
        <v>64417</v>
      </c>
      <c r="L109" s="4" t="s">
        <v>163</v>
      </c>
      <c r="M109" t="s">
        <v>163</v>
      </c>
      <c r="O109" s="4">
        <v>64417</v>
      </c>
      <c r="P109" s="4">
        <v>160417</v>
      </c>
    </row>
    <row r="110" spans="1:16" x14ac:dyDescent="0.2">
      <c r="A110" t="s">
        <v>135</v>
      </c>
      <c r="B110" t="s">
        <v>154</v>
      </c>
      <c r="C110" t="s">
        <v>160</v>
      </c>
      <c r="D110" t="s">
        <v>168</v>
      </c>
      <c r="E110" t="s">
        <v>172</v>
      </c>
      <c r="F110" t="s">
        <v>170</v>
      </c>
      <c r="G110">
        <v>2021</v>
      </c>
      <c r="H110" s="6">
        <v>934577</v>
      </c>
      <c r="I110" s="4">
        <v>89200</v>
      </c>
      <c r="J110" s="1">
        <v>0.08</v>
      </c>
      <c r="K110" s="4">
        <v>74766</v>
      </c>
      <c r="L110" s="4" t="s">
        <v>163</v>
      </c>
      <c r="M110" t="s">
        <v>163</v>
      </c>
      <c r="O110" s="4">
        <v>74766</v>
      </c>
      <c r="P110" s="4">
        <v>163966</v>
      </c>
    </row>
    <row r="111" spans="1:16" x14ac:dyDescent="0.2">
      <c r="A111" t="s">
        <v>121</v>
      </c>
      <c r="B111" t="s">
        <v>154</v>
      </c>
      <c r="C111" t="s">
        <v>160</v>
      </c>
      <c r="D111" t="s">
        <v>169</v>
      </c>
      <c r="E111" t="s">
        <v>171</v>
      </c>
      <c r="F111" t="s">
        <v>170</v>
      </c>
      <c r="G111">
        <v>2021</v>
      </c>
      <c r="H111" s="6">
        <v>509011</v>
      </c>
      <c r="I111" s="4">
        <v>63000</v>
      </c>
      <c r="J111" s="1">
        <v>0.08</v>
      </c>
      <c r="K111" s="4">
        <v>40721</v>
      </c>
      <c r="L111" s="4" t="s">
        <v>163</v>
      </c>
      <c r="M111" t="s">
        <v>163</v>
      </c>
      <c r="O111" s="4">
        <v>40721</v>
      </c>
      <c r="P111" s="4">
        <v>103721</v>
      </c>
    </row>
    <row r="112" spans="1:16" x14ac:dyDescent="0.2">
      <c r="A112" t="s">
        <v>26</v>
      </c>
      <c r="B112" t="s">
        <v>151</v>
      </c>
      <c r="C112" t="s">
        <v>161</v>
      </c>
      <c r="D112" t="s">
        <v>166</v>
      </c>
      <c r="E112" t="s">
        <v>171</v>
      </c>
      <c r="F112" t="s">
        <v>170</v>
      </c>
      <c r="G112">
        <v>2018</v>
      </c>
      <c r="H112" s="6">
        <v>1064951</v>
      </c>
      <c r="I112" s="4">
        <v>95360</v>
      </c>
      <c r="J112" s="1">
        <v>0.09</v>
      </c>
      <c r="K112" s="4">
        <v>95846</v>
      </c>
      <c r="L112" s="4">
        <v>690000</v>
      </c>
      <c r="M112" s="1">
        <v>0.25</v>
      </c>
      <c r="N112" s="4">
        <v>2384</v>
      </c>
      <c r="O112" s="4">
        <v>119686</v>
      </c>
      <c r="P112" s="4">
        <v>215046</v>
      </c>
    </row>
    <row r="113" spans="1:16" x14ac:dyDescent="0.2">
      <c r="A113" t="s">
        <v>22</v>
      </c>
      <c r="B113" t="s">
        <v>151</v>
      </c>
      <c r="C113" t="s">
        <v>161</v>
      </c>
      <c r="D113" t="s">
        <v>167</v>
      </c>
      <c r="E113" t="s">
        <v>172</v>
      </c>
      <c r="F113" t="s">
        <v>170</v>
      </c>
      <c r="G113">
        <v>2018</v>
      </c>
      <c r="H113" s="6">
        <v>581701</v>
      </c>
      <c r="I113" s="4">
        <v>48300</v>
      </c>
      <c r="J113" s="1">
        <v>0.09</v>
      </c>
      <c r="K113" s="4">
        <v>52353</v>
      </c>
      <c r="L113" s="4">
        <v>610000</v>
      </c>
      <c r="M113" s="1">
        <v>0.25</v>
      </c>
      <c r="O113" s="4">
        <v>52353</v>
      </c>
      <c r="P113" s="4">
        <v>100653</v>
      </c>
    </row>
    <row r="114" spans="1:16" x14ac:dyDescent="0.2">
      <c r="A114" t="s">
        <v>28</v>
      </c>
      <c r="B114" t="s">
        <v>151</v>
      </c>
      <c r="C114" t="s">
        <v>161</v>
      </c>
      <c r="D114" t="s">
        <v>168</v>
      </c>
      <c r="E114" t="s">
        <v>172</v>
      </c>
      <c r="F114" t="s">
        <v>170</v>
      </c>
      <c r="G114">
        <v>2018</v>
      </c>
      <c r="H114" s="6">
        <v>632727</v>
      </c>
      <c r="I114" s="4">
        <v>67950</v>
      </c>
      <c r="J114" s="1">
        <v>0.09</v>
      </c>
      <c r="K114" s="4">
        <v>56945</v>
      </c>
      <c r="L114" s="4">
        <v>590000</v>
      </c>
      <c r="M114" s="1">
        <v>0.25</v>
      </c>
      <c r="N114" s="4">
        <v>16987.5</v>
      </c>
      <c r="O114" s="4">
        <v>73932.5</v>
      </c>
      <c r="P114" s="4">
        <v>141882.5</v>
      </c>
    </row>
    <row r="115" spans="1:16" x14ac:dyDescent="0.2">
      <c r="A115" t="s">
        <v>27</v>
      </c>
      <c r="B115" t="s">
        <v>151</v>
      </c>
      <c r="C115" t="s">
        <v>161</v>
      </c>
      <c r="D115" t="s">
        <v>169</v>
      </c>
      <c r="E115" t="s">
        <v>171</v>
      </c>
      <c r="F115" t="s">
        <v>170</v>
      </c>
      <c r="G115">
        <v>2018</v>
      </c>
      <c r="H115" s="6">
        <v>943830</v>
      </c>
      <c r="I115" s="4">
        <v>95680</v>
      </c>
      <c r="J115" s="1">
        <v>0.09</v>
      </c>
      <c r="K115" s="4">
        <v>84945</v>
      </c>
      <c r="L115" s="4">
        <v>870000</v>
      </c>
      <c r="M115" s="1">
        <v>0.25</v>
      </c>
      <c r="N115" s="4">
        <v>2392</v>
      </c>
      <c r="O115" s="4">
        <v>108865</v>
      </c>
      <c r="P115" s="4">
        <v>204545</v>
      </c>
    </row>
    <row r="116" spans="1:16" x14ac:dyDescent="0.2">
      <c r="A116" t="s">
        <v>25</v>
      </c>
      <c r="B116" t="s">
        <v>151</v>
      </c>
      <c r="C116" t="s">
        <v>161</v>
      </c>
      <c r="D116" t="s">
        <v>169</v>
      </c>
      <c r="E116" t="s">
        <v>171</v>
      </c>
      <c r="F116" t="s">
        <v>170</v>
      </c>
      <c r="G116">
        <v>2018</v>
      </c>
      <c r="H116" s="6">
        <v>1435136</v>
      </c>
      <c r="I116" s="4">
        <v>93360</v>
      </c>
      <c r="J116" s="1">
        <v>0.09</v>
      </c>
      <c r="K116" s="4">
        <v>129162</v>
      </c>
      <c r="L116" s="4">
        <v>1000000</v>
      </c>
      <c r="M116" s="1">
        <v>0.25</v>
      </c>
      <c r="N116" s="4">
        <v>2334</v>
      </c>
      <c r="O116" s="4">
        <v>152502</v>
      </c>
      <c r="P116" s="4">
        <v>245862</v>
      </c>
    </row>
    <row r="117" spans="1:16" x14ac:dyDescent="0.2">
      <c r="A117" t="s">
        <v>36</v>
      </c>
      <c r="B117" t="s">
        <v>151</v>
      </c>
      <c r="C117" t="s">
        <v>161</v>
      </c>
      <c r="D117" t="s">
        <v>164</v>
      </c>
      <c r="E117" t="s">
        <v>171</v>
      </c>
      <c r="F117" t="s">
        <v>170</v>
      </c>
      <c r="G117">
        <v>2018</v>
      </c>
      <c r="H117" s="6">
        <v>1258236</v>
      </c>
      <c r="I117" s="4">
        <v>111440</v>
      </c>
      <c r="J117" s="1">
        <v>0.09</v>
      </c>
      <c r="K117" s="4">
        <v>113241</v>
      </c>
      <c r="L117" s="4">
        <v>1130000</v>
      </c>
      <c r="M117" s="1">
        <v>0.25</v>
      </c>
      <c r="N117" s="4">
        <v>2786</v>
      </c>
      <c r="O117" s="4">
        <v>141101</v>
      </c>
      <c r="P117" s="4">
        <v>252541</v>
      </c>
    </row>
    <row r="118" spans="1:16" x14ac:dyDescent="0.2">
      <c r="A118" t="s">
        <v>59</v>
      </c>
      <c r="B118" t="s">
        <v>151</v>
      </c>
      <c r="C118" t="s">
        <v>161</v>
      </c>
      <c r="D118" t="s">
        <v>165</v>
      </c>
      <c r="E118" t="s">
        <v>172</v>
      </c>
      <c r="F118" t="s">
        <v>170</v>
      </c>
      <c r="G118">
        <v>2019</v>
      </c>
      <c r="H118" s="6">
        <v>2285663</v>
      </c>
      <c r="I118" s="4">
        <v>122040</v>
      </c>
      <c r="J118" s="1">
        <v>0.09</v>
      </c>
      <c r="K118" s="4">
        <v>205710</v>
      </c>
      <c r="L118" s="4">
        <v>2180000</v>
      </c>
      <c r="M118" s="1">
        <v>0.25</v>
      </c>
      <c r="N118" s="4">
        <v>351</v>
      </c>
      <c r="O118" s="4">
        <v>236220</v>
      </c>
      <c r="P118" s="4">
        <v>358260</v>
      </c>
    </row>
    <row r="119" spans="1:16" x14ac:dyDescent="0.2">
      <c r="A119" t="s">
        <v>69</v>
      </c>
      <c r="B119" t="s">
        <v>151</v>
      </c>
      <c r="C119" t="s">
        <v>161</v>
      </c>
      <c r="D119" t="s">
        <v>167</v>
      </c>
      <c r="E119" t="s">
        <v>171</v>
      </c>
      <c r="F119" t="s">
        <v>164</v>
      </c>
      <c r="G119">
        <v>2019</v>
      </c>
      <c r="H119" s="6">
        <v>749752</v>
      </c>
      <c r="I119" s="4">
        <v>99280</v>
      </c>
      <c r="J119" s="1">
        <v>0.09</v>
      </c>
      <c r="K119" s="4">
        <v>67478</v>
      </c>
      <c r="L119" s="4">
        <v>650000</v>
      </c>
      <c r="M119" s="1">
        <v>0.25</v>
      </c>
      <c r="N119" s="4">
        <v>2482</v>
      </c>
      <c r="O119" s="4">
        <v>92298</v>
      </c>
      <c r="P119" s="4">
        <v>191578</v>
      </c>
    </row>
    <row r="120" spans="1:16" x14ac:dyDescent="0.2">
      <c r="A120" t="s">
        <v>65</v>
      </c>
      <c r="B120" t="s">
        <v>151</v>
      </c>
      <c r="C120" t="s">
        <v>161</v>
      </c>
      <c r="D120" t="s">
        <v>168</v>
      </c>
      <c r="E120" t="s">
        <v>171</v>
      </c>
      <c r="F120" t="s">
        <v>170</v>
      </c>
      <c r="G120">
        <v>2019</v>
      </c>
      <c r="H120" s="6">
        <v>1213248</v>
      </c>
      <c r="I120" s="4">
        <v>105520</v>
      </c>
      <c r="J120" s="1">
        <v>0.09</v>
      </c>
      <c r="K120" s="4">
        <v>109192</v>
      </c>
      <c r="L120" s="4">
        <v>1370000</v>
      </c>
      <c r="M120" s="1">
        <v>0.25</v>
      </c>
      <c r="O120" s="4">
        <v>109192</v>
      </c>
      <c r="P120" s="4">
        <v>214712</v>
      </c>
    </row>
    <row r="121" spans="1:16" x14ac:dyDescent="0.2">
      <c r="A121" t="s">
        <v>68</v>
      </c>
      <c r="B121" t="s">
        <v>151</v>
      </c>
      <c r="C121" t="s">
        <v>161</v>
      </c>
      <c r="D121" t="s">
        <v>168</v>
      </c>
      <c r="E121" t="s">
        <v>172</v>
      </c>
      <c r="F121" t="s">
        <v>170</v>
      </c>
      <c r="G121">
        <v>2019</v>
      </c>
      <c r="H121" s="6">
        <v>1053575</v>
      </c>
      <c r="I121" s="4">
        <v>86240</v>
      </c>
      <c r="J121" s="1">
        <v>0.09</v>
      </c>
      <c r="K121" s="4">
        <v>94822</v>
      </c>
      <c r="L121" s="4">
        <v>950000</v>
      </c>
      <c r="M121" s="1">
        <v>0.25</v>
      </c>
      <c r="N121" s="4">
        <v>2156</v>
      </c>
      <c r="O121" s="4">
        <v>116382</v>
      </c>
      <c r="P121" s="4">
        <v>202622</v>
      </c>
    </row>
    <row r="122" spans="1:16" x14ac:dyDescent="0.2">
      <c r="A122" t="s">
        <v>51</v>
      </c>
      <c r="B122" t="s">
        <v>151</v>
      </c>
      <c r="C122" t="s">
        <v>161</v>
      </c>
      <c r="D122" t="s">
        <v>169</v>
      </c>
      <c r="E122" t="s">
        <v>171</v>
      </c>
      <c r="F122" t="s">
        <v>170</v>
      </c>
      <c r="G122">
        <v>2019</v>
      </c>
      <c r="H122" s="6">
        <v>520515</v>
      </c>
      <c r="I122" s="4">
        <v>64260</v>
      </c>
      <c r="J122" s="1">
        <v>0.09</v>
      </c>
      <c r="K122" s="4">
        <v>46846</v>
      </c>
      <c r="L122" s="4">
        <v>330000</v>
      </c>
      <c r="M122" s="1">
        <v>0.25</v>
      </c>
      <c r="N122" s="4">
        <v>1665</v>
      </c>
      <c r="O122" s="4">
        <v>62911</v>
      </c>
      <c r="P122" s="4">
        <v>127171</v>
      </c>
    </row>
    <row r="123" spans="1:16" x14ac:dyDescent="0.2">
      <c r="A123" t="s">
        <v>70</v>
      </c>
      <c r="B123" t="s">
        <v>151</v>
      </c>
      <c r="C123" t="s">
        <v>161</v>
      </c>
      <c r="D123" t="s">
        <v>169</v>
      </c>
      <c r="E123" t="s">
        <v>172</v>
      </c>
      <c r="F123" t="s">
        <v>170</v>
      </c>
      <c r="G123">
        <v>2019</v>
      </c>
      <c r="H123" s="6">
        <v>1301724</v>
      </c>
      <c r="I123" s="4">
        <v>86040</v>
      </c>
      <c r="J123" s="1">
        <v>0.09</v>
      </c>
      <c r="K123" s="4">
        <v>117155</v>
      </c>
      <c r="L123" s="4">
        <v>1180000</v>
      </c>
      <c r="M123" s="1">
        <v>0.25</v>
      </c>
      <c r="N123" s="4">
        <v>2151</v>
      </c>
      <c r="O123" s="4">
        <v>138665</v>
      </c>
      <c r="P123" s="4">
        <v>224705</v>
      </c>
    </row>
    <row r="124" spans="1:16" x14ac:dyDescent="0.2">
      <c r="A124" t="s">
        <v>63</v>
      </c>
      <c r="B124" t="s">
        <v>151</v>
      </c>
      <c r="C124" t="s">
        <v>161</v>
      </c>
      <c r="D124" t="s">
        <v>164</v>
      </c>
      <c r="E124" t="s">
        <v>171</v>
      </c>
      <c r="F124" t="s">
        <v>170</v>
      </c>
      <c r="G124">
        <v>2019</v>
      </c>
      <c r="H124" s="6">
        <v>838473</v>
      </c>
      <c r="I124" s="4">
        <v>63270</v>
      </c>
      <c r="J124" s="1">
        <v>0.09</v>
      </c>
      <c r="K124" s="4">
        <v>75463</v>
      </c>
      <c r="L124" s="4">
        <v>920000</v>
      </c>
      <c r="M124" s="1">
        <v>0.25</v>
      </c>
      <c r="O124" s="4">
        <v>75463</v>
      </c>
      <c r="P124" s="4">
        <v>138733</v>
      </c>
    </row>
    <row r="125" spans="1:16" x14ac:dyDescent="0.2">
      <c r="A125" t="s">
        <v>84</v>
      </c>
      <c r="B125" t="s">
        <v>151</v>
      </c>
      <c r="C125" t="s">
        <v>161</v>
      </c>
      <c r="D125" t="s">
        <v>166</v>
      </c>
      <c r="E125" t="s">
        <v>172</v>
      </c>
      <c r="F125" t="s">
        <v>164</v>
      </c>
      <c r="G125">
        <v>2020</v>
      </c>
      <c r="H125" s="6">
        <v>1576659</v>
      </c>
      <c r="I125" s="4">
        <v>92240</v>
      </c>
      <c r="J125" s="1">
        <v>0.1</v>
      </c>
      <c r="K125" s="4">
        <v>157666</v>
      </c>
      <c r="L125" s="4">
        <v>1280000</v>
      </c>
      <c r="M125" s="1">
        <v>0.3</v>
      </c>
      <c r="N125" s="4">
        <v>27672</v>
      </c>
      <c r="O125" s="4">
        <v>185338</v>
      </c>
      <c r="P125" s="4">
        <v>277578</v>
      </c>
    </row>
    <row r="126" spans="1:16" x14ac:dyDescent="0.2">
      <c r="A126" t="s">
        <v>102</v>
      </c>
      <c r="B126" t="s">
        <v>151</v>
      </c>
      <c r="C126" t="s">
        <v>161</v>
      </c>
      <c r="D126" t="s">
        <v>166</v>
      </c>
      <c r="E126" t="s">
        <v>172</v>
      </c>
      <c r="F126" t="s">
        <v>164</v>
      </c>
      <c r="G126">
        <v>2020</v>
      </c>
      <c r="H126" s="6">
        <v>1171173</v>
      </c>
      <c r="I126" s="4">
        <v>122289.99999999999</v>
      </c>
      <c r="J126" s="1">
        <v>0.1</v>
      </c>
      <c r="K126" s="4">
        <v>117117</v>
      </c>
      <c r="L126" s="4">
        <v>750000</v>
      </c>
      <c r="M126" s="1">
        <v>0.3</v>
      </c>
      <c r="N126" s="4">
        <v>36686.999999999993</v>
      </c>
      <c r="O126" s="4">
        <v>153804</v>
      </c>
      <c r="P126" s="4">
        <v>276094</v>
      </c>
    </row>
    <row r="127" spans="1:16" x14ac:dyDescent="0.2">
      <c r="A127" t="s">
        <v>79</v>
      </c>
      <c r="B127" t="s">
        <v>151</v>
      </c>
      <c r="C127" t="s">
        <v>161</v>
      </c>
      <c r="D127" t="s">
        <v>167</v>
      </c>
      <c r="E127" t="s">
        <v>171</v>
      </c>
      <c r="F127" t="s">
        <v>164</v>
      </c>
      <c r="G127">
        <v>2020</v>
      </c>
      <c r="H127" s="6">
        <v>774444</v>
      </c>
      <c r="I127" s="4">
        <v>86960</v>
      </c>
      <c r="J127" s="1">
        <v>0.1</v>
      </c>
      <c r="K127" s="4">
        <v>77444</v>
      </c>
      <c r="L127" s="4">
        <v>680000</v>
      </c>
      <c r="M127" s="1">
        <v>0.3</v>
      </c>
      <c r="N127" s="4">
        <v>2688</v>
      </c>
      <c r="O127" s="4">
        <v>103532</v>
      </c>
      <c r="P127" s="4">
        <v>190492</v>
      </c>
    </row>
    <row r="128" spans="1:16" x14ac:dyDescent="0.2">
      <c r="A128" t="s">
        <v>107</v>
      </c>
      <c r="B128" t="s">
        <v>151</v>
      </c>
      <c r="C128" t="s">
        <v>161</v>
      </c>
      <c r="D128" t="s">
        <v>167</v>
      </c>
      <c r="E128" t="s">
        <v>172</v>
      </c>
      <c r="F128" t="s">
        <v>164</v>
      </c>
      <c r="G128">
        <v>2020</v>
      </c>
      <c r="H128" s="6">
        <v>484372</v>
      </c>
      <c r="I128" s="4">
        <v>37600</v>
      </c>
      <c r="J128" s="1">
        <v>0.1</v>
      </c>
      <c r="K128" s="4">
        <v>48437</v>
      </c>
      <c r="L128" s="4">
        <v>500000</v>
      </c>
      <c r="M128" s="1">
        <v>0.3</v>
      </c>
      <c r="O128" s="4">
        <v>48437</v>
      </c>
      <c r="P128" s="4">
        <v>86037</v>
      </c>
    </row>
    <row r="129" spans="1:16" x14ac:dyDescent="0.2">
      <c r="A129" t="s">
        <v>95</v>
      </c>
      <c r="B129" t="s">
        <v>151</v>
      </c>
      <c r="C129" t="s">
        <v>161</v>
      </c>
      <c r="D129" t="s">
        <v>167</v>
      </c>
      <c r="E129" t="s">
        <v>171</v>
      </c>
      <c r="F129" t="s">
        <v>170</v>
      </c>
      <c r="G129">
        <v>2020</v>
      </c>
      <c r="H129" s="6">
        <v>1084496</v>
      </c>
      <c r="I129" s="4">
        <v>88320</v>
      </c>
      <c r="J129" s="1">
        <v>0.1</v>
      </c>
      <c r="K129" s="4">
        <v>108450</v>
      </c>
      <c r="L129" s="4">
        <v>830000</v>
      </c>
      <c r="M129" s="1">
        <v>0.3</v>
      </c>
      <c r="N129" s="4">
        <v>26496</v>
      </c>
      <c r="O129" s="4">
        <v>134946</v>
      </c>
      <c r="P129" s="4">
        <v>223266</v>
      </c>
    </row>
    <row r="130" spans="1:16" x14ac:dyDescent="0.2">
      <c r="A130" t="s">
        <v>96</v>
      </c>
      <c r="B130" t="s">
        <v>151</v>
      </c>
      <c r="C130" t="s">
        <v>161</v>
      </c>
      <c r="D130" t="s">
        <v>169</v>
      </c>
      <c r="E130" t="s">
        <v>171</v>
      </c>
      <c r="F130" t="s">
        <v>170</v>
      </c>
      <c r="G130">
        <v>2020</v>
      </c>
      <c r="H130" s="6">
        <v>637332</v>
      </c>
      <c r="I130" s="4">
        <v>78390</v>
      </c>
      <c r="J130" s="1">
        <v>0.1</v>
      </c>
      <c r="K130" s="4">
        <v>63733</v>
      </c>
      <c r="L130" s="4">
        <v>740000</v>
      </c>
      <c r="M130" s="1">
        <v>0.3</v>
      </c>
      <c r="O130" s="4">
        <v>63733</v>
      </c>
      <c r="P130" s="4">
        <v>142123</v>
      </c>
    </row>
    <row r="131" spans="1:16" x14ac:dyDescent="0.2">
      <c r="A131" t="s">
        <v>74</v>
      </c>
      <c r="B131" t="s">
        <v>151</v>
      </c>
      <c r="C131" t="s">
        <v>161</v>
      </c>
      <c r="D131" t="s">
        <v>164</v>
      </c>
      <c r="E131" t="s">
        <v>171</v>
      </c>
      <c r="F131" t="s">
        <v>170</v>
      </c>
      <c r="G131">
        <v>2020</v>
      </c>
      <c r="H131" s="6">
        <v>1526664</v>
      </c>
      <c r="I131" s="4">
        <v>127860</v>
      </c>
      <c r="J131" s="1">
        <v>0.1</v>
      </c>
      <c r="K131" s="4">
        <v>152666</v>
      </c>
      <c r="L131" s="4">
        <v>1110000</v>
      </c>
      <c r="M131" s="1">
        <v>0.3</v>
      </c>
      <c r="N131" s="4">
        <v>38358</v>
      </c>
      <c r="O131" s="4">
        <v>191024</v>
      </c>
      <c r="P131" s="4">
        <v>318884</v>
      </c>
    </row>
    <row r="132" spans="1:16" x14ac:dyDescent="0.2">
      <c r="A132" t="s">
        <v>132</v>
      </c>
      <c r="B132" t="s">
        <v>151</v>
      </c>
      <c r="C132" t="s">
        <v>161</v>
      </c>
      <c r="D132" t="s">
        <v>165</v>
      </c>
      <c r="E132" t="s">
        <v>171</v>
      </c>
      <c r="F132" t="s">
        <v>170</v>
      </c>
      <c r="G132">
        <v>2021</v>
      </c>
      <c r="H132" s="6">
        <v>807427</v>
      </c>
      <c r="I132" s="4">
        <v>80480</v>
      </c>
      <c r="J132" s="1">
        <v>0.1</v>
      </c>
      <c r="K132" s="4">
        <v>80743</v>
      </c>
      <c r="L132" s="4">
        <v>880000</v>
      </c>
      <c r="M132" s="1">
        <v>0.3</v>
      </c>
      <c r="O132" s="4">
        <v>80743</v>
      </c>
      <c r="P132" s="4">
        <v>161223</v>
      </c>
    </row>
    <row r="133" spans="1:16" x14ac:dyDescent="0.2">
      <c r="A133" t="s">
        <v>140</v>
      </c>
      <c r="B133" t="s">
        <v>151</v>
      </c>
      <c r="C133" t="s">
        <v>161</v>
      </c>
      <c r="D133" t="s">
        <v>166</v>
      </c>
      <c r="E133" t="s">
        <v>171</v>
      </c>
      <c r="F133" t="s">
        <v>170</v>
      </c>
      <c r="G133">
        <v>2021</v>
      </c>
      <c r="H133" s="6">
        <v>155203</v>
      </c>
      <c r="I133" s="4">
        <v>41300</v>
      </c>
      <c r="J133" s="1">
        <v>0.1</v>
      </c>
      <c r="K133" s="4">
        <v>15520</v>
      </c>
      <c r="L133" s="4">
        <v>130000</v>
      </c>
      <c r="M133" s="1">
        <v>0.3</v>
      </c>
      <c r="N133" s="4">
        <v>1239</v>
      </c>
      <c r="O133" s="4">
        <v>27910</v>
      </c>
      <c r="P133" s="4">
        <v>69210</v>
      </c>
    </row>
    <row r="134" spans="1:16" x14ac:dyDescent="0.2">
      <c r="A134" t="s">
        <v>145</v>
      </c>
      <c r="B134" t="s">
        <v>151</v>
      </c>
      <c r="C134" t="s">
        <v>161</v>
      </c>
      <c r="D134" t="s">
        <v>167</v>
      </c>
      <c r="E134" t="s">
        <v>172</v>
      </c>
      <c r="F134" t="s">
        <v>164</v>
      </c>
      <c r="G134">
        <v>2021</v>
      </c>
      <c r="H134" s="6">
        <v>960603</v>
      </c>
      <c r="I134" s="4">
        <v>87030</v>
      </c>
      <c r="J134" s="1">
        <v>0.1</v>
      </c>
      <c r="K134" s="4">
        <v>96060</v>
      </c>
      <c r="L134" s="4">
        <v>770000</v>
      </c>
      <c r="M134" s="1">
        <v>0.3</v>
      </c>
      <c r="N134" s="4">
        <v>2619</v>
      </c>
      <c r="O134" s="4">
        <v>122169</v>
      </c>
      <c r="P134" s="4">
        <v>209199</v>
      </c>
    </row>
    <row r="135" spans="1:16" x14ac:dyDescent="0.2">
      <c r="A135" t="s">
        <v>119</v>
      </c>
      <c r="B135" t="s">
        <v>151</v>
      </c>
      <c r="C135" t="s">
        <v>161</v>
      </c>
      <c r="D135" t="s">
        <v>167</v>
      </c>
      <c r="E135" t="s">
        <v>172</v>
      </c>
      <c r="F135" t="s">
        <v>164</v>
      </c>
      <c r="G135">
        <v>2021</v>
      </c>
      <c r="H135" s="6">
        <v>266269</v>
      </c>
      <c r="I135" s="4">
        <v>23200</v>
      </c>
      <c r="J135" s="1">
        <v>0.1</v>
      </c>
      <c r="K135" s="4">
        <v>26627</v>
      </c>
      <c r="L135" s="4">
        <v>300000</v>
      </c>
      <c r="M135" s="1">
        <v>0.3</v>
      </c>
      <c r="O135" s="4">
        <v>26627</v>
      </c>
      <c r="P135" s="4">
        <v>49827</v>
      </c>
    </row>
    <row r="136" spans="1:16" x14ac:dyDescent="0.2">
      <c r="A136" t="s">
        <v>139</v>
      </c>
      <c r="B136" t="s">
        <v>151</v>
      </c>
      <c r="C136" t="s">
        <v>161</v>
      </c>
      <c r="D136" t="s">
        <v>169</v>
      </c>
      <c r="E136" t="s">
        <v>172</v>
      </c>
      <c r="F136" t="s">
        <v>170</v>
      </c>
      <c r="G136">
        <v>2021</v>
      </c>
      <c r="H136" s="6">
        <v>862610</v>
      </c>
      <c r="I136" s="4">
        <v>52830</v>
      </c>
      <c r="J136" s="1">
        <v>0.1</v>
      </c>
      <c r="K136" s="4">
        <v>86261</v>
      </c>
      <c r="L136" s="4">
        <v>910000</v>
      </c>
      <c r="M136" s="1">
        <v>0.3</v>
      </c>
      <c r="O136" s="4">
        <v>86261</v>
      </c>
      <c r="P136" s="4">
        <v>139091</v>
      </c>
    </row>
    <row r="137" spans="1:16" x14ac:dyDescent="0.2">
      <c r="A137" t="s">
        <v>150</v>
      </c>
      <c r="B137" t="s">
        <v>151</v>
      </c>
      <c r="C137" t="s">
        <v>161</v>
      </c>
      <c r="D137" t="s">
        <v>169</v>
      </c>
      <c r="E137" t="s">
        <v>171</v>
      </c>
      <c r="F137" t="s">
        <v>170</v>
      </c>
      <c r="G137">
        <v>2021</v>
      </c>
      <c r="H137" s="6">
        <v>184669</v>
      </c>
      <c r="I137" s="4">
        <v>12500</v>
      </c>
      <c r="J137" s="1">
        <v>0.1</v>
      </c>
      <c r="K137" s="4">
        <v>18467</v>
      </c>
      <c r="L137" s="4">
        <v>160000</v>
      </c>
      <c r="M137" s="1">
        <v>0.3</v>
      </c>
      <c r="N137" s="4">
        <v>375</v>
      </c>
      <c r="O137" s="4">
        <v>22217</v>
      </c>
      <c r="P137" s="4">
        <v>34717</v>
      </c>
    </row>
    <row r="138" spans="1:16" x14ac:dyDescent="0.2">
      <c r="A138" t="s">
        <v>109</v>
      </c>
      <c r="B138" t="s">
        <v>151</v>
      </c>
      <c r="C138" t="s">
        <v>161</v>
      </c>
      <c r="D138" t="s">
        <v>164</v>
      </c>
      <c r="E138" t="s">
        <v>172</v>
      </c>
      <c r="F138" t="s">
        <v>170</v>
      </c>
      <c r="G138">
        <v>2021</v>
      </c>
      <c r="H138" s="6">
        <v>585193</v>
      </c>
      <c r="I138" s="4">
        <v>65430</v>
      </c>
      <c r="J138" s="1">
        <v>0.1</v>
      </c>
      <c r="K138" s="4">
        <v>58519</v>
      </c>
      <c r="L138" s="4">
        <v>320000</v>
      </c>
      <c r="M138" s="1">
        <v>0.3</v>
      </c>
      <c r="N138" s="4">
        <v>19629</v>
      </c>
      <c r="O138" s="4">
        <v>78148</v>
      </c>
      <c r="P138" s="4">
        <v>143578</v>
      </c>
    </row>
    <row r="139" spans="1:16" x14ac:dyDescent="0.2">
      <c r="A139" t="s">
        <v>134</v>
      </c>
      <c r="B139" t="s">
        <v>151</v>
      </c>
      <c r="C139" t="s">
        <v>161</v>
      </c>
      <c r="D139" t="s">
        <v>164</v>
      </c>
      <c r="E139" t="s">
        <v>171</v>
      </c>
      <c r="F139" t="s">
        <v>170</v>
      </c>
      <c r="G139">
        <v>2021</v>
      </c>
      <c r="H139" s="6">
        <v>381741</v>
      </c>
      <c r="I139" s="4">
        <v>65340</v>
      </c>
      <c r="J139" s="1">
        <v>0.1</v>
      </c>
      <c r="K139" s="4">
        <v>38174</v>
      </c>
      <c r="L139" s="4">
        <v>380000</v>
      </c>
      <c r="M139" s="1">
        <v>0.3</v>
      </c>
      <c r="N139" s="4">
        <v>1962</v>
      </c>
      <c r="O139" s="4">
        <v>57776</v>
      </c>
      <c r="P139" s="4">
        <v>123116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F3A3-9FF3-E242-8460-2AE6B2688D50}">
  <dimension ref="B2:Q63"/>
  <sheetViews>
    <sheetView zoomScale="110" zoomScaleNormal="110" workbookViewId="0">
      <selection activeCell="R44" sqref="R44"/>
    </sheetView>
  </sheetViews>
  <sheetFormatPr baseColWidth="10" defaultRowHeight="15" x14ac:dyDescent="0.2"/>
  <cols>
    <col min="2" max="2" width="31.5" bestFit="1" customWidth="1"/>
    <col min="3" max="3" width="15.6640625" bestFit="1" customWidth="1"/>
    <col min="8" max="8" width="22.33203125" bestFit="1" customWidth="1"/>
    <col min="9" max="14" width="14.6640625" bestFit="1" customWidth="1"/>
    <col min="15" max="15" width="15.6640625" bestFit="1" customWidth="1"/>
    <col min="16" max="16" width="13.6640625" bestFit="1" customWidth="1"/>
    <col min="17" max="17" width="14.6640625" bestFit="1" customWidth="1"/>
    <col min="18" max="18" width="9.1640625" bestFit="1" customWidth="1"/>
    <col min="19" max="19" width="16.83203125" bestFit="1" customWidth="1"/>
    <col min="20" max="20" width="9.1640625" bestFit="1" customWidth="1"/>
    <col min="21" max="21" width="9.83203125" bestFit="1" customWidth="1"/>
    <col min="22" max="22" width="9.1640625" bestFit="1" customWidth="1"/>
    <col min="23" max="23" width="9" bestFit="1" customWidth="1"/>
    <col min="24" max="24" width="9.83203125" bestFit="1" customWidth="1"/>
    <col min="25" max="25" width="10.1640625" bestFit="1" customWidth="1"/>
  </cols>
  <sheetData>
    <row r="2" spans="2:15" x14ac:dyDescent="0.2">
      <c r="H2" s="17" t="s">
        <v>0</v>
      </c>
      <c r="I2" t="s">
        <v>185</v>
      </c>
    </row>
    <row r="4" spans="2:15" x14ac:dyDescent="0.2">
      <c r="B4" s="14" t="s">
        <v>176</v>
      </c>
      <c r="C4" s="15">
        <f>SUM(Table1[Sales])</f>
        <v>121860988</v>
      </c>
      <c r="H4" s="17" t="s">
        <v>184</v>
      </c>
      <c r="I4" s="17" t="s">
        <v>10</v>
      </c>
    </row>
    <row r="5" spans="2:15" x14ac:dyDescent="0.2">
      <c r="B5" s="18">
        <v>2018</v>
      </c>
      <c r="C5" s="6">
        <f>SUMIF(Table1[Year], B5, Table1[Sales])</f>
        <v>23018561</v>
      </c>
      <c r="H5" s="17" t="s">
        <v>7</v>
      </c>
      <c r="I5" t="s">
        <v>167</v>
      </c>
      <c r="J5" t="s">
        <v>164</v>
      </c>
      <c r="K5" t="s">
        <v>165</v>
      </c>
      <c r="L5" t="s">
        <v>166</v>
      </c>
      <c r="M5" t="s">
        <v>169</v>
      </c>
      <c r="N5" t="s">
        <v>168</v>
      </c>
      <c r="O5" t="s">
        <v>182</v>
      </c>
    </row>
    <row r="6" spans="2:15" x14ac:dyDescent="0.2">
      <c r="B6" s="18">
        <v>2019</v>
      </c>
      <c r="C6" s="6">
        <f>SUMIF(Table1[Year], B6, Table1[Sales])</f>
        <v>32658358</v>
      </c>
      <c r="H6" s="18" t="s">
        <v>158</v>
      </c>
      <c r="I6" s="4">
        <v>1127608</v>
      </c>
      <c r="J6" s="4">
        <v>80331</v>
      </c>
      <c r="K6" s="4">
        <v>2656883</v>
      </c>
      <c r="L6" s="4">
        <v>1853858</v>
      </c>
      <c r="M6" s="4">
        <v>2956577</v>
      </c>
      <c r="N6" s="4">
        <v>1160600</v>
      </c>
      <c r="O6" s="4">
        <v>9835857</v>
      </c>
    </row>
    <row r="7" spans="2:15" x14ac:dyDescent="0.2">
      <c r="B7" s="18">
        <v>2020</v>
      </c>
      <c r="C7" s="6">
        <f>SUMIF(Table1[Year], B7, Table1[Sales])</f>
        <v>31305793</v>
      </c>
      <c r="H7" s="18" t="s">
        <v>156</v>
      </c>
      <c r="I7" s="4">
        <v>2632010</v>
      </c>
      <c r="J7" s="4">
        <v>3942708</v>
      </c>
      <c r="K7" s="4">
        <v>3097242</v>
      </c>
      <c r="L7" s="4">
        <v>275943</v>
      </c>
      <c r="M7" s="4">
        <v>2603119</v>
      </c>
      <c r="N7" s="4">
        <v>2507352</v>
      </c>
      <c r="O7" s="4">
        <v>15058374</v>
      </c>
    </row>
    <row r="8" spans="2:15" x14ac:dyDescent="0.2">
      <c r="B8" s="18">
        <v>2021</v>
      </c>
      <c r="C8" s="6">
        <f>SUMIF(Table1[Year], B8, Table1[Sales])</f>
        <v>34878276</v>
      </c>
      <c r="H8" s="18" t="s">
        <v>152</v>
      </c>
      <c r="I8" s="4">
        <v>2957590</v>
      </c>
      <c r="J8" s="4">
        <v>2193300</v>
      </c>
      <c r="K8" s="4">
        <v>5872548</v>
      </c>
      <c r="L8" s="4">
        <v>1019370</v>
      </c>
      <c r="M8" s="4">
        <v>2182034</v>
      </c>
      <c r="N8" s="4">
        <v>895047</v>
      </c>
      <c r="O8" s="4">
        <v>15119889</v>
      </c>
    </row>
    <row r="9" spans="2:15" x14ac:dyDescent="0.2">
      <c r="C9" s="6"/>
      <c r="H9" s="18" t="s">
        <v>153</v>
      </c>
      <c r="I9" s="4">
        <v>2766268</v>
      </c>
      <c r="J9" s="4">
        <v>4658838</v>
      </c>
      <c r="K9" s="4">
        <v>956610</v>
      </c>
      <c r="L9" s="4">
        <v>4885048</v>
      </c>
      <c r="M9" s="4">
        <v>1848904</v>
      </c>
      <c r="N9" s="4">
        <v>1967478</v>
      </c>
      <c r="O9" s="4">
        <v>17083146</v>
      </c>
    </row>
    <row r="10" spans="2:15" x14ac:dyDescent="0.2">
      <c r="C10" s="6"/>
      <c r="H10" s="18" t="s">
        <v>157</v>
      </c>
      <c r="I10" s="4">
        <v>741560</v>
      </c>
      <c r="J10" s="4">
        <v>1583489</v>
      </c>
      <c r="K10" s="4">
        <v>2465505</v>
      </c>
      <c r="L10" s="4">
        <v>604853</v>
      </c>
      <c r="M10" s="4">
        <v>2045851</v>
      </c>
      <c r="N10" s="4">
        <v>2492917</v>
      </c>
      <c r="O10" s="4">
        <v>9934175</v>
      </c>
    </row>
    <row r="11" spans="2:15" x14ac:dyDescent="0.2">
      <c r="C11" s="6"/>
      <c r="H11" s="18" t="s">
        <v>155</v>
      </c>
      <c r="I11" s="4">
        <v>2181235</v>
      </c>
      <c r="J11" s="4">
        <v>3071812</v>
      </c>
      <c r="K11" s="4">
        <v>5351837</v>
      </c>
      <c r="L11" s="4">
        <v>481469</v>
      </c>
      <c r="M11" s="4">
        <v>4929653</v>
      </c>
      <c r="N11" s="4">
        <v>3583482</v>
      </c>
      <c r="O11" s="4">
        <v>19599488</v>
      </c>
    </row>
    <row r="12" spans="2:15" x14ac:dyDescent="0.2">
      <c r="C12" s="6"/>
      <c r="H12" s="18" t="s">
        <v>154</v>
      </c>
      <c r="I12" s="4">
        <v>0</v>
      </c>
      <c r="J12" s="4">
        <v>0</v>
      </c>
      <c r="K12" s="4">
        <v>3116497</v>
      </c>
      <c r="L12" s="4">
        <v>4081321</v>
      </c>
      <c r="M12" s="4">
        <v>1759278</v>
      </c>
      <c r="N12" s="4">
        <v>934577</v>
      </c>
      <c r="O12" s="4">
        <v>9891673</v>
      </c>
    </row>
    <row r="13" spans="2:15" x14ac:dyDescent="0.2">
      <c r="C13" s="6"/>
      <c r="H13" s="18" t="s">
        <v>151</v>
      </c>
      <c r="I13" s="4">
        <v>4901637</v>
      </c>
      <c r="J13" s="4">
        <v>4590307</v>
      </c>
      <c r="K13" s="4">
        <v>3093090</v>
      </c>
      <c r="L13" s="4">
        <v>3967986</v>
      </c>
      <c r="M13" s="4">
        <v>5885816</v>
      </c>
      <c r="N13" s="4">
        <v>2899550</v>
      </c>
      <c r="O13" s="4">
        <v>25338386</v>
      </c>
    </row>
    <row r="14" spans="2:15" x14ac:dyDescent="0.2">
      <c r="B14" s="12" t="s">
        <v>179</v>
      </c>
      <c r="C14" s="13">
        <f>SUM('Sales Compensation'!$P$2:$P$139)</f>
        <v>19884033.399999999</v>
      </c>
      <c r="H14" s="18" t="s">
        <v>182</v>
      </c>
      <c r="I14" s="4">
        <v>17307908</v>
      </c>
      <c r="J14" s="4">
        <v>20120785</v>
      </c>
      <c r="K14" s="4">
        <v>26610212</v>
      </c>
      <c r="L14" s="4">
        <v>17169848</v>
      </c>
      <c r="M14" s="4">
        <v>24211232</v>
      </c>
      <c r="N14" s="4">
        <v>16441003</v>
      </c>
      <c r="O14" s="4">
        <v>121860988</v>
      </c>
    </row>
    <row r="15" spans="2:15" x14ac:dyDescent="0.2">
      <c r="B15" s="9" t="s">
        <v>151</v>
      </c>
      <c r="C15" s="6">
        <f>SUMIF(Table1[Country],B15,Table1[Total Compensation])</f>
        <v>5062745.5</v>
      </c>
    </row>
    <row r="16" spans="2:15" x14ac:dyDescent="0.2">
      <c r="B16" s="10" t="s">
        <v>155</v>
      </c>
      <c r="C16" s="6">
        <f>SUMIF(Table1[Country],B16,Table1[Total Compensation])</f>
        <v>3757450</v>
      </c>
    </row>
    <row r="17" spans="2:17" x14ac:dyDescent="0.2">
      <c r="B17" s="9" t="s">
        <v>154</v>
      </c>
      <c r="C17" s="6">
        <f>SUMIF(Table1[Country],B17,Table1[Total Compensation])</f>
        <v>1840754</v>
      </c>
    </row>
    <row r="18" spans="2:17" x14ac:dyDescent="0.2">
      <c r="B18" s="9" t="s">
        <v>158</v>
      </c>
      <c r="C18" s="6">
        <f>SUMIF(Table1[Country],B18,Table1[Total Compensation])</f>
        <v>1548485</v>
      </c>
    </row>
    <row r="19" spans="2:17" x14ac:dyDescent="0.2">
      <c r="B19" s="10" t="s">
        <v>158</v>
      </c>
      <c r="C19" s="6">
        <f>SUMIF(Table1[Country],B19,Table1[Total Compensation])</f>
        <v>1548485</v>
      </c>
    </row>
    <row r="20" spans="2:17" x14ac:dyDescent="0.2">
      <c r="B20" s="9" t="s">
        <v>156</v>
      </c>
      <c r="C20" s="6">
        <f>SUMIF(Table1[Country],B20,Table1[Total Compensation])</f>
        <v>2364680</v>
      </c>
      <c r="H20" s="17" t="s">
        <v>186</v>
      </c>
      <c r="I20" s="17" t="s">
        <v>7</v>
      </c>
    </row>
    <row r="21" spans="2:17" x14ac:dyDescent="0.2">
      <c r="B21" s="9" t="s">
        <v>153</v>
      </c>
      <c r="C21" s="6">
        <f>SUMIF(Table1[Country],B21,Table1[Total Compensation])</f>
        <v>2545704.4</v>
      </c>
      <c r="H21" s="17" t="s">
        <v>0</v>
      </c>
      <c r="I21" t="s">
        <v>158</v>
      </c>
      <c r="J21" t="s">
        <v>156</v>
      </c>
      <c r="K21" t="s">
        <v>152</v>
      </c>
      <c r="L21" t="s">
        <v>153</v>
      </c>
      <c r="M21" t="s">
        <v>157</v>
      </c>
      <c r="N21" t="s">
        <v>155</v>
      </c>
      <c r="O21" t="s">
        <v>154</v>
      </c>
      <c r="P21" t="s">
        <v>151</v>
      </c>
      <c r="Q21" t="s">
        <v>182</v>
      </c>
    </row>
    <row r="22" spans="2:17" x14ac:dyDescent="0.2">
      <c r="B22" s="10" t="s">
        <v>152</v>
      </c>
      <c r="C22" s="6">
        <f>SUMIF(Table1[Country],B22,Table1[Total Compensation])</f>
        <v>1669187.5</v>
      </c>
      <c r="H22" s="18">
        <v>2018</v>
      </c>
      <c r="I22" s="4">
        <v>65333</v>
      </c>
      <c r="J22" s="4">
        <v>663428</v>
      </c>
      <c r="K22" s="4">
        <v>265237.5</v>
      </c>
      <c r="L22" s="4">
        <v>231075</v>
      </c>
      <c r="M22" s="4">
        <v>166720</v>
      </c>
      <c r="N22" s="4">
        <v>905209</v>
      </c>
      <c r="O22" s="4">
        <v>157014</v>
      </c>
      <c r="P22" s="4">
        <v>1160529.5</v>
      </c>
      <c r="Q22" s="4">
        <v>3614546</v>
      </c>
    </row>
    <row r="23" spans="2:17" x14ac:dyDescent="0.2">
      <c r="B23" s="11" t="s">
        <v>157</v>
      </c>
      <c r="C23" s="6">
        <f>SUMIF(Table1[Country],B23,Table1[Total Compensation])</f>
        <v>1095027</v>
      </c>
      <c r="H23" s="18">
        <v>2019</v>
      </c>
      <c r="I23" s="4">
        <v>488514</v>
      </c>
      <c r="J23" s="4">
        <v>644421</v>
      </c>
      <c r="K23" s="4">
        <v>374032.5</v>
      </c>
      <c r="L23" s="4">
        <v>254860</v>
      </c>
      <c r="M23" s="4">
        <v>301800</v>
      </c>
      <c r="N23" s="4">
        <v>872812</v>
      </c>
      <c r="O23" s="4">
        <v>510498</v>
      </c>
      <c r="P23" s="4">
        <v>1457781</v>
      </c>
      <c r="Q23" s="4">
        <v>4904718.5</v>
      </c>
    </row>
    <row r="24" spans="2:17" x14ac:dyDescent="0.2">
      <c r="C24" s="6"/>
      <c r="H24" s="18">
        <v>2020</v>
      </c>
      <c r="I24" s="4">
        <v>465687</v>
      </c>
      <c r="J24" s="4">
        <v>476024</v>
      </c>
      <c r="K24" s="4">
        <v>529667.5</v>
      </c>
      <c r="L24" s="4">
        <v>849610.39999999991</v>
      </c>
      <c r="M24" s="4">
        <v>229310</v>
      </c>
      <c r="N24" s="4">
        <v>692569</v>
      </c>
      <c r="O24" s="4">
        <v>627085</v>
      </c>
      <c r="P24" s="4">
        <v>1514474</v>
      </c>
      <c r="Q24" s="4">
        <v>5384426.9000000004</v>
      </c>
    </row>
    <row r="25" spans="2:17" x14ac:dyDescent="0.2">
      <c r="B25" s="95" t="s">
        <v>177</v>
      </c>
      <c r="C25" s="97">
        <f>C4/COUNT(Table1[Basic Salary])</f>
        <v>883050.63768115942</v>
      </c>
      <c r="H25" s="18">
        <v>2021</v>
      </c>
      <c r="I25" s="4">
        <v>528951</v>
      </c>
      <c r="J25" s="4">
        <v>580807</v>
      </c>
      <c r="K25" s="4">
        <v>500250</v>
      </c>
      <c r="L25" s="4">
        <v>1210159</v>
      </c>
      <c r="M25" s="4">
        <v>397197</v>
      </c>
      <c r="N25" s="4">
        <v>1286860</v>
      </c>
      <c r="O25" s="4">
        <v>546157</v>
      </c>
      <c r="P25" s="4">
        <v>929961</v>
      </c>
      <c r="Q25" s="4">
        <v>5980342</v>
      </c>
    </row>
    <row r="26" spans="2:17" x14ac:dyDescent="0.2">
      <c r="B26" s="96" t="s">
        <v>178</v>
      </c>
      <c r="C26" s="98">
        <f>SUM(Table1[Total Compensation])/COUNT(Table1[Total Compensation])</f>
        <v>144087.19855072463</v>
      </c>
      <c r="H26" s="18" t="s">
        <v>182</v>
      </c>
      <c r="I26" s="4">
        <v>1548485</v>
      </c>
      <c r="J26" s="4">
        <v>2364680</v>
      </c>
      <c r="K26" s="4">
        <v>1669187.5</v>
      </c>
      <c r="L26" s="4">
        <v>2545704.4</v>
      </c>
      <c r="M26" s="4">
        <v>1095027</v>
      </c>
      <c r="N26" s="4">
        <v>3757450</v>
      </c>
      <c r="O26" s="4">
        <v>1840754</v>
      </c>
      <c r="P26" s="4">
        <v>5062745.5</v>
      </c>
      <c r="Q26" s="4">
        <v>19884033.399999999</v>
      </c>
    </row>
    <row r="28" spans="2:17" x14ac:dyDescent="0.2">
      <c r="B28" s="3"/>
      <c r="C28" s="8"/>
    </row>
    <row r="29" spans="2:17" x14ac:dyDescent="0.2">
      <c r="B29" s="86" t="s">
        <v>217</v>
      </c>
      <c r="C29" s="87"/>
    </row>
    <row r="30" spans="2:17" x14ac:dyDescent="0.2">
      <c r="B30" t="s">
        <v>216</v>
      </c>
      <c r="C30" s="88" t="s">
        <v>180</v>
      </c>
    </row>
    <row r="31" spans="2:17" x14ac:dyDescent="0.2">
      <c r="B31" s="2" t="s">
        <v>151</v>
      </c>
      <c r="C31" s="7">
        <f>(SUMIF(Table1[Country], B31, Table1[Total Compensation])/SUMIF(Table1[Country], B31, Table1[Sales]))</f>
        <v>0.19980536645072816</v>
      </c>
    </row>
    <row r="32" spans="2:17" x14ac:dyDescent="0.2">
      <c r="B32" s="3" t="s">
        <v>155</v>
      </c>
      <c r="C32" s="8">
        <f>(SUMIF(Table1[Country], B32, Table1[Total Compensation])/SUMIF(Table1[Country], B32, Table1[Sales]))</f>
        <v>0.19171164063061238</v>
      </c>
    </row>
    <row r="33" spans="2:3" x14ac:dyDescent="0.2">
      <c r="B33" s="2" t="s">
        <v>154</v>
      </c>
      <c r="C33" s="7">
        <f>(SUMIF(Table1[Country], B33, Table1[Total Compensation])/SUMIF(Table1[Country], B33, Table1[Sales]))</f>
        <v>0.18609127091039099</v>
      </c>
    </row>
    <row r="34" spans="2:3" x14ac:dyDescent="0.2">
      <c r="B34" s="2" t="s">
        <v>158</v>
      </c>
      <c r="C34" s="7">
        <f>(SUMIF(Table1[Country], B34, Table1[Total Compensation])/SUMIF(Table1[Country], B34, Table1[Sales]))</f>
        <v>0.15743264669260645</v>
      </c>
    </row>
    <row r="35" spans="2:3" x14ac:dyDescent="0.2">
      <c r="B35" s="3" t="s">
        <v>158</v>
      </c>
      <c r="C35" s="8">
        <f>(SUMIF(Table1[Country], B35, Table1[Total Compensation])/SUMIF(Table1[Country], B35, Table1[Sales]))</f>
        <v>0.15743264669260645</v>
      </c>
    </row>
    <row r="36" spans="2:3" x14ac:dyDescent="0.2">
      <c r="B36" s="2" t="s">
        <v>156</v>
      </c>
      <c r="C36" s="7">
        <f>(SUMIF(Table1[Country], B36, Table1[Total Compensation])/SUMIF(Table1[Country], B36, Table1[Sales]))</f>
        <v>0.15703421896680211</v>
      </c>
    </row>
    <row r="37" spans="2:3" x14ac:dyDescent="0.2">
      <c r="B37" s="2" t="s">
        <v>153</v>
      </c>
      <c r="C37" s="7">
        <f>(SUMIF(Table1[Country], B37, Table1[Total Compensation])/SUMIF(Table1[Country], B37, Table1[Sales]))</f>
        <v>0.14901847704164092</v>
      </c>
    </row>
    <row r="38" spans="2:3" x14ac:dyDescent="0.2">
      <c r="B38" s="3" t="s">
        <v>152</v>
      </c>
      <c r="C38" s="8">
        <f>(SUMIF(Table1[Country], B38, Table1[Total Compensation])/SUMIF(Table1[Country], B38, Table1[Sales]))</f>
        <v>0.11039680913001411</v>
      </c>
    </row>
    <row r="39" spans="2:3" x14ac:dyDescent="0.2">
      <c r="B39" s="3" t="s">
        <v>157</v>
      </c>
      <c r="C39" s="8">
        <f>(SUMIF(Table1[Country], B39, Table1[Total Compensation])/SUMIF(Table1[Country], B39, Table1[Sales]))</f>
        <v>0.11022827763754917</v>
      </c>
    </row>
    <row r="58" spans="2:3" x14ac:dyDescent="0.2">
      <c r="B58" s="86" t="s">
        <v>218</v>
      </c>
      <c r="C58" s="87"/>
    </row>
    <row r="59" spans="2:3" x14ac:dyDescent="0.2">
      <c r="B59" s="93" t="s">
        <v>0</v>
      </c>
      <c r="C59" s="94" t="s">
        <v>180</v>
      </c>
    </row>
    <row r="60" spans="2:3" x14ac:dyDescent="0.2">
      <c r="B60" s="89">
        <v>2018</v>
      </c>
      <c r="C60" s="91">
        <f>(SUMIF(Table1[Year], B60, Table1[Total Compensation])/SUMIF(Table1[Year], B60, Table1[Sales]))</f>
        <v>0.15702745275866722</v>
      </c>
    </row>
    <row r="61" spans="2:3" x14ac:dyDescent="0.2">
      <c r="B61" s="90">
        <v>2019</v>
      </c>
      <c r="C61" s="92">
        <f>(SUMIF(Table1[Year], B61, Table1[Total Compensation])/SUMIF(Table1[Year], B61, Table1[Sales]))</f>
        <v>0.15018264237289577</v>
      </c>
    </row>
    <row r="62" spans="2:3" x14ac:dyDescent="0.2">
      <c r="B62" s="89">
        <v>2020</v>
      </c>
      <c r="C62" s="91">
        <f>(SUMIF(Table1[Year], B62, Table1[Total Compensation])/SUMIF(Table1[Year], B62, Table1[Sales]))</f>
        <v>0.17199458579439275</v>
      </c>
    </row>
    <row r="63" spans="2:3" x14ac:dyDescent="0.2">
      <c r="B63" s="89">
        <v>2021</v>
      </c>
      <c r="C63" s="91">
        <f>(SUMIF(Table1[Year], B63, Table1[Total Compensation])/SUMIF(Table1[Year], B63, Table1[Sales]))</f>
        <v>0.17146323401993838</v>
      </c>
    </row>
  </sheetData>
  <sortState xmlns:xlrd2="http://schemas.microsoft.com/office/spreadsheetml/2017/richdata2" ref="B60:C63">
    <sortCondition ref="B60:B63"/>
  </sortState>
  <mergeCells count="2">
    <mergeCell ref="B29:C29"/>
    <mergeCell ref="B58:C58"/>
  </mergeCells>
  <pageMargins left="0.7" right="0.7" top="0.75" bottom="0.75" header="0.3" footer="0.3"/>
  <ignoredErrors>
    <ignoredError sqref="C5 C6:C8" calculatedColumn="1"/>
  </ignoredErrors>
  <drawing r:id="rId3"/>
  <tableParts count="3"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345E-DAA7-D640-B98C-40BEEF699DFA}">
  <dimension ref="B3:J29"/>
  <sheetViews>
    <sheetView showGridLines="0" workbookViewId="0">
      <selection activeCell="E40" sqref="E40"/>
    </sheetView>
  </sheetViews>
  <sheetFormatPr baseColWidth="10" defaultRowHeight="15" x14ac:dyDescent="0.2"/>
  <cols>
    <col min="3" max="3" width="19.5" customWidth="1"/>
    <col min="4" max="4" width="21.5" bestFit="1" customWidth="1"/>
    <col min="6" max="6" width="2.1640625" customWidth="1"/>
    <col min="9" max="9" width="21.5" bestFit="1" customWidth="1"/>
    <col min="10" max="10" width="25.33203125" bestFit="1" customWidth="1"/>
    <col min="11" max="12" width="10.1640625" bestFit="1" customWidth="1"/>
    <col min="13" max="13" width="8.1640625" bestFit="1" customWidth="1"/>
    <col min="14" max="14" width="11.1640625" bestFit="1" customWidth="1"/>
  </cols>
  <sheetData>
    <row r="3" spans="2:10" ht="16" x14ac:dyDescent="0.2">
      <c r="B3" s="27" t="s">
        <v>190</v>
      </c>
      <c r="C3" s="28"/>
      <c r="D3" s="28"/>
      <c r="E3" s="28"/>
      <c r="F3" s="29"/>
      <c r="I3" s="17" t="s">
        <v>0</v>
      </c>
      <c r="J3" t="s">
        <v>185</v>
      </c>
    </row>
    <row r="4" spans="2:10" x14ac:dyDescent="0.2">
      <c r="B4" s="21"/>
      <c r="C4" s="30"/>
      <c r="D4" s="30"/>
      <c r="E4" s="30"/>
      <c r="F4" s="31"/>
      <c r="I4" s="17" t="s">
        <v>7</v>
      </c>
      <c r="J4" t="s">
        <v>185</v>
      </c>
    </row>
    <row r="5" spans="2:10" x14ac:dyDescent="0.2">
      <c r="B5" s="21"/>
      <c r="C5" s="32" t="s">
        <v>187</v>
      </c>
      <c r="D5" s="35" t="s">
        <v>161</v>
      </c>
      <c r="E5" s="30"/>
      <c r="F5" s="31"/>
    </row>
    <row r="6" spans="2:10" x14ac:dyDescent="0.2">
      <c r="B6" s="21"/>
      <c r="C6" s="30"/>
      <c r="D6" s="30"/>
      <c r="E6" s="30"/>
      <c r="F6" s="31"/>
      <c r="I6" s="17" t="s">
        <v>8</v>
      </c>
      <c r="J6" t="s">
        <v>196</v>
      </c>
    </row>
    <row r="7" spans="2:10" x14ac:dyDescent="0.2">
      <c r="B7" s="21"/>
      <c r="C7" s="37" t="s">
        <v>176</v>
      </c>
      <c r="D7" s="20">
        <f>SUMIF(Table1[Compensation Model], 'Comp Models'!D5, Table1[Sales])</f>
        <v>53335079</v>
      </c>
      <c r="E7" s="30"/>
      <c r="F7" s="31"/>
      <c r="I7" s="18" t="s">
        <v>161</v>
      </c>
      <c r="J7" s="4">
        <v>159472.63770491804</v>
      </c>
    </row>
    <row r="8" spans="2:10" x14ac:dyDescent="0.2">
      <c r="B8" s="21"/>
      <c r="C8" s="38" t="s">
        <v>188</v>
      </c>
      <c r="D8" s="22">
        <f>SUMIF(Table1[Compensation Model], 'Comp Models'!D5, Table1[Total Compensation])</f>
        <v>9727830.9000000004</v>
      </c>
      <c r="E8" s="30"/>
      <c r="F8" s="31"/>
      <c r="I8" s="18" t="s">
        <v>160</v>
      </c>
      <c r="J8" s="4">
        <v>158805.24444444446</v>
      </c>
    </row>
    <row r="9" spans="2:10" x14ac:dyDescent="0.2">
      <c r="B9" s="21"/>
      <c r="C9" s="39" t="s">
        <v>189</v>
      </c>
      <c r="D9" s="24">
        <f>SUMIF(Table1[Compensation Model], 'Comp Models'!D5, Table1[Total Compensation]) / COUNTIF(Table1[Compensation Model], D5)</f>
        <v>159472.63770491804</v>
      </c>
      <c r="E9" s="30"/>
      <c r="F9" s="31"/>
      <c r="I9" s="18" t="s">
        <v>162</v>
      </c>
      <c r="J9" s="4">
        <v>96339.020833333328</v>
      </c>
    </row>
    <row r="10" spans="2:10" x14ac:dyDescent="0.2">
      <c r="B10" s="23"/>
      <c r="C10" s="33"/>
      <c r="D10" s="33"/>
      <c r="E10" s="33"/>
      <c r="F10" s="34"/>
      <c r="I10" s="18" t="s">
        <v>159</v>
      </c>
      <c r="J10" s="4">
        <v>87228.75</v>
      </c>
    </row>
    <row r="11" spans="2:10" x14ac:dyDescent="0.2">
      <c r="B11" s="19"/>
      <c r="C11" s="19"/>
      <c r="D11" s="19"/>
      <c r="E11" s="19"/>
      <c r="F11" s="19"/>
      <c r="I11" s="18" t="s">
        <v>182</v>
      </c>
      <c r="J11" s="4">
        <v>144087.19855072463</v>
      </c>
    </row>
    <row r="16" spans="2:10" ht="16" x14ac:dyDescent="0.2">
      <c r="B16" s="27" t="s">
        <v>191</v>
      </c>
      <c r="C16" s="28"/>
      <c r="D16" s="28"/>
      <c r="E16" s="29"/>
      <c r="F16" s="19"/>
    </row>
    <row r="17" spans="2:6" x14ac:dyDescent="0.2">
      <c r="B17" s="21"/>
      <c r="C17" s="30"/>
      <c r="D17" s="30"/>
      <c r="E17" s="31"/>
      <c r="F17" s="19"/>
    </row>
    <row r="18" spans="2:6" x14ac:dyDescent="0.2">
      <c r="B18" s="21"/>
      <c r="C18" s="32" t="s">
        <v>192</v>
      </c>
      <c r="D18" s="35" t="s">
        <v>156</v>
      </c>
      <c r="E18" s="31"/>
      <c r="F18" s="19"/>
    </row>
    <row r="19" spans="2:6" x14ac:dyDescent="0.2">
      <c r="B19" s="21"/>
      <c r="C19" s="32" t="s">
        <v>193</v>
      </c>
      <c r="D19" s="36">
        <v>2018</v>
      </c>
      <c r="E19" s="31"/>
      <c r="F19" s="19"/>
    </row>
    <row r="20" spans="2:6" x14ac:dyDescent="0.2">
      <c r="B20" s="21"/>
      <c r="C20" s="30"/>
      <c r="D20" s="30"/>
      <c r="E20" s="31"/>
      <c r="F20" s="19"/>
    </row>
    <row r="21" spans="2:6" x14ac:dyDescent="0.2">
      <c r="B21" s="21"/>
      <c r="C21" s="37" t="s">
        <v>194</v>
      </c>
      <c r="D21" s="41" t="str" cm="1">
        <f t="array" ref="D21">_xlfn.XLOOKUP(D18 &amp; D19, Table1[Country] &amp; Table1[Year], Table1[Compensation Model], "Nothing")</f>
        <v>Salary and commission</v>
      </c>
      <c r="E21" s="31"/>
      <c r="F21" s="19"/>
    </row>
    <row r="22" spans="2:6" x14ac:dyDescent="0.2">
      <c r="B22" s="21"/>
      <c r="C22" s="38" t="s">
        <v>195</v>
      </c>
      <c r="D22" s="25">
        <f>SUMIFS(Table1[Sales], Table1[Country], 'Comp Models'!$D$18, Table1[Year], 'Comp Models'!$D$19)</f>
        <v>4392254</v>
      </c>
      <c r="E22" s="31"/>
      <c r="F22" s="19"/>
    </row>
    <row r="23" spans="2:6" x14ac:dyDescent="0.2">
      <c r="B23" s="21"/>
      <c r="C23" s="39" t="s">
        <v>188</v>
      </c>
      <c r="D23" s="26">
        <f>SUMIFS(Table1[Total Compensation], Table1[Country], 'Comp Models'!$D$18, Table1[Year], 'Comp Models'!$D$19)</f>
        <v>663428</v>
      </c>
      <c r="E23" s="31"/>
      <c r="F23" s="19"/>
    </row>
    <row r="24" spans="2:6" x14ac:dyDescent="0.2">
      <c r="B24" s="23"/>
      <c r="C24" s="33"/>
      <c r="D24" s="33"/>
      <c r="E24" s="34"/>
      <c r="F24" s="19"/>
    </row>
    <row r="25" spans="2:6" x14ac:dyDescent="0.2">
      <c r="B25" s="19"/>
      <c r="C25" s="19"/>
      <c r="D25" s="19"/>
      <c r="E25" s="19"/>
      <c r="F25" s="19"/>
    </row>
    <row r="26" spans="2:6" x14ac:dyDescent="0.2">
      <c r="B26" s="19"/>
      <c r="C26" s="19"/>
      <c r="D26" s="19"/>
      <c r="E26" s="19"/>
      <c r="F26" s="19"/>
    </row>
    <row r="29" spans="2:6" ht="20" x14ac:dyDescent="0.2">
      <c r="B29" s="60" t="s">
        <v>212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AFE62E6-52D2-E14C-ADC4-614AB9D6A22E}">
          <x14:formula1>
            <xm:f>Lists!$B$2:$B$5</xm:f>
          </x14:formula1>
          <xm:sqref>D5</xm:sqref>
        </x14:dataValidation>
        <x14:dataValidation type="list" allowBlank="1" showInputMessage="1" showErrorMessage="1" xr:uid="{5EA04A8C-30DF-6C4B-BC8E-34D5FE40FFDD}">
          <x14:formula1>
            <xm:f>'Tables &amp; Pivots'!$B$15:$B$23</xm:f>
          </x14:formula1>
          <xm:sqref>D18</xm:sqref>
        </x14:dataValidation>
        <x14:dataValidation type="list" allowBlank="1" showInputMessage="1" showErrorMessage="1" xr:uid="{09F6D6AC-938C-7849-B487-8EAE43C8F3E5}">
          <x14:formula1>
            <xm:f>'Tables &amp; Pivots'!$B$5:$B$8</xm:f>
          </x14:formula1>
          <xm:sqref>D19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DCE5-B3A7-3A49-97A6-2A2F6C384372}">
  <dimension ref="A2:P23"/>
  <sheetViews>
    <sheetView showGridLines="0" workbookViewId="0">
      <selection activeCell="C31" sqref="C31"/>
    </sheetView>
  </sheetViews>
  <sheetFormatPr baseColWidth="10" defaultRowHeight="15" x14ac:dyDescent="0.2"/>
  <cols>
    <col min="2" max="2" width="18" customWidth="1"/>
    <col min="3" max="3" width="30.1640625" bestFit="1" customWidth="1"/>
    <col min="4" max="4" width="12.1640625" bestFit="1" customWidth="1"/>
    <col min="7" max="7" width="12.6640625" customWidth="1"/>
    <col min="11" max="11" width="15.1640625" customWidth="1"/>
    <col min="12" max="12" width="23" customWidth="1"/>
    <col min="13" max="13" width="12.1640625" customWidth="1"/>
    <col min="14" max="14" width="12.83203125" customWidth="1"/>
  </cols>
  <sheetData>
    <row r="2" spans="2:16" ht="24" x14ac:dyDescent="0.3">
      <c r="B2" s="56" t="s">
        <v>204</v>
      </c>
      <c r="C2" s="56"/>
    </row>
    <row r="4" spans="2:16" ht="21" x14ac:dyDescent="0.25">
      <c r="B4" s="57" t="s">
        <v>197</v>
      </c>
      <c r="C4" s="58"/>
      <c r="D4" s="58"/>
      <c r="E4" s="58"/>
      <c r="F4" s="59"/>
      <c r="I4" s="50"/>
      <c r="J4" s="51" t="s">
        <v>201</v>
      </c>
      <c r="K4" s="28"/>
      <c r="L4" s="28"/>
      <c r="M4" s="28"/>
      <c r="N4" s="28"/>
      <c r="O4" s="28"/>
      <c r="P4" s="29"/>
    </row>
    <row r="5" spans="2:16" x14ac:dyDescent="0.2">
      <c r="B5" s="21"/>
      <c r="C5" s="30"/>
      <c r="D5" s="30"/>
      <c r="E5" s="30"/>
      <c r="F5" s="31"/>
      <c r="I5" s="52"/>
      <c r="J5" s="30"/>
      <c r="K5" s="30"/>
      <c r="L5" s="30"/>
      <c r="M5" s="30"/>
      <c r="N5" s="30"/>
      <c r="O5" s="30"/>
      <c r="P5" s="31"/>
    </row>
    <row r="6" spans="2:16" x14ac:dyDescent="0.2">
      <c r="B6" s="21"/>
      <c r="C6" s="30"/>
      <c r="D6" s="30"/>
      <c r="E6" s="30"/>
      <c r="F6" s="31"/>
      <c r="I6" s="52"/>
      <c r="J6" s="30"/>
      <c r="K6" s="30"/>
      <c r="L6" s="30"/>
      <c r="M6" s="30"/>
      <c r="N6" s="30"/>
      <c r="O6" s="30"/>
      <c r="P6" s="31"/>
    </row>
    <row r="7" spans="2:16" x14ac:dyDescent="0.2">
      <c r="B7" s="21"/>
      <c r="C7" s="32" t="s">
        <v>193</v>
      </c>
      <c r="D7" s="30">
        <v>2020</v>
      </c>
      <c r="E7" s="30"/>
      <c r="F7" s="31"/>
      <c r="I7" s="52"/>
      <c r="J7" s="53"/>
      <c r="K7" s="42" t="s">
        <v>5</v>
      </c>
      <c r="L7" s="43" t="s">
        <v>8</v>
      </c>
      <c r="M7" s="42" t="s">
        <v>0</v>
      </c>
      <c r="N7" s="42" t="s">
        <v>7</v>
      </c>
      <c r="O7" s="42" t="s">
        <v>6</v>
      </c>
      <c r="P7" s="31"/>
    </row>
    <row r="8" spans="2:16" x14ac:dyDescent="0.2">
      <c r="B8" s="21"/>
      <c r="C8" s="32" t="s">
        <v>192</v>
      </c>
      <c r="D8" s="46" t="s">
        <v>156</v>
      </c>
      <c r="E8" s="30"/>
      <c r="F8" s="31"/>
      <c r="I8" s="52"/>
      <c r="J8" s="30"/>
      <c r="K8" s="44"/>
      <c r="L8" s="45" t="s">
        <v>162</v>
      </c>
      <c r="M8" s="35"/>
      <c r="N8" s="35"/>
      <c r="O8" s="44"/>
      <c r="P8" s="31"/>
    </row>
    <row r="9" spans="2:16" x14ac:dyDescent="0.2">
      <c r="B9" s="21"/>
      <c r="C9" s="30"/>
      <c r="D9" s="30"/>
      <c r="E9" s="30"/>
      <c r="F9" s="31"/>
      <c r="I9" s="52"/>
      <c r="J9" s="30"/>
      <c r="K9" s="30"/>
      <c r="L9" s="30"/>
      <c r="M9" s="30"/>
      <c r="N9" s="30"/>
      <c r="O9" s="30"/>
      <c r="P9" s="31"/>
    </row>
    <row r="10" spans="2:16" x14ac:dyDescent="0.2">
      <c r="B10" s="21"/>
      <c r="C10" s="30"/>
      <c r="D10" s="30"/>
      <c r="E10" s="30"/>
      <c r="F10" s="31"/>
      <c r="I10" s="52"/>
      <c r="J10" s="30"/>
      <c r="K10" s="30"/>
      <c r="L10" s="30"/>
      <c r="M10" s="30"/>
      <c r="N10" s="30"/>
      <c r="O10" s="30"/>
      <c r="P10" s="31"/>
    </row>
    <row r="11" spans="2:16" x14ac:dyDescent="0.2">
      <c r="B11" s="21"/>
      <c r="C11" s="47" t="s">
        <v>189</v>
      </c>
      <c r="D11" s="48">
        <f>IFERROR(SUMIFS(Table1[Total Compensation], Table1[Year], 'Comp vs Bonus'!$D$7, Table1[Country], 'Comp vs Bonus'!$D$8) / COUNTIFS(Table1[Year], 'Comp vs Bonus'!$D$7, Table1[Country], 'Comp vs Bonus'!$D$8), "Year &amp; Country must be selected from the drop downs above")</f>
        <v>119006</v>
      </c>
      <c r="E11" s="30"/>
      <c r="F11" s="31"/>
      <c r="I11" s="52"/>
      <c r="J11" s="30"/>
      <c r="K11" s="30"/>
      <c r="L11" s="30"/>
      <c r="M11" s="30"/>
      <c r="N11" s="30"/>
      <c r="O11" s="30"/>
      <c r="P11" s="31"/>
    </row>
    <row r="12" spans="2:16" ht="16" thickBot="1" x14ac:dyDescent="0.25">
      <c r="B12" s="21"/>
      <c r="C12" s="47" t="s">
        <v>198</v>
      </c>
      <c r="D12" s="49">
        <f>IFERROR(SUMIFS(Table1[Basic Salary], Table1[Year], 'Comp vs Bonus'!$D$7, Table1[Country], 'Comp vs Bonus'!$D$8) / SUMIFS(Table1[Total Compensation], Table1[Year], 'Comp vs Bonus'!$D$7, Table1[Country], 'Comp vs Bonus'!$D$8), "Please select both options from the drop downs above")</f>
        <v>0.59412970774582796</v>
      </c>
      <c r="E12" s="30"/>
      <c r="F12" s="31"/>
      <c r="I12" s="52"/>
      <c r="J12" s="30"/>
      <c r="K12" s="47" t="s">
        <v>202</v>
      </c>
      <c r="L12" s="30"/>
      <c r="M12" s="54">
        <f>DAVERAGE(Table1[#All], 'Comp vs Bonus'!$K$7, 'Comp vs Bonus'!$K$7:$N$8)</f>
        <v>0</v>
      </c>
      <c r="N12" s="30"/>
      <c r="O12" s="30"/>
      <c r="P12" s="31"/>
    </row>
    <row r="13" spans="2:16" ht="16" thickTop="1" x14ac:dyDescent="0.2">
      <c r="B13" s="21"/>
      <c r="C13" s="47" t="s">
        <v>199</v>
      </c>
      <c r="D13" s="49">
        <f>IFERROR(SUMIFS(Table1[Commission], Table1[Year], 'Comp vs Bonus'!$D$7, Table1[Country], 'Comp vs Bonus'!$D$8) / SUMIFS(Table1[Total Compensation], Table1[Year], 'Comp vs Bonus'!$D$7, Table1[Country], 'Comp vs Bonus'!$D$8), "Please select both options from the drop downs above")</f>
        <v>0.28704435070500645</v>
      </c>
      <c r="E13" s="30"/>
      <c r="F13" s="31"/>
      <c r="I13" s="52"/>
      <c r="J13" s="30"/>
      <c r="K13" s="53"/>
      <c r="L13" s="30"/>
      <c r="M13" s="30"/>
      <c r="N13" s="30"/>
      <c r="O13" s="30"/>
      <c r="P13" s="31"/>
    </row>
    <row r="14" spans="2:16" x14ac:dyDescent="0.2">
      <c r="B14" s="21"/>
      <c r="C14" s="47" t="s">
        <v>200</v>
      </c>
      <c r="D14" s="49">
        <f>IFERROR(SUMIFS(Table1[Bonus], Table1[Year], 'Comp vs Bonus'!$D$7, Table1[Country], 'Comp vs Bonus'!$D$8) / SUMIFS(Table1[Total Compensation], Table1[Year], 'Comp vs Bonus'!$D$7, Table1[Country], 'Comp vs Bonus'!$D$8), "Please select both options from the drop downs above")</f>
        <v>6.4563971564458936E-2</v>
      </c>
      <c r="E14" s="30"/>
      <c r="F14" s="31"/>
      <c r="I14" s="52"/>
      <c r="J14" s="30"/>
      <c r="K14" s="47" t="s">
        <v>203</v>
      </c>
      <c r="L14" s="30"/>
      <c r="M14" s="49">
        <f>DCOUNT(Table1[#All], 'Comp vs Bonus'!$O$7, 'Comp vs Bonus'!$K$7:$O$8) / COUNTIF(Table1[Compensation Model], 'Comp vs Bonus'!$L$8)</f>
        <v>0.66666666666666663</v>
      </c>
      <c r="N14" s="30"/>
      <c r="O14" s="30"/>
      <c r="P14" s="31"/>
    </row>
    <row r="15" spans="2:16" x14ac:dyDescent="0.2">
      <c r="B15" s="23"/>
      <c r="C15" s="33"/>
      <c r="D15" s="33"/>
      <c r="E15" s="33"/>
      <c r="F15" s="34"/>
      <c r="I15" s="55"/>
      <c r="J15" s="33"/>
      <c r="K15" s="33"/>
      <c r="L15" s="33"/>
      <c r="M15" s="33"/>
      <c r="N15" s="33"/>
      <c r="O15" s="33"/>
      <c r="P15" s="34"/>
    </row>
    <row r="16" spans="2:16" x14ac:dyDescent="0.2">
      <c r="B16" s="19"/>
      <c r="C16" s="19"/>
      <c r="D16" s="19"/>
      <c r="E16" s="19"/>
      <c r="F16" s="19"/>
      <c r="J16" s="19"/>
      <c r="K16" s="19"/>
      <c r="L16" s="19"/>
      <c r="M16" s="19"/>
      <c r="N16" s="19"/>
      <c r="O16" s="19"/>
      <c r="P16" s="19"/>
    </row>
    <row r="17" spans="1:16" x14ac:dyDescent="0.2">
      <c r="B17" s="19"/>
      <c r="C17" s="19"/>
      <c r="D17" s="19"/>
      <c r="E17" s="19"/>
      <c r="F17" s="19"/>
      <c r="J17" s="19"/>
      <c r="K17" s="19"/>
      <c r="L17" s="19"/>
      <c r="M17" s="19"/>
      <c r="N17" s="19"/>
      <c r="O17" s="19"/>
      <c r="P17" s="19"/>
    </row>
    <row r="18" spans="1:16" x14ac:dyDescent="0.2">
      <c r="P18" s="19"/>
    </row>
    <row r="23" spans="1:16" ht="21" x14ac:dyDescent="0.25">
      <c r="A23" s="53"/>
      <c r="B23" s="85" t="s">
        <v>215</v>
      </c>
      <c r="C23" s="83"/>
      <c r="D23" s="84"/>
      <c r="E23" s="84"/>
      <c r="F23" s="84"/>
      <c r="G23" s="84"/>
      <c r="H23" s="84"/>
      <c r="I23" s="84"/>
      <c r="J23" s="53"/>
      <c r="K23" s="53"/>
      <c r="L23" s="53"/>
    </row>
  </sheetData>
  <mergeCells count="1">
    <mergeCell ref="B4:F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11F2D3-8C11-8741-AA04-B2BA67F54FB6}">
          <x14:formula1>
            <xm:f>Lists!$F$2:$F$5</xm:f>
          </x14:formula1>
          <xm:sqref>D7 M8</xm:sqref>
        </x14:dataValidation>
        <x14:dataValidation type="list" allowBlank="1" showInputMessage="1" showErrorMessage="1" xr:uid="{0A409B16-C061-4042-90ED-69DCC98BFE2A}">
          <x14:formula1>
            <xm:f>Lists!$D$2:$D$10</xm:f>
          </x14:formula1>
          <xm:sqref>D8 N8</xm:sqref>
        </x14:dataValidation>
        <x14:dataValidation type="list" allowBlank="1" showInputMessage="1" showErrorMessage="1" xr:uid="{19B92DD7-39F0-7D4F-8BC8-89666663AEC3}">
          <x14:formula1>
            <xm:f>Lists!$B$2:$B$5</xm:f>
          </x14:formula1>
          <xm:sqref>L8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ACE3-FC04-074D-8551-E0DA89973757}">
  <dimension ref="A3:Q88"/>
  <sheetViews>
    <sheetView showGridLines="0" workbookViewId="0">
      <selection activeCell="N98" sqref="N98"/>
    </sheetView>
  </sheetViews>
  <sheetFormatPr baseColWidth="10" defaultRowHeight="15" x14ac:dyDescent="0.2"/>
  <cols>
    <col min="3" max="3" width="20.6640625" customWidth="1"/>
    <col min="4" max="4" width="14.6640625" bestFit="1" customWidth="1"/>
    <col min="5" max="5" width="13.6640625" bestFit="1" customWidth="1"/>
    <col min="6" max="6" width="26.33203125" customWidth="1"/>
    <col min="7" max="7" width="17" customWidth="1"/>
    <col min="8" max="9" width="13.6640625" bestFit="1" customWidth="1"/>
    <col min="10" max="10" width="15.1640625" bestFit="1" customWidth="1"/>
    <col min="11" max="11" width="14.6640625" bestFit="1" customWidth="1"/>
    <col min="12" max="15" width="13.6640625" bestFit="1" customWidth="1"/>
    <col min="16" max="16" width="12.1640625" bestFit="1" customWidth="1"/>
    <col min="17" max="17" width="13.6640625" bestFit="1" customWidth="1"/>
    <col min="18" max="18" width="12.1640625" bestFit="1" customWidth="1"/>
  </cols>
  <sheetData>
    <row r="3" spans="1:17" x14ac:dyDescent="0.2">
      <c r="B3" s="5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2"/>
    </row>
    <row r="4" spans="1:17" x14ac:dyDescent="0.2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63"/>
    </row>
    <row r="5" spans="1:17" ht="31" x14ac:dyDescent="0.35">
      <c r="B5" s="74" t="s">
        <v>213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6"/>
    </row>
    <row r="6" spans="1:17" ht="31" x14ac:dyDescent="0.35">
      <c r="B6" s="77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9"/>
    </row>
    <row r="7" spans="1:17" x14ac:dyDescent="0.2">
      <c r="B7" s="80" t="s">
        <v>214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2"/>
    </row>
    <row r="8" spans="1:17" x14ac:dyDescent="0.2">
      <c r="B8" s="55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9"/>
    </row>
    <row r="9" spans="1:17" ht="24" x14ac:dyDescent="0.3">
      <c r="A9" s="63"/>
      <c r="B9" s="71" t="s">
        <v>207</v>
      </c>
      <c r="C9" s="72"/>
      <c r="D9" s="72"/>
      <c r="E9" s="72"/>
      <c r="F9" s="72"/>
      <c r="G9" s="73"/>
      <c r="H9" s="71" t="s">
        <v>208</v>
      </c>
      <c r="I9" s="72"/>
      <c r="J9" s="72"/>
      <c r="K9" s="72"/>
      <c r="L9" s="72"/>
      <c r="M9" s="72"/>
      <c r="N9" s="72"/>
      <c r="O9" s="72"/>
      <c r="P9" s="72"/>
      <c r="Q9" s="73"/>
    </row>
    <row r="10" spans="1:17" x14ac:dyDescent="0.2">
      <c r="A10" s="63"/>
      <c r="B10" s="53"/>
      <c r="C10" s="53"/>
      <c r="D10" s="53"/>
      <c r="E10" s="53"/>
      <c r="F10" s="53"/>
      <c r="G10" s="63"/>
      <c r="H10" s="52"/>
      <c r="I10" s="53"/>
      <c r="J10" s="53"/>
      <c r="K10" s="53"/>
      <c r="L10" s="53"/>
      <c r="M10" s="53"/>
      <c r="N10" s="53"/>
      <c r="O10" s="53"/>
      <c r="P10" s="53"/>
      <c r="Q10" s="63"/>
    </row>
    <row r="11" spans="1:17" x14ac:dyDescent="0.2">
      <c r="B11" s="52"/>
      <c r="C11" s="53"/>
      <c r="D11" s="53"/>
      <c r="E11" s="53"/>
      <c r="F11" s="53"/>
      <c r="G11" s="63"/>
      <c r="H11" s="52"/>
      <c r="I11" s="64" t="s">
        <v>206</v>
      </c>
      <c r="J11" s="64" t="s">
        <v>10</v>
      </c>
      <c r="K11" s="53"/>
      <c r="L11" s="53"/>
      <c r="M11" s="53"/>
      <c r="N11" s="53"/>
      <c r="O11" s="53"/>
      <c r="P11" s="53"/>
      <c r="Q11" s="63"/>
    </row>
    <row r="12" spans="1:17" x14ac:dyDescent="0.2">
      <c r="B12" s="52"/>
      <c r="C12" s="64" t="s">
        <v>205</v>
      </c>
      <c r="D12" s="53" t="s">
        <v>206</v>
      </c>
      <c r="G12" s="63"/>
      <c r="H12" s="52"/>
      <c r="I12" s="64" t="s">
        <v>205</v>
      </c>
      <c r="J12" s="53" t="s">
        <v>167</v>
      </c>
      <c r="K12" s="53" t="s">
        <v>164</v>
      </c>
      <c r="L12" s="53" t="s">
        <v>165</v>
      </c>
      <c r="M12" s="53" t="s">
        <v>166</v>
      </c>
      <c r="N12" s="53" t="s">
        <v>169</v>
      </c>
      <c r="O12" s="53" t="s">
        <v>168</v>
      </c>
      <c r="P12" s="53" t="s">
        <v>182</v>
      </c>
      <c r="Q12" s="63"/>
    </row>
    <row r="13" spans="1:17" x14ac:dyDescent="0.2">
      <c r="B13" s="52"/>
      <c r="C13" s="70">
        <v>0.05</v>
      </c>
      <c r="D13" s="66">
        <v>692613.91304347827</v>
      </c>
      <c r="G13" s="63"/>
      <c r="H13" s="52"/>
      <c r="I13" s="70">
        <v>0.05</v>
      </c>
      <c r="J13" s="66">
        <v>587289.33333333337</v>
      </c>
      <c r="K13" s="66">
        <v>361143.75</v>
      </c>
      <c r="L13" s="66">
        <v>1054969.2</v>
      </c>
      <c r="M13" s="66">
        <v>405256.5</v>
      </c>
      <c r="N13" s="66">
        <v>818160.33333333337</v>
      </c>
      <c r="O13" s="66">
        <v>918843</v>
      </c>
      <c r="P13" s="66">
        <v>692613.91304347827</v>
      </c>
      <c r="Q13" s="63"/>
    </row>
    <row r="14" spans="1:17" x14ac:dyDescent="0.2">
      <c r="B14" s="52"/>
      <c r="C14" s="70">
        <v>0.06</v>
      </c>
      <c r="D14" s="66">
        <v>816738.25</v>
      </c>
      <c r="G14" s="63"/>
      <c r="H14" s="52"/>
      <c r="I14" s="70">
        <v>0.06</v>
      </c>
      <c r="J14" s="66">
        <v>721088</v>
      </c>
      <c r="K14" s="66">
        <v>0</v>
      </c>
      <c r="L14" s="66">
        <v>1190480</v>
      </c>
      <c r="M14" s="66">
        <v>1113628</v>
      </c>
      <c r="N14" s="66">
        <v>0</v>
      </c>
      <c r="O14" s="66">
        <v>241757</v>
      </c>
      <c r="P14" s="66">
        <v>816738.25</v>
      </c>
      <c r="Q14" s="63"/>
    </row>
    <row r="15" spans="1:17" x14ac:dyDescent="0.2">
      <c r="B15" s="52"/>
      <c r="C15" s="70">
        <v>7.0000000000000007E-2</v>
      </c>
      <c r="D15" s="66">
        <v>1079159.75</v>
      </c>
      <c r="G15" s="63"/>
      <c r="H15" s="52"/>
      <c r="I15" s="70">
        <v>7.0000000000000007E-2</v>
      </c>
      <c r="J15" s="66">
        <v>638331</v>
      </c>
      <c r="K15" s="66">
        <v>1608273.5</v>
      </c>
      <c r="L15" s="66">
        <v>981983</v>
      </c>
      <c r="M15" s="66">
        <v>0</v>
      </c>
      <c r="N15" s="66">
        <v>650734</v>
      </c>
      <c r="O15" s="66">
        <v>1253676</v>
      </c>
      <c r="P15" s="66">
        <v>1079159.75</v>
      </c>
      <c r="Q15" s="63"/>
    </row>
    <row r="16" spans="1:17" x14ac:dyDescent="0.2">
      <c r="B16" s="52"/>
      <c r="C16" s="70">
        <v>0.08</v>
      </c>
      <c r="D16" s="66">
        <v>716082.41666666663</v>
      </c>
      <c r="G16" s="63"/>
      <c r="H16" s="52"/>
      <c r="I16" s="70">
        <v>0.08</v>
      </c>
      <c r="J16" s="66">
        <v>0</v>
      </c>
      <c r="K16" s="66">
        <v>0</v>
      </c>
      <c r="L16" s="66">
        <v>550320.75</v>
      </c>
      <c r="M16" s="66">
        <v>1020330.25</v>
      </c>
      <c r="N16" s="66">
        <v>458602.66666666669</v>
      </c>
      <c r="O16" s="66">
        <v>934577</v>
      </c>
      <c r="P16" s="66">
        <v>716082.41666666663</v>
      </c>
      <c r="Q16" s="63"/>
    </row>
    <row r="17" spans="2:17" x14ac:dyDescent="0.2">
      <c r="B17" s="52"/>
      <c r="C17" s="70">
        <v>0.09</v>
      </c>
      <c r="D17" s="66">
        <v>1113707.4347826086</v>
      </c>
      <c r="G17" s="63"/>
      <c r="H17" s="52"/>
      <c r="I17" s="70">
        <v>0.09</v>
      </c>
      <c r="J17" s="66">
        <v>1103007.6666666667</v>
      </c>
      <c r="K17" s="66">
        <v>939697.83333333337</v>
      </c>
      <c r="L17" s="66">
        <v>2285663</v>
      </c>
      <c r="M17" s="66">
        <v>1155087</v>
      </c>
      <c r="N17" s="66">
        <v>1008351.5</v>
      </c>
      <c r="O17" s="66">
        <v>1216757</v>
      </c>
      <c r="P17" s="66">
        <v>1113707.4347826086</v>
      </c>
      <c r="Q17" s="63"/>
    </row>
    <row r="18" spans="2:17" x14ac:dyDescent="0.2">
      <c r="B18" s="52"/>
      <c r="C18" s="70">
        <v>0.1</v>
      </c>
      <c r="D18" s="66">
        <v>862731.75</v>
      </c>
      <c r="G18" s="63"/>
      <c r="H18" s="52"/>
      <c r="I18" s="70">
        <v>0.1</v>
      </c>
      <c r="J18" s="66">
        <v>718927.375</v>
      </c>
      <c r="K18" s="66">
        <v>795058.57142857148</v>
      </c>
      <c r="L18" s="66">
        <v>879894.85714285716</v>
      </c>
      <c r="M18" s="66">
        <v>846126</v>
      </c>
      <c r="N18" s="66">
        <v>944894.85714285716</v>
      </c>
      <c r="O18" s="66">
        <v>1194494</v>
      </c>
      <c r="P18" s="66">
        <v>862731.75</v>
      </c>
      <c r="Q18" s="63"/>
    </row>
    <row r="19" spans="2:17" x14ac:dyDescent="0.2">
      <c r="B19" s="52"/>
      <c r="C19" s="70" t="s">
        <v>163</v>
      </c>
      <c r="D19" s="66">
        <v>898876.0625</v>
      </c>
      <c r="G19" s="63"/>
      <c r="H19" s="52"/>
      <c r="I19" s="70" t="s">
        <v>163</v>
      </c>
      <c r="J19" s="66">
        <v>1121962</v>
      </c>
      <c r="K19" s="66">
        <v>851213.2</v>
      </c>
      <c r="L19" s="66">
        <v>946299.22222222225</v>
      </c>
      <c r="M19" s="66">
        <v>876027</v>
      </c>
      <c r="N19" s="66">
        <v>768559.16666666663</v>
      </c>
      <c r="O19" s="66">
        <v>846991</v>
      </c>
      <c r="P19" s="66">
        <v>898876.0625</v>
      </c>
      <c r="Q19" s="63"/>
    </row>
    <row r="20" spans="2:17" x14ac:dyDescent="0.2">
      <c r="B20" s="52"/>
      <c r="C20" s="67" t="s">
        <v>182</v>
      </c>
      <c r="D20" s="66">
        <v>883050.63768115942</v>
      </c>
      <c r="G20" s="63"/>
      <c r="H20" s="52"/>
      <c r="I20" s="67" t="s">
        <v>182</v>
      </c>
      <c r="J20" s="66">
        <v>824186.09523809527</v>
      </c>
      <c r="K20" s="66">
        <v>838366.04166666663</v>
      </c>
      <c r="L20" s="66">
        <v>950364.71428571432</v>
      </c>
      <c r="M20" s="66">
        <v>858492.4</v>
      </c>
      <c r="N20" s="66">
        <v>834870.06896551722</v>
      </c>
      <c r="O20" s="66">
        <v>1027562.6875</v>
      </c>
      <c r="P20" s="66">
        <v>883050.63768115942</v>
      </c>
      <c r="Q20" s="63"/>
    </row>
    <row r="21" spans="2:17" x14ac:dyDescent="0.2">
      <c r="B21" s="52"/>
      <c r="C21" s="53"/>
      <c r="D21" s="53"/>
      <c r="E21" s="53"/>
      <c r="F21" s="53"/>
      <c r="G21" s="63"/>
      <c r="H21" s="52"/>
      <c r="I21" s="53"/>
      <c r="J21" s="53"/>
      <c r="K21" s="53"/>
      <c r="L21" s="53"/>
      <c r="M21" s="53"/>
      <c r="N21" s="53"/>
      <c r="O21" s="53"/>
      <c r="P21" s="53"/>
      <c r="Q21" s="63"/>
    </row>
    <row r="22" spans="2:17" x14ac:dyDescent="0.2">
      <c r="B22" s="52"/>
      <c r="C22" s="53"/>
      <c r="D22" s="53"/>
      <c r="E22" s="53"/>
      <c r="F22" s="53"/>
      <c r="G22" s="63"/>
      <c r="H22" s="52"/>
      <c r="I22" s="53"/>
      <c r="J22" s="53"/>
      <c r="K22" s="53"/>
      <c r="L22" s="53"/>
      <c r="M22" s="53"/>
      <c r="N22" s="53"/>
      <c r="O22" s="53"/>
      <c r="P22" s="53"/>
      <c r="Q22" s="63"/>
    </row>
    <row r="23" spans="2:17" x14ac:dyDescent="0.2">
      <c r="B23" s="52"/>
      <c r="C23" s="53"/>
      <c r="D23" s="53"/>
      <c r="E23" s="53"/>
      <c r="F23" s="53"/>
      <c r="G23" s="63"/>
      <c r="H23" s="52"/>
      <c r="I23" s="53"/>
      <c r="J23" s="53"/>
      <c r="K23" s="53"/>
      <c r="L23" s="53"/>
      <c r="M23" s="53"/>
      <c r="N23" s="53"/>
      <c r="O23" s="53"/>
      <c r="P23" s="53"/>
      <c r="Q23" s="63"/>
    </row>
    <row r="24" spans="2:17" x14ac:dyDescent="0.2">
      <c r="B24" s="52"/>
      <c r="C24" s="53"/>
      <c r="D24" s="53"/>
      <c r="E24" s="53"/>
      <c r="F24" s="53"/>
      <c r="G24" s="63"/>
      <c r="H24" s="52"/>
      <c r="I24" s="53"/>
      <c r="J24" s="53"/>
      <c r="K24" s="53"/>
      <c r="L24" s="53"/>
      <c r="M24" s="53"/>
      <c r="N24" s="53"/>
      <c r="O24" s="53"/>
      <c r="P24" s="53"/>
      <c r="Q24" s="63"/>
    </row>
    <row r="25" spans="2:17" x14ac:dyDescent="0.2">
      <c r="B25" s="52"/>
      <c r="C25" s="53"/>
      <c r="D25" s="53"/>
      <c r="E25" s="53"/>
      <c r="F25" s="53"/>
      <c r="G25" s="63"/>
      <c r="H25" s="52"/>
      <c r="I25" s="53"/>
      <c r="J25" s="53"/>
      <c r="K25" s="53"/>
      <c r="L25" s="53"/>
      <c r="M25" s="53"/>
      <c r="N25" s="53"/>
      <c r="O25" s="53"/>
      <c r="P25" s="53"/>
      <c r="Q25" s="63"/>
    </row>
    <row r="26" spans="2:17" x14ac:dyDescent="0.2">
      <c r="B26" s="52"/>
      <c r="C26" s="53"/>
      <c r="D26" s="53"/>
      <c r="E26" s="53"/>
      <c r="F26" s="53"/>
      <c r="G26" s="63"/>
      <c r="H26" s="52"/>
      <c r="I26" s="53"/>
      <c r="J26" s="53"/>
      <c r="K26" s="53"/>
      <c r="L26" s="53"/>
      <c r="M26" s="53"/>
      <c r="N26" s="53"/>
      <c r="O26" s="53"/>
      <c r="P26" s="53"/>
      <c r="Q26" s="63"/>
    </row>
    <row r="27" spans="2:17" x14ac:dyDescent="0.2">
      <c r="B27" s="52"/>
      <c r="C27" s="53"/>
      <c r="D27" s="53"/>
      <c r="E27" s="53"/>
      <c r="F27" s="53"/>
      <c r="G27" s="63"/>
      <c r="H27" s="52"/>
      <c r="I27" s="53"/>
      <c r="J27" s="53"/>
      <c r="K27" s="53"/>
      <c r="L27" s="53"/>
      <c r="M27" s="53"/>
      <c r="N27" s="53"/>
      <c r="O27" s="53"/>
      <c r="P27" s="53"/>
      <c r="Q27" s="63"/>
    </row>
    <row r="28" spans="2:17" x14ac:dyDescent="0.2">
      <c r="B28" s="52"/>
      <c r="C28" s="53"/>
      <c r="D28" s="53"/>
      <c r="E28" s="53"/>
      <c r="F28" s="53"/>
      <c r="G28" s="63"/>
      <c r="H28" s="52"/>
      <c r="I28" s="53"/>
      <c r="J28" s="53"/>
      <c r="K28" s="53"/>
      <c r="L28" s="53"/>
      <c r="M28" s="53"/>
      <c r="N28" s="53"/>
      <c r="O28" s="53"/>
      <c r="P28" s="53"/>
      <c r="Q28" s="63"/>
    </row>
    <row r="29" spans="2:17" x14ac:dyDescent="0.2">
      <c r="B29" s="52"/>
      <c r="C29" s="53"/>
      <c r="D29" s="53"/>
      <c r="E29" s="53"/>
      <c r="F29" s="53"/>
      <c r="G29" s="63"/>
      <c r="H29" s="52"/>
      <c r="I29" s="53"/>
      <c r="J29" s="53"/>
      <c r="K29" s="53"/>
      <c r="L29" s="53"/>
      <c r="M29" s="53"/>
      <c r="N29" s="53"/>
      <c r="O29" s="53"/>
      <c r="P29" s="53"/>
      <c r="Q29" s="63"/>
    </row>
    <row r="30" spans="2:17" x14ac:dyDescent="0.2">
      <c r="B30" s="52"/>
      <c r="C30" s="53"/>
      <c r="D30" s="53"/>
      <c r="E30" s="53"/>
      <c r="F30" s="53"/>
      <c r="G30" s="63"/>
      <c r="H30" s="52"/>
      <c r="I30" s="53"/>
      <c r="J30" s="53"/>
      <c r="K30" s="53"/>
      <c r="L30" s="53"/>
      <c r="M30" s="53"/>
      <c r="N30" s="53"/>
      <c r="O30" s="53"/>
      <c r="P30" s="53"/>
      <c r="Q30" s="63"/>
    </row>
    <row r="31" spans="2:17" x14ac:dyDescent="0.2">
      <c r="B31" s="52"/>
      <c r="C31" s="53"/>
      <c r="D31" s="53"/>
      <c r="E31" s="53"/>
      <c r="F31" s="53"/>
      <c r="G31" s="63"/>
      <c r="H31" s="52"/>
      <c r="I31" s="53"/>
      <c r="J31" s="53"/>
      <c r="K31" s="53"/>
      <c r="L31" s="53"/>
      <c r="M31" s="53"/>
      <c r="N31" s="53"/>
      <c r="O31" s="53"/>
      <c r="P31" s="53"/>
      <c r="Q31" s="63"/>
    </row>
    <row r="32" spans="2:17" x14ac:dyDescent="0.2">
      <c r="B32" s="52"/>
      <c r="C32" s="53"/>
      <c r="D32" s="53"/>
      <c r="E32" s="53"/>
      <c r="F32" s="53"/>
      <c r="G32" s="63"/>
      <c r="H32" s="52"/>
      <c r="I32" s="53"/>
      <c r="J32" s="53"/>
      <c r="K32" s="53"/>
      <c r="L32" s="53"/>
      <c r="M32" s="53"/>
      <c r="N32" s="53"/>
      <c r="O32" s="53"/>
      <c r="P32" s="53"/>
      <c r="Q32" s="63"/>
    </row>
    <row r="33" spans="1:17" x14ac:dyDescent="0.2">
      <c r="B33" s="52"/>
      <c r="C33" s="53"/>
      <c r="D33" s="53"/>
      <c r="E33" s="53"/>
      <c r="F33" s="53"/>
      <c r="G33" s="63"/>
      <c r="H33" s="52"/>
      <c r="I33" s="53"/>
      <c r="J33" s="53"/>
      <c r="K33" s="53"/>
      <c r="L33" s="53"/>
      <c r="M33" s="53"/>
      <c r="N33" s="53"/>
      <c r="O33" s="53"/>
      <c r="P33" s="53"/>
      <c r="Q33" s="63"/>
    </row>
    <row r="34" spans="1:17" x14ac:dyDescent="0.2">
      <c r="B34" s="52"/>
      <c r="C34" s="53"/>
      <c r="D34" s="53"/>
      <c r="E34" s="53"/>
      <c r="F34" s="53"/>
      <c r="G34" s="63"/>
      <c r="H34" s="52"/>
      <c r="I34" s="53"/>
      <c r="J34" s="53"/>
      <c r="K34" s="53"/>
      <c r="L34" s="53"/>
      <c r="M34" s="53"/>
      <c r="N34" s="53"/>
      <c r="O34" s="53"/>
      <c r="P34" s="53"/>
      <c r="Q34" s="63"/>
    </row>
    <row r="35" spans="1:17" x14ac:dyDescent="0.2">
      <c r="B35" s="52"/>
      <c r="C35" s="53"/>
      <c r="D35" s="53"/>
      <c r="E35" s="53"/>
      <c r="F35" s="53"/>
      <c r="G35" s="63"/>
      <c r="H35" s="52"/>
      <c r="I35" s="53"/>
      <c r="J35" s="53"/>
      <c r="K35" s="53"/>
      <c r="L35" s="53"/>
      <c r="M35" s="53"/>
      <c r="N35" s="53"/>
      <c r="O35" s="53"/>
      <c r="P35" s="53"/>
      <c r="Q35" s="63"/>
    </row>
    <row r="36" spans="1:17" x14ac:dyDescent="0.2">
      <c r="B36" s="52"/>
      <c r="C36" s="53"/>
      <c r="D36" s="53"/>
      <c r="E36" s="53"/>
      <c r="F36" s="53"/>
      <c r="G36" s="63"/>
      <c r="H36" s="52"/>
      <c r="I36" s="53"/>
      <c r="J36" s="53"/>
      <c r="K36" s="53"/>
      <c r="L36" s="53"/>
      <c r="M36" s="53"/>
      <c r="N36" s="53"/>
      <c r="O36" s="53"/>
      <c r="P36" s="53"/>
      <c r="Q36" s="63"/>
    </row>
    <row r="37" spans="1:17" x14ac:dyDescent="0.2">
      <c r="B37" s="52"/>
      <c r="C37" s="53"/>
      <c r="D37" s="53"/>
      <c r="E37" s="53"/>
      <c r="F37" s="53"/>
      <c r="G37" s="63"/>
      <c r="H37" s="52"/>
      <c r="I37" s="53"/>
      <c r="J37" s="53"/>
      <c r="K37" s="53"/>
      <c r="L37" s="53"/>
      <c r="M37" s="53"/>
      <c r="N37" s="53"/>
      <c r="O37" s="53"/>
      <c r="P37" s="53"/>
      <c r="Q37" s="63"/>
    </row>
    <row r="38" spans="1:17" x14ac:dyDescent="0.2">
      <c r="B38" s="52"/>
      <c r="C38" s="53"/>
      <c r="D38" s="53"/>
      <c r="E38" s="53"/>
      <c r="F38" s="53"/>
      <c r="G38" s="63"/>
      <c r="H38" s="52"/>
      <c r="I38" s="53"/>
      <c r="J38" s="53"/>
      <c r="K38" s="53"/>
      <c r="L38" s="53"/>
      <c r="M38" s="53"/>
      <c r="N38" s="53"/>
      <c r="O38" s="53"/>
      <c r="P38" s="53"/>
      <c r="Q38" s="63"/>
    </row>
    <row r="39" spans="1:17" x14ac:dyDescent="0.2">
      <c r="B39" s="52"/>
      <c r="C39" s="53"/>
      <c r="D39" s="53"/>
      <c r="E39" s="53"/>
      <c r="F39" s="53"/>
      <c r="G39" s="63"/>
      <c r="H39" s="52"/>
      <c r="I39" s="53"/>
      <c r="J39" s="53"/>
      <c r="K39" s="53"/>
      <c r="L39" s="53"/>
      <c r="M39" s="53"/>
      <c r="N39" s="53"/>
      <c r="O39" s="53"/>
      <c r="P39" s="53"/>
      <c r="Q39" s="63"/>
    </row>
    <row r="40" spans="1:17" x14ac:dyDescent="0.2">
      <c r="B40" s="52"/>
      <c r="C40" s="53"/>
      <c r="D40" s="53"/>
      <c r="E40" s="53"/>
      <c r="F40" s="53"/>
      <c r="G40" s="63"/>
      <c r="H40" s="52"/>
      <c r="I40" s="53"/>
      <c r="J40" s="53"/>
      <c r="K40" s="53"/>
      <c r="L40" s="53"/>
      <c r="M40" s="53"/>
      <c r="N40" s="53"/>
      <c r="O40" s="53"/>
      <c r="P40" s="53"/>
      <c r="Q40" s="63"/>
    </row>
    <row r="41" spans="1:17" x14ac:dyDescent="0.2">
      <c r="B41" s="52"/>
      <c r="C41" s="53"/>
      <c r="D41" s="53"/>
      <c r="E41" s="53"/>
      <c r="F41" s="53"/>
      <c r="G41" s="63"/>
      <c r="H41" s="52"/>
      <c r="I41" s="53"/>
      <c r="J41" s="53"/>
      <c r="K41" s="53"/>
      <c r="L41" s="53"/>
      <c r="M41" s="53"/>
      <c r="N41" s="53"/>
      <c r="O41" s="53"/>
      <c r="P41" s="53"/>
      <c r="Q41" s="63"/>
    </row>
    <row r="42" spans="1:17" x14ac:dyDescent="0.2">
      <c r="B42" s="52"/>
      <c r="C42" s="53"/>
      <c r="D42" s="53"/>
      <c r="E42" s="53"/>
      <c r="F42" s="53"/>
      <c r="G42" s="63"/>
      <c r="H42" s="52"/>
      <c r="I42" s="53"/>
      <c r="J42" s="53"/>
      <c r="K42" s="53"/>
      <c r="L42" s="53"/>
      <c r="M42" s="53"/>
      <c r="N42" s="53"/>
      <c r="O42" s="53"/>
      <c r="P42" s="53"/>
      <c r="Q42" s="63"/>
    </row>
    <row r="43" spans="1:17" x14ac:dyDescent="0.2">
      <c r="B43" s="52"/>
      <c r="C43" s="53"/>
      <c r="D43" s="53"/>
      <c r="E43" s="53"/>
      <c r="F43" s="53"/>
      <c r="G43" s="63"/>
      <c r="H43" s="52"/>
      <c r="I43" s="53"/>
      <c r="J43" s="53"/>
      <c r="K43" s="53"/>
      <c r="L43" s="53"/>
      <c r="M43" s="53"/>
      <c r="N43" s="53"/>
      <c r="O43" s="53"/>
      <c r="P43" s="53"/>
      <c r="Q43" s="63"/>
    </row>
    <row r="44" spans="1:17" x14ac:dyDescent="0.2">
      <c r="B44" s="52"/>
      <c r="C44" s="53"/>
      <c r="D44" s="53"/>
      <c r="E44" s="53"/>
      <c r="F44" s="53"/>
      <c r="G44" s="63"/>
      <c r="H44" s="52"/>
      <c r="I44" s="53"/>
      <c r="J44" s="53"/>
      <c r="K44" s="53"/>
      <c r="L44" s="53"/>
      <c r="M44" s="53"/>
      <c r="N44" s="53"/>
      <c r="O44" s="53"/>
      <c r="P44" s="53"/>
      <c r="Q44" s="63"/>
    </row>
    <row r="45" spans="1:17" x14ac:dyDescent="0.2">
      <c r="B45" s="52"/>
      <c r="C45" s="53"/>
      <c r="D45" s="53"/>
      <c r="E45" s="53"/>
      <c r="F45" s="53"/>
      <c r="G45" s="63"/>
      <c r="H45" s="52"/>
      <c r="I45" s="53"/>
      <c r="J45" s="53"/>
      <c r="K45" s="53"/>
      <c r="L45" s="53"/>
      <c r="M45" s="53"/>
      <c r="N45" s="53"/>
      <c r="O45" s="53"/>
      <c r="P45" s="53"/>
      <c r="Q45" s="63"/>
    </row>
    <row r="46" spans="1:17" x14ac:dyDescent="0.2">
      <c r="B46" s="52"/>
      <c r="C46" s="53"/>
      <c r="D46" s="53"/>
      <c r="E46" s="53"/>
      <c r="F46" s="53"/>
      <c r="G46" s="63"/>
      <c r="H46" s="52"/>
      <c r="I46" s="53"/>
      <c r="J46" s="53"/>
      <c r="K46" s="53"/>
      <c r="L46" s="53"/>
      <c r="M46" s="53"/>
      <c r="N46" s="53"/>
      <c r="O46" s="53"/>
      <c r="P46" s="53"/>
      <c r="Q46" s="63"/>
    </row>
    <row r="47" spans="1:17" x14ac:dyDescent="0.2">
      <c r="B47" s="55"/>
      <c r="C47" s="68"/>
      <c r="D47" s="68"/>
      <c r="E47" s="68"/>
      <c r="F47" s="68"/>
      <c r="G47" s="69"/>
      <c r="H47" s="55"/>
      <c r="I47" s="68"/>
      <c r="J47" s="68"/>
      <c r="K47" s="68"/>
      <c r="L47" s="68"/>
      <c r="M47" s="68"/>
      <c r="N47" s="68"/>
      <c r="O47" s="68"/>
      <c r="P47" s="68"/>
      <c r="Q47" s="69"/>
    </row>
    <row r="48" spans="1:17" ht="24" x14ac:dyDescent="0.3">
      <c r="A48" s="63"/>
      <c r="B48" s="72" t="s">
        <v>209</v>
      </c>
      <c r="C48" s="72"/>
      <c r="D48" s="72"/>
      <c r="E48" s="72"/>
      <c r="F48" s="72"/>
      <c r="G48" s="73"/>
      <c r="H48" s="71" t="s">
        <v>210</v>
      </c>
      <c r="I48" s="72"/>
      <c r="J48" s="72"/>
      <c r="K48" s="72"/>
      <c r="L48" s="72"/>
      <c r="M48" s="72"/>
      <c r="N48" s="72"/>
      <c r="O48" s="72"/>
      <c r="P48" s="72"/>
      <c r="Q48" s="73"/>
    </row>
    <row r="49" spans="2:17" x14ac:dyDescent="0.2">
      <c r="B49" s="52"/>
      <c r="C49" s="53"/>
      <c r="D49" s="53"/>
      <c r="E49" s="53"/>
      <c r="F49" s="53"/>
      <c r="G49" s="63"/>
      <c r="H49" s="52"/>
      <c r="I49" s="53"/>
      <c r="J49" s="53"/>
      <c r="K49" s="53"/>
      <c r="L49" s="53"/>
      <c r="M49" s="53"/>
      <c r="N49" s="53"/>
      <c r="O49" s="53"/>
      <c r="P49" s="53"/>
      <c r="Q49" s="63"/>
    </row>
    <row r="50" spans="2:17" x14ac:dyDescent="0.2">
      <c r="B50" s="52"/>
      <c r="C50" s="64" t="s">
        <v>206</v>
      </c>
      <c r="D50" s="64" t="s">
        <v>183</v>
      </c>
      <c r="E50" s="53"/>
      <c r="F50" s="53"/>
      <c r="G50" s="63"/>
      <c r="H50" s="52"/>
      <c r="I50" s="53"/>
      <c r="K50" s="64" t="s">
        <v>206</v>
      </c>
      <c r="L50" s="64" t="s">
        <v>174</v>
      </c>
      <c r="M50" s="53"/>
      <c r="N50" s="53"/>
      <c r="O50" s="53"/>
      <c r="P50" s="53"/>
      <c r="Q50" s="63"/>
    </row>
    <row r="51" spans="2:17" x14ac:dyDescent="0.2">
      <c r="B51" s="52"/>
      <c r="C51" s="64" t="s">
        <v>181</v>
      </c>
      <c r="D51" s="53" t="s">
        <v>172</v>
      </c>
      <c r="E51" s="53" t="s">
        <v>171</v>
      </c>
      <c r="F51" s="53" t="s">
        <v>182</v>
      </c>
      <c r="G51" s="63"/>
      <c r="H51" s="52"/>
      <c r="I51" s="53"/>
      <c r="K51" s="64" t="s">
        <v>211</v>
      </c>
      <c r="L51" s="53" t="s">
        <v>170</v>
      </c>
      <c r="M51" s="53" t="s">
        <v>164</v>
      </c>
      <c r="N51" s="65" t="s">
        <v>182</v>
      </c>
      <c r="O51" s="53"/>
      <c r="P51" s="53"/>
      <c r="Q51" s="63"/>
    </row>
    <row r="52" spans="2:17" x14ac:dyDescent="0.2">
      <c r="B52" s="52"/>
      <c r="C52" s="70">
        <v>0.05</v>
      </c>
      <c r="D52" s="66">
        <v>699502</v>
      </c>
      <c r="E52" s="66">
        <v>689600.375</v>
      </c>
      <c r="F52" s="66">
        <v>692613.91304347827</v>
      </c>
      <c r="G52" s="63"/>
      <c r="H52" s="52"/>
      <c r="I52" s="53"/>
      <c r="K52" s="70">
        <v>0.05</v>
      </c>
      <c r="L52" s="66">
        <v>715837.26315789472</v>
      </c>
      <c r="M52" s="66">
        <v>582303</v>
      </c>
      <c r="N52" s="66">
        <v>692613.91304347827</v>
      </c>
      <c r="O52" s="53"/>
      <c r="P52" s="53"/>
      <c r="Q52" s="63"/>
    </row>
    <row r="53" spans="2:17" x14ac:dyDescent="0.2">
      <c r="B53" s="52"/>
      <c r="C53" s="70">
        <v>0.06</v>
      </c>
      <c r="D53" s="66">
        <v>1113628</v>
      </c>
      <c r="E53" s="66">
        <v>717775</v>
      </c>
      <c r="F53" s="66">
        <v>816738.25</v>
      </c>
      <c r="G53" s="63"/>
      <c r="H53" s="52"/>
      <c r="I53" s="53"/>
      <c r="K53" s="70">
        <v>0.06</v>
      </c>
      <c r="L53" s="66">
        <v>1152054</v>
      </c>
      <c r="M53" s="66">
        <v>481422.5</v>
      </c>
      <c r="N53" s="66">
        <v>816738.25</v>
      </c>
      <c r="O53" s="53"/>
      <c r="P53" s="53"/>
      <c r="Q53" s="63"/>
    </row>
    <row r="54" spans="2:17" x14ac:dyDescent="0.2">
      <c r="B54" s="52"/>
      <c r="C54" s="70">
        <v>7.0000000000000007E-2</v>
      </c>
      <c r="D54" s="66">
        <v>976778.75</v>
      </c>
      <c r="E54" s="66">
        <v>1181540.75</v>
      </c>
      <c r="F54" s="66">
        <v>1079159.75</v>
      </c>
      <c r="G54" s="63"/>
      <c r="H54" s="52"/>
      <c r="I54" s="53"/>
      <c r="K54" s="70">
        <v>7.0000000000000007E-2</v>
      </c>
      <c r="L54" s="66">
        <v>1093042.142857143</v>
      </c>
      <c r="M54" s="66">
        <v>981983</v>
      </c>
      <c r="N54" s="66">
        <v>1079159.75</v>
      </c>
      <c r="O54" s="53"/>
      <c r="P54" s="53"/>
      <c r="Q54" s="63"/>
    </row>
    <row r="55" spans="2:17" x14ac:dyDescent="0.2">
      <c r="B55" s="52"/>
      <c r="C55" s="70">
        <v>0.08</v>
      </c>
      <c r="D55" s="66">
        <v>770347.66666666663</v>
      </c>
      <c r="E55" s="66">
        <v>697994</v>
      </c>
      <c r="F55" s="66">
        <v>716082.41666666663</v>
      </c>
      <c r="G55" s="63"/>
      <c r="H55" s="52"/>
      <c r="I55" s="53"/>
      <c r="K55" s="70">
        <v>0.08</v>
      </c>
      <c r="L55" s="66">
        <v>590764.4444444445</v>
      </c>
      <c r="M55" s="66">
        <v>1092036.3333333333</v>
      </c>
      <c r="N55" s="66">
        <v>716082.41666666663</v>
      </c>
      <c r="O55" s="53"/>
      <c r="P55" s="53"/>
      <c r="Q55" s="63"/>
    </row>
    <row r="56" spans="2:17" x14ac:dyDescent="0.2">
      <c r="B56" s="52"/>
      <c r="C56" s="70">
        <v>0.09</v>
      </c>
      <c r="D56" s="66">
        <v>1113898.5555555555</v>
      </c>
      <c r="E56" s="66">
        <v>1113584.5714285714</v>
      </c>
      <c r="F56" s="66">
        <v>1113707.4347826086</v>
      </c>
      <c r="G56" s="63"/>
      <c r="H56" s="52"/>
      <c r="I56" s="53"/>
      <c r="K56" s="70">
        <v>0.09</v>
      </c>
      <c r="L56" s="66">
        <v>1088776.7</v>
      </c>
      <c r="M56" s="66">
        <v>1279912.3333333333</v>
      </c>
      <c r="N56" s="66">
        <v>1113707.4347826086</v>
      </c>
      <c r="O56" s="53"/>
      <c r="P56" s="53"/>
      <c r="Q56" s="63"/>
    </row>
    <row r="57" spans="2:17" x14ac:dyDescent="0.2">
      <c r="B57" s="52"/>
      <c r="C57" s="70">
        <v>0.1</v>
      </c>
      <c r="D57" s="66">
        <v>911159.83333333337</v>
      </c>
      <c r="E57" s="66">
        <v>838517.70833333337</v>
      </c>
      <c r="F57" s="66">
        <v>862731.75</v>
      </c>
      <c r="G57" s="63"/>
      <c r="H57" s="52"/>
      <c r="I57" s="53"/>
      <c r="K57" s="70">
        <v>0.1</v>
      </c>
      <c r="L57" s="66">
        <v>860827.43333333335</v>
      </c>
      <c r="M57" s="66">
        <v>872253.33333333337</v>
      </c>
      <c r="N57" s="66">
        <v>862731.75</v>
      </c>
      <c r="O57" s="53"/>
      <c r="P57" s="53"/>
      <c r="Q57" s="63"/>
    </row>
    <row r="58" spans="2:17" x14ac:dyDescent="0.2">
      <c r="B58" s="52"/>
      <c r="C58" s="70" t="s">
        <v>163</v>
      </c>
      <c r="D58" s="66">
        <v>865512.5</v>
      </c>
      <c r="E58" s="66">
        <v>918894.2</v>
      </c>
      <c r="F58" s="66">
        <v>898876.0625</v>
      </c>
      <c r="G58" s="63"/>
      <c r="H58" s="52"/>
      <c r="I58" s="53"/>
      <c r="K58" s="67" t="s">
        <v>163</v>
      </c>
      <c r="L58" s="66">
        <v>868716.70370370371</v>
      </c>
      <c r="M58" s="66">
        <v>1061736.6000000001</v>
      </c>
      <c r="N58" s="66">
        <v>898876.0625</v>
      </c>
      <c r="O58" s="53"/>
      <c r="P58" s="53"/>
      <c r="Q58" s="63"/>
    </row>
    <row r="59" spans="2:17" x14ac:dyDescent="0.2">
      <c r="B59" s="52"/>
      <c r="C59" s="67" t="s">
        <v>182</v>
      </c>
      <c r="D59" s="66">
        <v>907780.3125</v>
      </c>
      <c r="E59" s="66">
        <v>869861.47777777782</v>
      </c>
      <c r="F59" s="66">
        <v>883050.63768115942</v>
      </c>
      <c r="G59" s="63"/>
      <c r="H59" s="52"/>
      <c r="I59" s="53"/>
      <c r="K59" s="67" t="s">
        <v>182</v>
      </c>
      <c r="L59" s="66">
        <v>876569.28947368416</v>
      </c>
      <c r="M59" s="66">
        <v>913837.04166666663</v>
      </c>
      <c r="N59" s="66">
        <v>883050.63768115942</v>
      </c>
      <c r="O59" s="53"/>
      <c r="P59" s="53"/>
      <c r="Q59" s="63"/>
    </row>
    <row r="60" spans="2:17" x14ac:dyDescent="0.2">
      <c r="B60" s="52"/>
      <c r="C60" s="53"/>
      <c r="D60" s="53"/>
      <c r="E60" s="53"/>
      <c r="F60" s="53"/>
      <c r="G60" s="63"/>
      <c r="H60" s="52"/>
      <c r="I60" s="53"/>
      <c r="J60" s="53"/>
      <c r="K60" s="53"/>
      <c r="L60" s="53"/>
      <c r="M60" s="53"/>
      <c r="N60" s="53"/>
      <c r="O60" s="53"/>
      <c r="P60" s="53"/>
      <c r="Q60" s="63"/>
    </row>
    <row r="61" spans="2:17" x14ac:dyDescent="0.2">
      <c r="B61" s="52"/>
      <c r="C61" s="53"/>
      <c r="D61" s="53"/>
      <c r="E61" s="53"/>
      <c r="F61" s="53"/>
      <c r="G61" s="63"/>
      <c r="H61" s="52"/>
      <c r="I61" s="53"/>
      <c r="J61" s="53"/>
      <c r="K61" s="53"/>
      <c r="L61" s="53"/>
      <c r="M61" s="53"/>
      <c r="N61" s="53"/>
      <c r="O61" s="53"/>
      <c r="P61" s="53"/>
      <c r="Q61" s="63"/>
    </row>
    <row r="62" spans="2:17" x14ac:dyDescent="0.2">
      <c r="B62" s="52"/>
      <c r="C62" s="53"/>
      <c r="D62" s="53"/>
      <c r="E62" s="53"/>
      <c r="F62" s="53"/>
      <c r="G62" s="63"/>
      <c r="H62" s="52"/>
      <c r="I62" s="53"/>
      <c r="J62" s="53"/>
      <c r="K62" s="53"/>
      <c r="L62" s="53"/>
      <c r="M62" s="53"/>
      <c r="N62" s="53"/>
      <c r="O62" s="53"/>
      <c r="P62" s="53"/>
      <c r="Q62" s="63"/>
    </row>
    <row r="63" spans="2:17" x14ac:dyDescent="0.2">
      <c r="B63" s="52"/>
      <c r="C63" s="53"/>
      <c r="D63" s="53"/>
      <c r="E63" s="53"/>
      <c r="F63" s="53"/>
      <c r="G63" s="63"/>
      <c r="H63" s="52"/>
      <c r="I63" s="53"/>
      <c r="J63" s="53"/>
      <c r="K63" s="53"/>
      <c r="L63" s="53"/>
      <c r="M63" s="53"/>
      <c r="N63" s="53"/>
      <c r="O63" s="53"/>
      <c r="P63" s="53"/>
      <c r="Q63" s="63"/>
    </row>
    <row r="64" spans="2:17" x14ac:dyDescent="0.2">
      <c r="B64" s="52"/>
      <c r="C64" s="53"/>
      <c r="D64" s="53"/>
      <c r="E64" s="53"/>
      <c r="F64" s="53"/>
      <c r="G64" s="63"/>
      <c r="H64" s="52"/>
      <c r="I64" s="53"/>
      <c r="J64" s="53"/>
      <c r="K64" s="53"/>
      <c r="L64" s="53"/>
      <c r="M64" s="53"/>
      <c r="N64" s="53"/>
      <c r="O64" s="53"/>
      <c r="P64" s="53"/>
      <c r="Q64" s="63"/>
    </row>
    <row r="65" spans="2:17" x14ac:dyDescent="0.2">
      <c r="B65" s="52"/>
      <c r="C65" s="53"/>
      <c r="D65" s="53"/>
      <c r="E65" s="53"/>
      <c r="F65" s="53"/>
      <c r="G65" s="63"/>
      <c r="H65" s="52"/>
      <c r="I65" s="53"/>
      <c r="J65" s="53"/>
      <c r="K65" s="53"/>
      <c r="L65" s="53"/>
      <c r="M65" s="53"/>
      <c r="N65" s="53"/>
      <c r="O65" s="53"/>
      <c r="P65" s="53"/>
      <c r="Q65" s="63"/>
    </row>
    <row r="66" spans="2:17" x14ac:dyDescent="0.2">
      <c r="B66" s="52"/>
      <c r="C66" s="53"/>
      <c r="D66" s="53"/>
      <c r="E66" s="53"/>
      <c r="F66" s="53"/>
      <c r="G66" s="63"/>
      <c r="H66" s="52"/>
      <c r="I66" s="53"/>
      <c r="J66" s="53"/>
      <c r="K66" s="53"/>
      <c r="L66" s="53"/>
      <c r="M66" s="53"/>
      <c r="N66" s="53"/>
      <c r="O66" s="53"/>
      <c r="P66" s="53"/>
      <c r="Q66" s="63"/>
    </row>
    <row r="67" spans="2:17" x14ac:dyDescent="0.2">
      <c r="B67" s="52"/>
      <c r="C67" s="53"/>
      <c r="D67" s="53"/>
      <c r="E67" s="53"/>
      <c r="F67" s="53"/>
      <c r="G67" s="63"/>
      <c r="H67" s="52"/>
      <c r="I67" s="53"/>
      <c r="J67" s="53"/>
      <c r="K67" s="53"/>
      <c r="L67" s="53"/>
      <c r="M67" s="53"/>
      <c r="N67" s="53"/>
      <c r="O67" s="53"/>
      <c r="P67" s="53"/>
      <c r="Q67" s="63"/>
    </row>
    <row r="68" spans="2:17" x14ac:dyDescent="0.2">
      <c r="B68" s="52"/>
      <c r="C68" s="53"/>
      <c r="D68" s="53"/>
      <c r="E68" s="53"/>
      <c r="F68" s="53"/>
      <c r="G68" s="63"/>
      <c r="H68" s="52"/>
      <c r="I68" s="53"/>
      <c r="J68" s="53"/>
      <c r="K68" s="53"/>
      <c r="L68" s="53"/>
      <c r="M68" s="53"/>
      <c r="N68" s="53"/>
      <c r="O68" s="53"/>
      <c r="P68" s="53"/>
      <c r="Q68" s="63"/>
    </row>
    <row r="69" spans="2:17" x14ac:dyDescent="0.2">
      <c r="B69" s="52"/>
      <c r="C69" s="53"/>
      <c r="D69" s="53"/>
      <c r="E69" s="53"/>
      <c r="F69" s="53"/>
      <c r="G69" s="63"/>
      <c r="H69" s="52"/>
      <c r="I69" s="53"/>
      <c r="J69" s="53"/>
      <c r="K69" s="53"/>
      <c r="L69" s="53"/>
      <c r="M69" s="53"/>
      <c r="N69" s="53"/>
      <c r="O69" s="53"/>
      <c r="P69" s="53"/>
      <c r="Q69" s="63"/>
    </row>
    <row r="70" spans="2:17" x14ac:dyDescent="0.2">
      <c r="B70" s="52"/>
      <c r="C70" s="53"/>
      <c r="D70" s="53"/>
      <c r="E70" s="53"/>
      <c r="F70" s="53"/>
      <c r="G70" s="63"/>
      <c r="H70" s="52"/>
      <c r="I70" s="53"/>
      <c r="J70" s="53"/>
      <c r="K70" s="53"/>
      <c r="L70" s="53"/>
      <c r="M70" s="53"/>
      <c r="N70" s="53"/>
      <c r="O70" s="53"/>
      <c r="P70" s="53"/>
      <c r="Q70" s="63"/>
    </row>
    <row r="71" spans="2:17" x14ac:dyDescent="0.2">
      <c r="B71" s="52"/>
      <c r="C71" s="53"/>
      <c r="D71" s="53"/>
      <c r="E71" s="53"/>
      <c r="F71" s="53"/>
      <c r="G71" s="63"/>
      <c r="H71" s="52"/>
      <c r="I71" s="53"/>
      <c r="J71" s="53"/>
      <c r="K71" s="53"/>
      <c r="L71" s="53"/>
      <c r="M71" s="53"/>
      <c r="N71" s="53"/>
      <c r="O71" s="53"/>
      <c r="P71" s="53"/>
      <c r="Q71" s="63"/>
    </row>
    <row r="72" spans="2:17" x14ac:dyDescent="0.2">
      <c r="B72" s="52"/>
      <c r="C72" s="53"/>
      <c r="D72" s="53"/>
      <c r="E72" s="53"/>
      <c r="F72" s="53"/>
      <c r="G72" s="63"/>
      <c r="H72" s="52"/>
      <c r="I72" s="53"/>
      <c r="J72" s="53"/>
      <c r="K72" s="53"/>
      <c r="L72" s="53"/>
      <c r="M72" s="53"/>
      <c r="N72" s="53"/>
      <c r="O72" s="53"/>
      <c r="P72" s="53"/>
      <c r="Q72" s="63"/>
    </row>
    <row r="73" spans="2:17" x14ac:dyDescent="0.2">
      <c r="B73" s="52"/>
      <c r="C73" s="53"/>
      <c r="D73" s="53"/>
      <c r="E73" s="53"/>
      <c r="F73" s="53"/>
      <c r="G73" s="63"/>
      <c r="H73" s="52"/>
      <c r="I73" s="53"/>
      <c r="J73" s="53"/>
      <c r="K73" s="53"/>
      <c r="L73" s="53"/>
      <c r="M73" s="53"/>
      <c r="N73" s="53"/>
      <c r="O73" s="53"/>
      <c r="P73" s="53"/>
      <c r="Q73" s="63"/>
    </row>
    <row r="74" spans="2:17" x14ac:dyDescent="0.2">
      <c r="B74" s="52"/>
      <c r="C74" s="53"/>
      <c r="D74" s="53"/>
      <c r="E74" s="53"/>
      <c r="F74" s="53"/>
      <c r="G74" s="63"/>
      <c r="H74" s="52"/>
      <c r="I74" s="53"/>
      <c r="J74" s="53"/>
      <c r="K74" s="53"/>
      <c r="L74" s="53"/>
      <c r="M74" s="53"/>
      <c r="N74" s="53"/>
      <c r="O74" s="53"/>
      <c r="P74" s="53"/>
      <c r="Q74" s="63"/>
    </row>
    <row r="75" spans="2:17" x14ac:dyDescent="0.2">
      <c r="B75" s="52"/>
      <c r="C75" s="53"/>
      <c r="D75" s="53"/>
      <c r="E75" s="53"/>
      <c r="F75" s="53"/>
      <c r="G75" s="63"/>
      <c r="H75" s="52"/>
      <c r="I75" s="53"/>
      <c r="J75" s="53"/>
      <c r="K75" s="53"/>
      <c r="L75" s="53"/>
      <c r="M75" s="53"/>
      <c r="N75" s="53"/>
      <c r="O75" s="53"/>
      <c r="P75" s="53"/>
      <c r="Q75" s="63"/>
    </row>
    <row r="76" spans="2:17" x14ac:dyDescent="0.2">
      <c r="B76" s="52"/>
      <c r="C76" s="53"/>
      <c r="D76" s="53"/>
      <c r="E76" s="53"/>
      <c r="F76" s="53"/>
      <c r="G76" s="63"/>
      <c r="H76" s="52"/>
      <c r="I76" s="53"/>
      <c r="J76" s="53"/>
      <c r="K76" s="53"/>
      <c r="L76" s="53"/>
      <c r="M76" s="53"/>
      <c r="N76" s="53"/>
      <c r="O76" s="53"/>
      <c r="P76" s="53"/>
      <c r="Q76" s="63"/>
    </row>
    <row r="77" spans="2:17" x14ac:dyDescent="0.2">
      <c r="B77" s="52"/>
      <c r="C77" s="53"/>
      <c r="D77" s="53"/>
      <c r="E77" s="53"/>
      <c r="F77" s="53"/>
      <c r="G77" s="63"/>
      <c r="H77" s="52"/>
      <c r="I77" s="53"/>
      <c r="J77" s="53"/>
      <c r="K77" s="53"/>
      <c r="L77" s="53"/>
      <c r="M77" s="53"/>
      <c r="N77" s="53"/>
      <c r="O77" s="53"/>
      <c r="P77" s="53"/>
      <c r="Q77" s="63"/>
    </row>
    <row r="78" spans="2:17" x14ac:dyDescent="0.2">
      <c r="B78" s="52"/>
      <c r="C78" s="53"/>
      <c r="D78" s="53"/>
      <c r="E78" s="53"/>
      <c r="F78" s="53"/>
      <c r="G78" s="63"/>
      <c r="H78" s="52"/>
      <c r="I78" s="53"/>
      <c r="J78" s="53"/>
      <c r="K78" s="53"/>
      <c r="L78" s="53"/>
      <c r="M78" s="53"/>
      <c r="N78" s="53"/>
      <c r="O78" s="53"/>
      <c r="P78" s="53"/>
      <c r="Q78" s="63"/>
    </row>
    <row r="79" spans="2:17" x14ac:dyDescent="0.2">
      <c r="B79" s="52"/>
      <c r="C79" s="53"/>
      <c r="D79" s="53"/>
      <c r="E79" s="53"/>
      <c r="F79" s="53"/>
      <c r="G79" s="63"/>
      <c r="H79" s="52"/>
      <c r="I79" s="53"/>
      <c r="J79" s="53"/>
      <c r="K79" s="53"/>
      <c r="L79" s="53"/>
      <c r="M79" s="53"/>
      <c r="N79" s="53"/>
      <c r="O79" s="53"/>
      <c r="P79" s="53"/>
      <c r="Q79" s="63"/>
    </row>
    <row r="80" spans="2:17" x14ac:dyDescent="0.2">
      <c r="B80" s="52"/>
      <c r="C80" s="53"/>
      <c r="D80" s="53"/>
      <c r="E80" s="53"/>
      <c r="F80" s="53"/>
      <c r="G80" s="63"/>
      <c r="H80" s="52"/>
      <c r="I80" s="53"/>
      <c r="J80" s="53"/>
      <c r="K80" s="53"/>
      <c r="L80" s="53"/>
      <c r="M80" s="53"/>
      <c r="N80" s="53"/>
      <c r="O80" s="53"/>
      <c r="P80" s="53"/>
      <c r="Q80" s="63"/>
    </row>
    <row r="81" spans="2:17" x14ac:dyDescent="0.2">
      <c r="B81" s="52"/>
      <c r="C81" s="53"/>
      <c r="D81" s="53"/>
      <c r="E81" s="53"/>
      <c r="F81" s="53"/>
      <c r="G81" s="63"/>
      <c r="H81" s="52"/>
      <c r="I81" s="53"/>
      <c r="J81" s="53"/>
      <c r="K81" s="53"/>
      <c r="L81" s="53"/>
      <c r="M81" s="53"/>
      <c r="N81" s="53"/>
      <c r="O81" s="53"/>
      <c r="P81" s="53"/>
      <c r="Q81" s="63"/>
    </row>
    <row r="82" spans="2:17" x14ac:dyDescent="0.2">
      <c r="B82" s="52"/>
      <c r="C82" s="53"/>
      <c r="D82" s="53"/>
      <c r="E82" s="53"/>
      <c r="F82" s="53"/>
      <c r="G82" s="63"/>
      <c r="H82" s="52"/>
      <c r="I82" s="53"/>
      <c r="J82" s="53"/>
      <c r="K82" s="53"/>
      <c r="L82" s="53"/>
      <c r="M82" s="53"/>
      <c r="N82" s="53"/>
      <c r="O82" s="53"/>
      <c r="P82" s="53"/>
      <c r="Q82" s="63"/>
    </row>
    <row r="83" spans="2:17" x14ac:dyDescent="0.2">
      <c r="B83" s="52"/>
      <c r="C83" s="53"/>
      <c r="D83" s="53"/>
      <c r="E83" s="53"/>
      <c r="F83" s="53"/>
      <c r="G83" s="63"/>
      <c r="H83" s="52"/>
      <c r="I83" s="53"/>
      <c r="J83" s="53"/>
      <c r="K83" s="53"/>
      <c r="L83" s="53"/>
      <c r="M83" s="53"/>
      <c r="N83" s="53"/>
      <c r="O83" s="53"/>
      <c r="P83" s="53"/>
      <c r="Q83" s="63"/>
    </row>
    <row r="84" spans="2:17" x14ac:dyDescent="0.2">
      <c r="B84" s="52"/>
      <c r="C84" s="53"/>
      <c r="D84" s="53"/>
      <c r="E84" s="53"/>
      <c r="F84" s="53"/>
      <c r="G84" s="63"/>
      <c r="H84" s="52"/>
      <c r="I84" s="53"/>
      <c r="J84" s="53"/>
      <c r="K84" s="53"/>
      <c r="L84" s="53"/>
      <c r="M84" s="53"/>
      <c r="N84" s="53"/>
      <c r="O84" s="53"/>
      <c r="P84" s="53"/>
      <c r="Q84" s="63"/>
    </row>
    <row r="85" spans="2:17" x14ac:dyDescent="0.2">
      <c r="B85" s="52"/>
      <c r="C85" s="53"/>
      <c r="D85" s="53"/>
      <c r="E85" s="53"/>
      <c r="F85" s="53"/>
      <c r="G85" s="63"/>
      <c r="H85" s="52"/>
      <c r="I85" s="53"/>
      <c r="J85" s="53"/>
      <c r="K85" s="53"/>
      <c r="L85" s="53"/>
      <c r="M85" s="53"/>
      <c r="N85" s="53"/>
      <c r="O85" s="53"/>
      <c r="P85" s="53"/>
      <c r="Q85" s="63"/>
    </row>
    <row r="86" spans="2:17" x14ac:dyDescent="0.2">
      <c r="B86" s="52"/>
      <c r="C86" s="53"/>
      <c r="D86" s="53"/>
      <c r="E86" s="53"/>
      <c r="F86" s="53"/>
      <c r="G86" s="63"/>
      <c r="H86" s="52"/>
      <c r="I86" s="53"/>
      <c r="J86" s="53"/>
      <c r="K86" s="53"/>
      <c r="L86" s="53"/>
      <c r="M86" s="53"/>
      <c r="N86" s="53"/>
      <c r="O86" s="53"/>
      <c r="P86" s="53"/>
      <c r="Q86" s="63"/>
    </row>
    <row r="87" spans="2:17" x14ac:dyDescent="0.2">
      <c r="B87" s="52"/>
      <c r="C87" s="53"/>
      <c r="D87" s="53"/>
      <c r="E87" s="53"/>
      <c r="F87" s="53"/>
      <c r="G87" s="63"/>
      <c r="H87" s="52"/>
      <c r="I87" s="53"/>
      <c r="J87" s="53"/>
      <c r="K87" s="53"/>
      <c r="L87" s="53"/>
      <c r="M87" s="53"/>
      <c r="N87" s="53"/>
      <c r="O87" s="53"/>
      <c r="P87" s="53"/>
      <c r="Q87" s="63"/>
    </row>
    <row r="88" spans="2:17" x14ac:dyDescent="0.2">
      <c r="B88" s="55"/>
      <c r="C88" s="68"/>
      <c r="D88" s="68"/>
      <c r="E88" s="68"/>
      <c r="F88" s="68"/>
      <c r="G88" s="69"/>
      <c r="H88" s="55"/>
      <c r="I88" s="68"/>
      <c r="J88" s="68"/>
      <c r="K88" s="68"/>
      <c r="L88" s="68"/>
      <c r="M88" s="68"/>
      <c r="N88" s="68"/>
      <c r="O88" s="68"/>
      <c r="P88" s="68"/>
      <c r="Q88" s="69"/>
    </row>
  </sheetData>
  <mergeCells count="6">
    <mergeCell ref="H9:Q9"/>
    <mergeCell ref="B9:G9"/>
    <mergeCell ref="B48:G48"/>
    <mergeCell ref="H48:Q48"/>
    <mergeCell ref="B5:Q5"/>
    <mergeCell ref="B7:Q7"/>
  </mergeCell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B50E-EEED-A745-9CD9-B8BE07D3B68A}">
  <dimension ref="B2:F10"/>
  <sheetViews>
    <sheetView workbookViewId="0">
      <selection activeCell="F10" sqref="F10"/>
    </sheetView>
  </sheetViews>
  <sheetFormatPr baseColWidth="10" defaultRowHeight="15" x14ac:dyDescent="0.2"/>
  <cols>
    <col min="2" max="2" width="21.5" bestFit="1" customWidth="1"/>
    <col min="4" max="4" width="10.33203125" bestFit="1" customWidth="1"/>
  </cols>
  <sheetData>
    <row r="2" spans="2:6" x14ac:dyDescent="0.2">
      <c r="B2" s="2" t="s">
        <v>161</v>
      </c>
      <c r="D2" s="9" t="s">
        <v>151</v>
      </c>
      <c r="F2" s="40">
        <v>2018</v>
      </c>
    </row>
    <row r="3" spans="2:6" x14ac:dyDescent="0.2">
      <c r="B3" s="2" t="s">
        <v>160</v>
      </c>
      <c r="D3" s="10" t="s">
        <v>155</v>
      </c>
      <c r="F3" s="3">
        <v>2019</v>
      </c>
    </row>
    <row r="4" spans="2:6" x14ac:dyDescent="0.2">
      <c r="B4" s="3" t="s">
        <v>162</v>
      </c>
      <c r="D4" s="9" t="s">
        <v>154</v>
      </c>
      <c r="F4" s="16">
        <v>2020</v>
      </c>
    </row>
    <row r="5" spans="2:6" x14ac:dyDescent="0.2">
      <c r="B5" s="3" t="s">
        <v>159</v>
      </c>
      <c r="D5" s="9" t="s">
        <v>158</v>
      </c>
      <c r="F5" s="5">
        <v>2021</v>
      </c>
    </row>
    <row r="6" spans="2:6" x14ac:dyDescent="0.2">
      <c r="D6" s="10" t="s">
        <v>158</v>
      </c>
    </row>
    <row r="7" spans="2:6" x14ac:dyDescent="0.2">
      <c r="D7" s="9" t="s">
        <v>156</v>
      </c>
    </row>
    <row r="8" spans="2:6" x14ac:dyDescent="0.2">
      <c r="D8" s="9" t="s">
        <v>153</v>
      </c>
    </row>
    <row r="9" spans="2:6" x14ac:dyDescent="0.2">
      <c r="D9" s="10" t="s">
        <v>152</v>
      </c>
    </row>
    <row r="10" spans="2:6" x14ac:dyDescent="0.2">
      <c r="D10" s="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Compensation</vt:lpstr>
      <vt:lpstr>Tables &amp; Pivots</vt:lpstr>
      <vt:lpstr>Comp Models</vt:lpstr>
      <vt:lpstr>Comp vs Bonus</vt:lpstr>
      <vt:lpstr>Final Analysis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Dylan Corcoran</cp:lastModifiedBy>
  <dcterms:created xsi:type="dcterms:W3CDTF">2021-12-01T15:14:09Z</dcterms:created>
  <dcterms:modified xsi:type="dcterms:W3CDTF">2022-07-01T11:01:20Z</dcterms:modified>
</cp:coreProperties>
</file>